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/>
  <mc:AlternateContent xmlns:mc="http://schemas.openxmlformats.org/markup-compatibility/2006">
    <mc:Choice Requires="x15">
      <x15ac:absPath xmlns:x15ac="http://schemas.microsoft.com/office/spreadsheetml/2010/11/ac" url="C:\Users\Usuario\OneDrive - MUNICIPALIDAD DE MATINA\XINIA\Presupuesto\2021\INFORMACION TI 2021\"/>
    </mc:Choice>
  </mc:AlternateContent>
  <xr:revisionPtr revIDLastSave="2" documentId="8_{2B7D5CBA-7BA0-4408-B0FB-DE6DFD0C9AF3}" xr6:coauthVersionLast="36" xr6:coauthVersionMax="36" xr10:uidLastSave="{1C09D3A3-F1FF-44E9-B3A5-403C2B664056}"/>
  <bookViews>
    <workbookView xWindow="-120" yWindow="-120" windowWidth="29040" windowHeight="15720" tabRatio="906" activeTab="1" xr2:uid="{00000000-000D-0000-FFFF-FFFF00000000}"/>
  </bookViews>
  <sheets>
    <sheet name="INDICE" sheetId="1" r:id="rId1"/>
    <sheet name="INGRESOS" sheetId="2" r:id="rId2"/>
    <sheet name="EGRESOS X PARTI" sheetId="3" r:id="rId3"/>
    <sheet name="ESTRUCT PROGRAMATICA" sheetId="4" r:id="rId4"/>
    <sheet name="CLAS.FUNCIONAL" sheetId="5" r:id="rId5"/>
    <sheet name="CLASIF.OBJ AL GASTO X PROG." sheetId="6" r:id="rId6"/>
    <sheet name="CLAS.ECONOMICO X PROG" sheetId="7" r:id="rId7"/>
    <sheet name="DETALLE PROG. III" sheetId="8" r:id="rId8"/>
    <sheet name="PROY.CAPITAL" sheetId="9" state="hidden" r:id="rId9"/>
    <sheet name="0BJ PROGR. I-II Y III" sheetId="10" state="hidden" r:id="rId10"/>
    <sheet name="Hoja1" sheetId="11" state="hidden" r:id="rId11"/>
    <sheet name="C.E PROG. I-II Y III" sheetId="12" state="hidden" r:id="rId12"/>
  </sheets>
  <externalReferences>
    <externalReference r:id="rId13"/>
  </externalReferences>
  <definedNames>
    <definedName name="_xlnm._FilterDatabase" localSheetId="9" hidden="1">'0BJ PROGR. I-II Y III'!$A$1:$AF$379</definedName>
    <definedName name="_xlnm._FilterDatabase" localSheetId="7" hidden="1">'DETALLE PROG. III'!$A$33:$E$311</definedName>
    <definedName name="_xlnm._FilterDatabase" localSheetId="3" hidden="1">'ESTRUCT PROGRAMATICA'!$B$32:$E$127</definedName>
    <definedName name="a" localSheetId="11">#REF!</definedName>
    <definedName name="a">#REF!</definedName>
    <definedName name="AREA" localSheetId="6">'CLAS.ECONOMICO X PROG'!$A$2:$G$334</definedName>
    <definedName name="AREA" localSheetId="5">#REF!</definedName>
    <definedName name="pres">'DETALLE PROG. III'!$A$9:$D$321</definedName>
    <definedName name="SERVICIOS_COMUNALES" localSheetId="11">#REF!</definedName>
    <definedName name="SERVICIOS_COMUNALES" localSheetId="6">#REF!</definedName>
    <definedName name="SERVICIOS_COMUNALES" localSheetId="8">#REF!</definedName>
    <definedName name="SERVICIOS_COMUNALES">#REF!</definedName>
    <definedName name="_xlnm.Print_Titles" localSheetId="6">'CLAS.ECONOMICO X PROG'!$1:$8</definedName>
    <definedName name="_xlnm.Print_Titles" localSheetId="4">'CLAS.FUNCIONAL'!$1:$6</definedName>
    <definedName name="_xlnm.Print_Titles" localSheetId="5">'CLASIF.OBJ AL GASTO X PROG.'!$1:$8</definedName>
    <definedName name="_xlnm.Print_Titles" localSheetId="7">'DETALLE PROG. III'!$1:$7</definedName>
    <definedName name="_xlnm.Print_Titles" localSheetId="3">'ESTRUCT PROGRAMATICA'!$1:$5</definedName>
    <definedName name="_xlnm.Print_Titles" localSheetId="1">INGRESOS!$1:$7</definedName>
  </definedNames>
  <calcPr calcId="191029"/>
  <extLst>
    <ext uri="GoogleSheetsCustomDataVersion1">
      <go:sheetsCustomData xmlns:go="http://customooxmlschemas.google.com/" r:id="rId19" roundtripDataSignature="AMtx7mjsCmFjO0Mg/YY9A2MAWp/a+SJetA=="/>
    </ext>
  </extLst>
</workbook>
</file>

<file path=xl/calcChain.xml><?xml version="1.0" encoding="utf-8"?>
<calcChain xmlns="http://schemas.openxmlformats.org/spreadsheetml/2006/main">
  <c r="D16" i="6" l="1"/>
  <c r="E10" i="3"/>
  <c r="B10" i="3"/>
  <c r="E30" i="3"/>
  <c r="D9" i="8"/>
  <c r="C10" i="10"/>
  <c r="F200" i="10"/>
  <c r="F197" i="10"/>
  <c r="AD26" i="10" l="1"/>
  <c r="AI377" i="12"/>
  <c r="AH377" i="12"/>
  <c r="AG377" i="12"/>
  <c r="AF377" i="12"/>
  <c r="AE377" i="12"/>
  <c r="AD377" i="12"/>
  <c r="AC377" i="12"/>
  <c r="AA377" i="12"/>
  <c r="Z377" i="12"/>
  <c r="Z373" i="12" s="1"/>
  <c r="Y377" i="12"/>
  <c r="Y373" i="12" s="1"/>
  <c r="W377" i="12"/>
  <c r="W373" i="12" s="1"/>
  <c r="V377" i="12"/>
  <c r="V373" i="12" s="1"/>
  <c r="U377" i="12"/>
  <c r="T377" i="12"/>
  <c r="S377" i="12"/>
  <c r="R377" i="12"/>
  <c r="Q377" i="12"/>
  <c r="N377" i="12"/>
  <c r="M377" i="12"/>
  <c r="L377" i="12"/>
  <c r="O377" i="12" s="1"/>
  <c r="L371" i="7" s="1"/>
  <c r="K377" i="12"/>
  <c r="AI376" i="12"/>
  <c r="AI373" i="12" s="1"/>
  <c r="AH376" i="12"/>
  <c r="AH373" i="12" s="1"/>
  <c r="AG376" i="12"/>
  <c r="AF376" i="12"/>
  <c r="AE376" i="12"/>
  <c r="AD376" i="12"/>
  <c r="AC376" i="12"/>
  <c r="AA376" i="12"/>
  <c r="Z376" i="12"/>
  <c r="Y376" i="12"/>
  <c r="W376" i="12"/>
  <c r="V376" i="12"/>
  <c r="U376" i="12"/>
  <c r="T376" i="12"/>
  <c r="S376" i="12"/>
  <c r="S373" i="12" s="1"/>
  <c r="R376" i="12"/>
  <c r="Q376" i="12"/>
  <c r="N376" i="12"/>
  <c r="M376" i="12"/>
  <c r="L376" i="12"/>
  <c r="K376" i="12"/>
  <c r="K373" i="12" s="1"/>
  <c r="AD373" i="12"/>
  <c r="L373" i="12"/>
  <c r="AI371" i="12"/>
  <c r="AH371" i="12"/>
  <c r="AG371" i="12"/>
  <c r="AF371" i="12"/>
  <c r="AE371" i="12"/>
  <c r="AD371" i="12"/>
  <c r="AC371" i="12"/>
  <c r="AA371" i="12"/>
  <c r="Z371" i="12"/>
  <c r="Y371" i="12"/>
  <c r="Y368" i="12" s="1"/>
  <c r="W371" i="12"/>
  <c r="W368" i="12" s="1"/>
  <c r="V371" i="12"/>
  <c r="U371" i="12"/>
  <c r="T371" i="12"/>
  <c r="S371" i="12"/>
  <c r="R371" i="12"/>
  <c r="Q371" i="12"/>
  <c r="N371" i="12"/>
  <c r="M371" i="12"/>
  <c r="L371" i="12"/>
  <c r="L368" i="12" s="1"/>
  <c r="K371" i="12"/>
  <c r="O371" i="12" s="1"/>
  <c r="L365" i="7" s="1"/>
  <c r="AI370" i="12"/>
  <c r="AI368" i="12" s="1"/>
  <c r="AH370" i="12"/>
  <c r="AH368" i="12" s="1"/>
  <c r="AG370" i="12"/>
  <c r="AG368" i="12" s="1"/>
  <c r="AF370" i="12"/>
  <c r="AE370" i="12"/>
  <c r="AE368" i="12" s="1"/>
  <c r="AD370" i="12"/>
  <c r="AC370" i="12"/>
  <c r="AA370" i="12"/>
  <c r="Z370" i="12"/>
  <c r="Y370" i="12"/>
  <c r="W370" i="12"/>
  <c r="V370" i="12"/>
  <c r="U370" i="12"/>
  <c r="T370" i="12"/>
  <c r="S370" i="12"/>
  <c r="R370" i="12"/>
  <c r="Q370" i="12"/>
  <c r="N370" i="12"/>
  <c r="N368" i="12" s="1"/>
  <c r="M370" i="12"/>
  <c r="M368" i="12" s="1"/>
  <c r="L370" i="12"/>
  <c r="K370" i="12"/>
  <c r="AL368" i="12"/>
  <c r="AC368" i="12"/>
  <c r="AI366" i="12"/>
  <c r="AH366" i="12"/>
  <c r="AG366" i="12"/>
  <c r="AF366" i="12"/>
  <c r="AE366" i="12"/>
  <c r="AD366" i="12"/>
  <c r="AC366" i="12"/>
  <c r="AA366" i="12"/>
  <c r="Z366" i="12"/>
  <c r="Y366" i="12"/>
  <c r="W366" i="12"/>
  <c r="V366" i="12"/>
  <c r="U366" i="12"/>
  <c r="T366" i="12"/>
  <c r="S366" i="12"/>
  <c r="R366" i="12"/>
  <c r="Q366" i="12"/>
  <c r="N366" i="12"/>
  <c r="M366" i="12"/>
  <c r="L366" i="12"/>
  <c r="K366" i="12"/>
  <c r="AI364" i="12"/>
  <c r="AH364" i="12"/>
  <c r="AG364" i="12"/>
  <c r="AF364" i="12"/>
  <c r="AE364" i="12"/>
  <c r="AE361" i="12" s="1"/>
  <c r="AD364" i="12"/>
  <c r="AC364" i="12"/>
  <c r="AA364" i="12"/>
  <c r="Z364" i="12"/>
  <c r="Y364" i="12"/>
  <c r="W364" i="12"/>
  <c r="V364" i="12"/>
  <c r="U364" i="12"/>
  <c r="T364" i="12"/>
  <c r="S364" i="12"/>
  <c r="R364" i="12"/>
  <c r="Q364" i="12"/>
  <c r="N364" i="12"/>
  <c r="M364" i="12"/>
  <c r="L364" i="12"/>
  <c r="K364" i="12"/>
  <c r="AI363" i="12"/>
  <c r="AI361" i="12" s="1"/>
  <c r="AH363" i="12"/>
  <c r="AG363" i="12"/>
  <c r="AF363" i="12"/>
  <c r="AE363" i="12"/>
  <c r="AD363" i="12"/>
  <c r="AC363" i="12"/>
  <c r="AA363" i="12"/>
  <c r="AA361" i="12" s="1"/>
  <c r="Z363" i="12"/>
  <c r="Y363" i="12"/>
  <c r="Y361" i="12" s="1"/>
  <c r="W363" i="12"/>
  <c r="V363" i="12"/>
  <c r="V361" i="12" s="1"/>
  <c r="U363" i="12"/>
  <c r="U361" i="12" s="1"/>
  <c r="T363" i="12"/>
  <c r="S363" i="12"/>
  <c r="R363" i="12"/>
  <c r="Q363" i="12"/>
  <c r="N363" i="12"/>
  <c r="M363" i="12"/>
  <c r="L363" i="12"/>
  <c r="K363" i="12"/>
  <c r="AL361" i="12"/>
  <c r="W361" i="12"/>
  <c r="S361" i="12"/>
  <c r="AI359" i="12"/>
  <c r="AH359" i="12"/>
  <c r="AG359" i="12"/>
  <c r="AF359" i="12"/>
  <c r="AE359" i="12"/>
  <c r="AD359" i="12"/>
  <c r="AC359" i="12"/>
  <c r="AB359" i="12"/>
  <c r="AA359" i="12"/>
  <c r="Z359" i="12"/>
  <c r="Y359" i="12"/>
  <c r="X359" i="12"/>
  <c r="W359" i="12"/>
  <c r="V359" i="12"/>
  <c r="U359" i="12"/>
  <c r="T359" i="12"/>
  <c r="S359" i="12"/>
  <c r="R359" i="12"/>
  <c r="Q359" i="12"/>
  <c r="N359" i="12"/>
  <c r="M359" i="12"/>
  <c r="L359" i="12"/>
  <c r="K359" i="12"/>
  <c r="AI357" i="12"/>
  <c r="AH357" i="12"/>
  <c r="AG357" i="12"/>
  <c r="AF357" i="12"/>
  <c r="AE357" i="12"/>
  <c r="AD357" i="12"/>
  <c r="AC357" i="12"/>
  <c r="AA357" i="12"/>
  <c r="Z357" i="12"/>
  <c r="Y357" i="12"/>
  <c r="W357" i="12"/>
  <c r="V357" i="12"/>
  <c r="U357" i="12"/>
  <c r="T357" i="12"/>
  <c r="S357" i="12"/>
  <c r="R357" i="12"/>
  <c r="Q357" i="12"/>
  <c r="N357" i="12"/>
  <c r="M357" i="12"/>
  <c r="L357" i="12"/>
  <c r="K357" i="12"/>
  <c r="O357" i="12" s="1"/>
  <c r="L351" i="7" s="1"/>
  <c r="AI356" i="12"/>
  <c r="AH356" i="12"/>
  <c r="AG356" i="12"/>
  <c r="AF356" i="12"/>
  <c r="AE356" i="12"/>
  <c r="AD356" i="12"/>
  <c r="AC356" i="12"/>
  <c r="AA356" i="12"/>
  <c r="Z356" i="12"/>
  <c r="Y356" i="12"/>
  <c r="W356" i="12"/>
  <c r="V356" i="12"/>
  <c r="U356" i="12"/>
  <c r="T356" i="12"/>
  <c r="S356" i="12"/>
  <c r="Q356" i="12"/>
  <c r="N356" i="12"/>
  <c r="M356" i="12"/>
  <c r="L356" i="12"/>
  <c r="K356" i="12"/>
  <c r="O356" i="12" s="1"/>
  <c r="L350" i="7" s="1"/>
  <c r="AI355" i="12"/>
  <c r="AH355" i="12"/>
  <c r="AG355" i="12"/>
  <c r="AF355" i="12"/>
  <c r="AE355" i="12"/>
  <c r="AD355" i="12"/>
  <c r="AC355" i="12"/>
  <c r="AA355" i="12"/>
  <c r="Z355" i="12"/>
  <c r="Y355" i="12"/>
  <c r="W355" i="12"/>
  <c r="V355" i="12"/>
  <c r="U355" i="12"/>
  <c r="T355" i="12"/>
  <c r="S355" i="12"/>
  <c r="R355" i="12"/>
  <c r="Q355" i="12"/>
  <c r="N355" i="12"/>
  <c r="M355" i="12"/>
  <c r="L355" i="12"/>
  <c r="K355" i="12"/>
  <c r="AI354" i="12"/>
  <c r="AH354" i="12"/>
  <c r="AG354" i="12"/>
  <c r="AF354" i="12"/>
  <c r="AE354" i="12"/>
  <c r="AD354" i="12"/>
  <c r="AC354" i="12"/>
  <c r="AA354" i="12"/>
  <c r="Z354" i="12"/>
  <c r="Y354" i="12"/>
  <c r="W354" i="12"/>
  <c r="V354" i="12"/>
  <c r="U354" i="12"/>
  <c r="T354" i="12"/>
  <c r="S354" i="12"/>
  <c r="R354" i="12"/>
  <c r="Q354" i="12"/>
  <c r="N354" i="12"/>
  <c r="M354" i="12"/>
  <c r="L354" i="12"/>
  <c r="K354" i="12"/>
  <c r="AI353" i="12"/>
  <c r="AH353" i="12"/>
  <c r="AG353" i="12"/>
  <c r="AF353" i="12"/>
  <c r="AE353" i="12"/>
  <c r="AD353" i="12"/>
  <c r="AC353" i="12"/>
  <c r="AA353" i="12"/>
  <c r="Z353" i="12"/>
  <c r="Y353" i="12"/>
  <c r="W353" i="12"/>
  <c r="V353" i="12"/>
  <c r="U353" i="12"/>
  <c r="T353" i="12"/>
  <c r="S353" i="12"/>
  <c r="Q353" i="12"/>
  <c r="N353" i="12"/>
  <c r="M353" i="12"/>
  <c r="L353" i="12"/>
  <c r="K353" i="12"/>
  <c r="O353" i="12" s="1"/>
  <c r="L347" i="7" s="1"/>
  <c r="AI352" i="12"/>
  <c r="AH352" i="12"/>
  <c r="AG352" i="12"/>
  <c r="AF352" i="12"/>
  <c r="AE352" i="12"/>
  <c r="AD352" i="12"/>
  <c r="AC352" i="12"/>
  <c r="AA352" i="12"/>
  <c r="Z352" i="12"/>
  <c r="Y352" i="12"/>
  <c r="W352" i="12"/>
  <c r="V352" i="12"/>
  <c r="U352" i="12"/>
  <c r="T352" i="12"/>
  <c r="S352" i="12"/>
  <c r="R352" i="12"/>
  <c r="Q352" i="12"/>
  <c r="N352" i="12"/>
  <c r="M352" i="12"/>
  <c r="L352" i="12"/>
  <c r="K352" i="12"/>
  <c r="AI351" i="12"/>
  <c r="AH351" i="12"/>
  <c r="AG351" i="12"/>
  <c r="AF351" i="12"/>
  <c r="AE351" i="12"/>
  <c r="AD351" i="12"/>
  <c r="AC351" i="12"/>
  <c r="AA351" i="12"/>
  <c r="Z351" i="12"/>
  <c r="Y351" i="12"/>
  <c r="W351" i="12"/>
  <c r="V351" i="12"/>
  <c r="U351" i="12"/>
  <c r="T351" i="12"/>
  <c r="S351" i="12"/>
  <c r="R351" i="12"/>
  <c r="Q351" i="12"/>
  <c r="N351" i="12"/>
  <c r="M351" i="12"/>
  <c r="L351" i="12"/>
  <c r="K351" i="12"/>
  <c r="O351" i="12" s="1"/>
  <c r="L345" i="7" s="1"/>
  <c r="AI349" i="12"/>
  <c r="AH349" i="12"/>
  <c r="AG349" i="12"/>
  <c r="AF349" i="12"/>
  <c r="AE349" i="12"/>
  <c r="AD349" i="12"/>
  <c r="AC349" i="12"/>
  <c r="AA349" i="12"/>
  <c r="Z349" i="12"/>
  <c r="Y349" i="12"/>
  <c r="W349" i="12"/>
  <c r="V349" i="12"/>
  <c r="U349" i="12"/>
  <c r="T349" i="12"/>
  <c r="S349" i="12"/>
  <c r="R349" i="12"/>
  <c r="Q349" i="12"/>
  <c r="N349" i="12"/>
  <c r="M349" i="12"/>
  <c r="L349" i="12"/>
  <c r="K349" i="12"/>
  <c r="AI348" i="12"/>
  <c r="AH348" i="12"/>
  <c r="AG348" i="12"/>
  <c r="AF348" i="12"/>
  <c r="AE348" i="12"/>
  <c r="AD348" i="12"/>
  <c r="AC348" i="12"/>
  <c r="AA348" i="12"/>
  <c r="Z348" i="12"/>
  <c r="Y348" i="12"/>
  <c r="W348" i="12"/>
  <c r="V348" i="12"/>
  <c r="V346" i="12" s="1"/>
  <c r="U348" i="12"/>
  <c r="T348" i="12"/>
  <c r="S348" i="12"/>
  <c r="R348" i="12"/>
  <c r="Q348" i="12"/>
  <c r="N348" i="12"/>
  <c r="M348" i="12"/>
  <c r="L348" i="12"/>
  <c r="K348" i="12"/>
  <c r="AI342" i="12"/>
  <c r="AH342" i="12"/>
  <c r="AG342" i="12"/>
  <c r="AF342" i="12"/>
  <c r="AE342" i="12"/>
  <c r="AD342" i="12"/>
  <c r="AC342" i="12"/>
  <c r="AA342" i="12"/>
  <c r="Z342" i="12"/>
  <c r="Y342" i="12"/>
  <c r="W342" i="12"/>
  <c r="V342" i="12"/>
  <c r="U342" i="12"/>
  <c r="T342" i="12"/>
  <c r="S342" i="12"/>
  <c r="R342" i="12"/>
  <c r="Q342" i="12"/>
  <c r="N342" i="12"/>
  <c r="M342" i="12"/>
  <c r="L342" i="12"/>
  <c r="K342" i="12"/>
  <c r="AI341" i="12"/>
  <c r="AH341" i="12"/>
  <c r="AG341" i="12"/>
  <c r="AF341" i="12"/>
  <c r="AE341" i="12"/>
  <c r="AD341" i="12"/>
  <c r="AC341" i="12"/>
  <c r="AA341" i="12"/>
  <c r="Z341" i="12"/>
  <c r="Y341" i="12"/>
  <c r="W341" i="12"/>
  <c r="V341" i="12"/>
  <c r="U341" i="12"/>
  <c r="T341" i="12"/>
  <c r="S341" i="12"/>
  <c r="R341" i="12"/>
  <c r="Q341" i="12"/>
  <c r="O341" i="12"/>
  <c r="L335" i="7" s="1"/>
  <c r="N341" i="12"/>
  <c r="M341" i="12"/>
  <c r="L341" i="12"/>
  <c r="K341" i="12"/>
  <c r="AI340" i="12"/>
  <c r="AH340" i="12"/>
  <c r="AG340" i="12"/>
  <c r="AF340" i="12"/>
  <c r="AE340" i="12"/>
  <c r="AD340" i="12"/>
  <c r="AC340" i="12"/>
  <c r="AA340" i="12"/>
  <c r="Z340" i="12"/>
  <c r="Y340" i="12"/>
  <c r="W340" i="12"/>
  <c r="W333" i="12" s="1"/>
  <c r="V340" i="12"/>
  <c r="U340" i="12"/>
  <c r="T340" i="12"/>
  <c r="S340" i="12"/>
  <c r="R340" i="12"/>
  <c r="Q340" i="12"/>
  <c r="N340" i="12"/>
  <c r="M340" i="12"/>
  <c r="L340" i="12"/>
  <c r="K340" i="12"/>
  <c r="AI339" i="12"/>
  <c r="AH339" i="12"/>
  <c r="AG339" i="12"/>
  <c r="AF339" i="12"/>
  <c r="AE339" i="12"/>
  <c r="AD339" i="12"/>
  <c r="AC339" i="12"/>
  <c r="AA339" i="12"/>
  <c r="Z339" i="12"/>
  <c r="Y339" i="12"/>
  <c r="W339" i="12"/>
  <c r="V339" i="12"/>
  <c r="U339" i="12"/>
  <c r="T339" i="12"/>
  <c r="S339" i="12"/>
  <c r="R339" i="12"/>
  <c r="Q339" i="12"/>
  <c r="N339" i="12"/>
  <c r="M339" i="12"/>
  <c r="L339" i="12"/>
  <c r="K339" i="12"/>
  <c r="K333" i="12" s="1"/>
  <c r="AI338" i="12"/>
  <c r="AH338" i="12"/>
  <c r="AG338" i="12"/>
  <c r="AF338" i="12"/>
  <c r="AE338" i="12"/>
  <c r="AD338" i="12"/>
  <c r="AC338" i="12"/>
  <c r="AA338" i="12"/>
  <c r="Z338" i="12"/>
  <c r="Y338" i="12"/>
  <c r="W338" i="12"/>
  <c r="V338" i="12"/>
  <c r="U338" i="12"/>
  <c r="T338" i="12"/>
  <c r="S338" i="12"/>
  <c r="R338" i="12"/>
  <c r="Q338" i="12"/>
  <c r="N338" i="12"/>
  <c r="M338" i="12"/>
  <c r="L338" i="12"/>
  <c r="K338" i="12"/>
  <c r="AI337" i="12"/>
  <c r="AH337" i="12"/>
  <c r="AG337" i="12"/>
  <c r="AF337" i="12"/>
  <c r="AE337" i="12"/>
  <c r="AD337" i="12"/>
  <c r="AC337" i="12"/>
  <c r="AA337" i="12"/>
  <c r="Z337" i="12"/>
  <c r="Y337" i="12"/>
  <c r="W337" i="12"/>
  <c r="V337" i="12"/>
  <c r="U337" i="12"/>
  <c r="T337" i="12"/>
  <c r="S337" i="12"/>
  <c r="R337" i="12"/>
  <c r="Q337" i="12"/>
  <c r="N337" i="12"/>
  <c r="M337" i="12"/>
  <c r="L337" i="12"/>
  <c r="K337" i="12"/>
  <c r="AI336" i="12"/>
  <c r="AH336" i="12"/>
  <c r="AG336" i="12"/>
  <c r="AF336" i="12"/>
  <c r="AE336" i="12"/>
  <c r="AD336" i="12"/>
  <c r="AC336" i="12"/>
  <c r="AA336" i="12"/>
  <c r="Z336" i="12"/>
  <c r="Y336" i="12"/>
  <c r="W336" i="12"/>
  <c r="V336" i="12"/>
  <c r="U336" i="12"/>
  <c r="T336" i="12"/>
  <c r="S336" i="12"/>
  <c r="R336" i="12"/>
  <c r="Q336" i="12"/>
  <c r="N336" i="12"/>
  <c r="M336" i="12"/>
  <c r="L336" i="12"/>
  <c r="K336" i="12"/>
  <c r="O336" i="12" s="1"/>
  <c r="L330" i="7" s="1"/>
  <c r="AI335" i="12"/>
  <c r="AH335" i="12"/>
  <c r="AG335" i="12"/>
  <c r="AF335" i="12"/>
  <c r="AE335" i="12"/>
  <c r="AD335" i="12"/>
  <c r="AC335" i="12"/>
  <c r="AA335" i="12"/>
  <c r="AA333" i="12" s="1"/>
  <c r="Z335" i="12"/>
  <c r="Y335" i="12"/>
  <c r="W335" i="12"/>
  <c r="V335" i="12"/>
  <c r="U335" i="12"/>
  <c r="T335" i="12"/>
  <c r="S335" i="12"/>
  <c r="R335" i="12"/>
  <c r="Q335" i="12"/>
  <c r="N335" i="12"/>
  <c r="M335" i="12"/>
  <c r="L335" i="12"/>
  <c r="O335" i="12" s="1"/>
  <c r="L329" i="7" s="1"/>
  <c r="K335" i="12"/>
  <c r="AL333" i="12"/>
  <c r="AI331" i="12"/>
  <c r="AH331" i="12"/>
  <c r="AG331" i="12"/>
  <c r="AF331" i="12"/>
  <c r="AE331" i="12"/>
  <c r="AD331" i="12"/>
  <c r="AC331" i="12"/>
  <c r="AA331" i="12"/>
  <c r="Z331" i="12"/>
  <c r="Y331" i="12"/>
  <c r="W331" i="12"/>
  <c r="V331" i="12"/>
  <c r="U331" i="12"/>
  <c r="T331" i="12"/>
  <c r="S331" i="12"/>
  <c r="R331" i="12"/>
  <c r="Q331" i="12"/>
  <c r="N331" i="12"/>
  <c r="M331" i="12"/>
  <c r="L331" i="12"/>
  <c r="O331" i="12" s="1"/>
  <c r="L325" i="7" s="1"/>
  <c r="K331" i="12"/>
  <c r="AI330" i="12"/>
  <c r="AH330" i="12"/>
  <c r="AG330" i="12"/>
  <c r="AF330" i="12"/>
  <c r="AE330" i="12"/>
  <c r="AD330" i="12"/>
  <c r="AC330" i="12"/>
  <c r="AA330" i="12"/>
  <c r="Z330" i="12"/>
  <c r="Y330" i="12"/>
  <c r="W330" i="12"/>
  <c r="V330" i="12"/>
  <c r="U330" i="12"/>
  <c r="T330" i="12"/>
  <c r="S330" i="12"/>
  <c r="R330" i="12"/>
  <c r="Q330" i="12"/>
  <c r="N330" i="12"/>
  <c r="M330" i="12"/>
  <c r="L330" i="12"/>
  <c r="K330" i="12"/>
  <c r="AI329" i="12"/>
  <c r="AH329" i="12"/>
  <c r="AG329" i="12"/>
  <c r="AF329" i="12"/>
  <c r="AE329" i="12"/>
  <c r="AD329" i="12"/>
  <c r="AC329" i="12"/>
  <c r="AA329" i="12"/>
  <c r="Z329" i="12"/>
  <c r="Y329" i="12"/>
  <c r="W329" i="12"/>
  <c r="V329" i="12"/>
  <c r="U329" i="12"/>
  <c r="T329" i="12"/>
  <c r="S329" i="12"/>
  <c r="R329" i="12"/>
  <c r="Q329" i="12"/>
  <c r="N329" i="12"/>
  <c r="M329" i="12"/>
  <c r="L329" i="12"/>
  <c r="K329" i="12"/>
  <c r="AI328" i="12"/>
  <c r="AH328" i="12"/>
  <c r="AG328" i="12"/>
  <c r="AF328" i="12"/>
  <c r="AE328" i="12"/>
  <c r="AD328" i="12"/>
  <c r="AC328" i="12"/>
  <c r="AA328" i="12"/>
  <c r="Z328" i="12"/>
  <c r="Y328" i="12"/>
  <c r="W328" i="12"/>
  <c r="V328" i="12"/>
  <c r="U328" i="12"/>
  <c r="T328" i="12"/>
  <c r="S328" i="12"/>
  <c r="R328" i="12"/>
  <c r="Q328" i="12"/>
  <c r="N328" i="12"/>
  <c r="M328" i="12"/>
  <c r="L328" i="12"/>
  <c r="K328" i="12"/>
  <c r="AI327" i="12"/>
  <c r="AH327" i="12"/>
  <c r="AG327" i="12"/>
  <c r="AF327" i="12"/>
  <c r="AE327" i="12"/>
  <c r="AD327" i="12"/>
  <c r="AC327" i="12"/>
  <c r="AA327" i="12"/>
  <c r="Z327" i="12"/>
  <c r="Y327" i="12"/>
  <c r="W327" i="12"/>
  <c r="V327" i="12"/>
  <c r="U327" i="12"/>
  <c r="T327" i="12"/>
  <c r="S327" i="12"/>
  <c r="R327" i="12"/>
  <c r="Q327" i="12"/>
  <c r="N327" i="12"/>
  <c r="M327" i="12"/>
  <c r="L327" i="12"/>
  <c r="K327" i="12"/>
  <c r="AI326" i="12"/>
  <c r="AH326" i="12"/>
  <c r="AG326" i="12"/>
  <c r="AF326" i="12"/>
  <c r="AE326" i="12"/>
  <c r="AD326" i="12"/>
  <c r="AC326" i="12"/>
  <c r="AA326" i="12"/>
  <c r="Z326" i="12"/>
  <c r="Y326" i="12"/>
  <c r="W326" i="12"/>
  <c r="V326" i="12"/>
  <c r="U326" i="12"/>
  <c r="T326" i="12"/>
  <c r="S326" i="12"/>
  <c r="R326" i="12"/>
  <c r="Q326" i="12"/>
  <c r="N326" i="12"/>
  <c r="M326" i="12"/>
  <c r="L326" i="12"/>
  <c r="K326" i="12"/>
  <c r="AI325" i="12"/>
  <c r="AH325" i="12"/>
  <c r="AH322" i="12" s="1"/>
  <c r="AG325" i="12"/>
  <c r="AF325" i="12"/>
  <c r="AE325" i="12"/>
  <c r="AD325" i="12"/>
  <c r="AC325" i="12"/>
  <c r="AA325" i="12"/>
  <c r="Z325" i="12"/>
  <c r="Y325" i="12"/>
  <c r="W325" i="12"/>
  <c r="V325" i="12"/>
  <c r="U325" i="12"/>
  <c r="T325" i="12"/>
  <c r="S325" i="12"/>
  <c r="R325" i="12"/>
  <c r="Q325" i="12"/>
  <c r="N325" i="12"/>
  <c r="M325" i="12"/>
  <c r="L325" i="12"/>
  <c r="K325" i="12"/>
  <c r="AI324" i="12"/>
  <c r="AH324" i="12"/>
  <c r="AG324" i="12"/>
  <c r="AF324" i="12"/>
  <c r="AE324" i="12"/>
  <c r="AD324" i="12"/>
  <c r="AC324" i="12"/>
  <c r="AA324" i="12"/>
  <c r="Z324" i="12"/>
  <c r="Y324" i="12"/>
  <c r="W324" i="12"/>
  <c r="V324" i="12"/>
  <c r="U324" i="12"/>
  <c r="T324" i="12"/>
  <c r="S324" i="12"/>
  <c r="R324" i="12"/>
  <c r="Q324" i="12"/>
  <c r="N324" i="12"/>
  <c r="M324" i="12"/>
  <c r="L324" i="12"/>
  <c r="K324" i="12"/>
  <c r="AL322" i="12"/>
  <c r="AI318" i="12"/>
  <c r="AH318" i="12"/>
  <c r="AG318" i="12"/>
  <c r="AF318" i="12"/>
  <c r="AF315" i="12" s="1"/>
  <c r="AE318" i="12"/>
  <c r="AD318" i="12"/>
  <c r="AD315" i="12" s="1"/>
  <c r="AC318" i="12"/>
  <c r="AC315" i="12" s="1"/>
  <c r="AA318" i="12"/>
  <c r="Z318" i="12"/>
  <c r="Y318" i="12"/>
  <c r="W318" i="12"/>
  <c r="V318" i="12"/>
  <c r="U318" i="12"/>
  <c r="T318" i="12"/>
  <c r="S318" i="12"/>
  <c r="R318" i="12"/>
  <c r="Q318" i="12"/>
  <c r="N318" i="12"/>
  <c r="N315" i="12" s="1"/>
  <c r="M318" i="12"/>
  <c r="L318" i="12"/>
  <c r="K318" i="12"/>
  <c r="AI317" i="12"/>
  <c r="AH317" i="12"/>
  <c r="AH315" i="12" s="1"/>
  <c r="AG317" i="12"/>
  <c r="AG315" i="12" s="1"/>
  <c r="AF317" i="12"/>
  <c r="AE317" i="12"/>
  <c r="AD317" i="12"/>
  <c r="AC317" i="12"/>
  <c r="AA317" i="12"/>
  <c r="Z317" i="12"/>
  <c r="Y317" i="12"/>
  <c r="W317" i="12"/>
  <c r="V317" i="12"/>
  <c r="V315" i="12" s="1"/>
  <c r="U317" i="12"/>
  <c r="U315" i="12" s="1"/>
  <c r="T317" i="12"/>
  <c r="S317" i="12"/>
  <c r="S315" i="12" s="1"/>
  <c r="R317" i="12"/>
  <c r="Q317" i="12"/>
  <c r="N317" i="12"/>
  <c r="M317" i="12"/>
  <c r="L317" i="12"/>
  <c r="L315" i="12" s="1"/>
  <c r="K317" i="12"/>
  <c r="O317" i="12" s="1"/>
  <c r="AL315" i="12"/>
  <c r="R315" i="12"/>
  <c r="M315" i="12"/>
  <c r="AI313" i="12"/>
  <c r="AH313" i="12"/>
  <c r="AG313" i="12"/>
  <c r="AF313" i="12"/>
  <c r="AE313" i="12"/>
  <c r="AD313" i="12"/>
  <c r="AC313" i="12"/>
  <c r="AA313" i="12"/>
  <c r="Z313" i="12"/>
  <c r="Y313" i="12"/>
  <c r="W313" i="12"/>
  <c r="V313" i="12"/>
  <c r="U313" i="12"/>
  <c r="T313" i="12"/>
  <c r="S313" i="12"/>
  <c r="R313" i="12"/>
  <c r="Q313" i="12"/>
  <c r="N313" i="12"/>
  <c r="M313" i="12"/>
  <c r="L313" i="12"/>
  <c r="K313" i="12"/>
  <c r="AI311" i="12"/>
  <c r="AH311" i="12"/>
  <c r="AG311" i="12"/>
  <c r="AF311" i="12"/>
  <c r="AE311" i="12"/>
  <c r="AD311" i="12"/>
  <c r="AC311" i="12"/>
  <c r="AA311" i="12"/>
  <c r="Z311" i="12"/>
  <c r="Y311" i="12"/>
  <c r="W311" i="12"/>
  <c r="V311" i="12"/>
  <c r="U311" i="12"/>
  <c r="T311" i="12"/>
  <c r="S311" i="12"/>
  <c r="R311" i="12"/>
  <c r="Q311" i="12"/>
  <c r="N311" i="12"/>
  <c r="M311" i="12"/>
  <c r="L311" i="12"/>
  <c r="K311" i="12"/>
  <c r="O311" i="12" s="1"/>
  <c r="L305" i="7" s="1"/>
  <c r="AI310" i="12"/>
  <c r="AH310" i="12"/>
  <c r="AG310" i="12"/>
  <c r="AF310" i="12"/>
  <c r="AE310" i="12"/>
  <c r="AD310" i="12"/>
  <c r="AC310" i="12"/>
  <c r="AA310" i="12"/>
  <c r="Z310" i="12"/>
  <c r="Y310" i="12"/>
  <c r="W310" i="12"/>
  <c r="V310" i="12"/>
  <c r="U310" i="12"/>
  <c r="T310" i="12"/>
  <c r="S310" i="12"/>
  <c r="R310" i="12"/>
  <c r="Q310" i="12"/>
  <c r="N310" i="12"/>
  <c r="M310" i="12"/>
  <c r="L310" i="12"/>
  <c r="K310" i="12"/>
  <c r="AI309" i="12"/>
  <c r="AH309" i="12"/>
  <c r="AG309" i="12"/>
  <c r="AF309" i="12"/>
  <c r="AE309" i="12"/>
  <c r="AD309" i="12"/>
  <c r="AC309" i="12"/>
  <c r="AA309" i="12"/>
  <c r="Z309" i="12"/>
  <c r="Y309" i="12"/>
  <c r="W309" i="12"/>
  <c r="V309" i="12"/>
  <c r="U309" i="12"/>
  <c r="T309" i="12"/>
  <c r="S309" i="12"/>
  <c r="R309" i="12"/>
  <c r="Q309" i="12"/>
  <c r="N309" i="12"/>
  <c r="M309" i="12"/>
  <c r="L309" i="12"/>
  <c r="O309" i="12" s="1"/>
  <c r="L303" i="7" s="1"/>
  <c r="K309" i="12"/>
  <c r="AI308" i="12"/>
  <c r="AH308" i="12"/>
  <c r="AG308" i="12"/>
  <c r="AF308" i="12"/>
  <c r="AE308" i="12"/>
  <c r="AD308" i="12"/>
  <c r="AC308" i="12"/>
  <c r="AA308" i="12"/>
  <c r="Z308" i="12"/>
  <c r="Y308" i="12"/>
  <c r="W308" i="12"/>
  <c r="V308" i="12"/>
  <c r="U308" i="12"/>
  <c r="T308" i="12"/>
  <c r="S308" i="12"/>
  <c r="R308" i="12"/>
  <c r="Q308" i="12"/>
  <c r="N308" i="12"/>
  <c r="N304" i="12" s="1"/>
  <c r="M308" i="12"/>
  <c r="L308" i="12"/>
  <c r="K308" i="12"/>
  <c r="AI306" i="12"/>
  <c r="AH306" i="12"/>
  <c r="AG306" i="12"/>
  <c r="AF306" i="12"/>
  <c r="AE306" i="12"/>
  <c r="AD306" i="12"/>
  <c r="AC306" i="12"/>
  <c r="AA306" i="12"/>
  <c r="Z306" i="12"/>
  <c r="Y306" i="12"/>
  <c r="W306" i="12"/>
  <c r="V306" i="12"/>
  <c r="U306" i="12"/>
  <c r="T306" i="12"/>
  <c r="S306" i="12"/>
  <c r="S304" i="12" s="1"/>
  <c r="R306" i="12"/>
  <c r="Q306" i="12"/>
  <c r="N306" i="12"/>
  <c r="M306" i="12"/>
  <c r="L306" i="12"/>
  <c r="K306" i="12"/>
  <c r="AL304" i="12"/>
  <c r="AL292" i="12" s="1"/>
  <c r="U304" i="12"/>
  <c r="AI302" i="12"/>
  <c r="AH302" i="12"/>
  <c r="AG302" i="12"/>
  <c r="AF302" i="12"/>
  <c r="AE302" i="12"/>
  <c r="AD302" i="12"/>
  <c r="AC302" i="12"/>
  <c r="AA302" i="12"/>
  <c r="Z302" i="12"/>
  <c r="Y302" i="12"/>
  <c r="W302" i="12"/>
  <c r="V302" i="12"/>
  <c r="U302" i="12"/>
  <c r="T302" i="12"/>
  <c r="S302" i="12"/>
  <c r="R302" i="12"/>
  <c r="Q302" i="12"/>
  <c r="N302" i="12"/>
  <c r="M302" i="12"/>
  <c r="L302" i="12"/>
  <c r="K302" i="12"/>
  <c r="AI301" i="12"/>
  <c r="AH301" i="12"/>
  <c r="AG301" i="12"/>
  <c r="AF301" i="12"/>
  <c r="AE301" i="12"/>
  <c r="AD301" i="12"/>
  <c r="AC301" i="12"/>
  <c r="AA301" i="12"/>
  <c r="Z301" i="12"/>
  <c r="Y301" i="12"/>
  <c r="W301" i="12"/>
  <c r="V301" i="12"/>
  <c r="U301" i="12"/>
  <c r="T301" i="12"/>
  <c r="S301" i="12"/>
  <c r="R301" i="12"/>
  <c r="Q301" i="12"/>
  <c r="N301" i="12"/>
  <c r="M301" i="12"/>
  <c r="L301" i="12"/>
  <c r="K301" i="12"/>
  <c r="AI300" i="12"/>
  <c r="AH300" i="12"/>
  <c r="AG300" i="12"/>
  <c r="AF300" i="12"/>
  <c r="AE300" i="12"/>
  <c r="AD300" i="12"/>
  <c r="AC300" i="12"/>
  <c r="AA300" i="12"/>
  <c r="Z300" i="12"/>
  <c r="Y300" i="12"/>
  <c r="W300" i="12"/>
  <c r="V300" i="12"/>
  <c r="U300" i="12"/>
  <c r="T300" i="12"/>
  <c r="S300" i="12"/>
  <c r="R300" i="12"/>
  <c r="Q300" i="12"/>
  <c r="N300" i="12"/>
  <c r="M300" i="12"/>
  <c r="L300" i="12"/>
  <c r="K300" i="12"/>
  <c r="AI299" i="12"/>
  <c r="AH299" i="12"/>
  <c r="AG299" i="12"/>
  <c r="AF299" i="12"/>
  <c r="AE299" i="12"/>
  <c r="AD299" i="12"/>
  <c r="AC299" i="12"/>
  <c r="AA299" i="12"/>
  <c r="Z299" i="12"/>
  <c r="Y299" i="12"/>
  <c r="W299" i="12"/>
  <c r="V299" i="12"/>
  <c r="U299" i="12"/>
  <c r="T299" i="12"/>
  <c r="S299" i="12"/>
  <c r="R299" i="12"/>
  <c r="Q299" i="12"/>
  <c r="N299" i="12"/>
  <c r="M299" i="12"/>
  <c r="L299" i="12"/>
  <c r="K299" i="12"/>
  <c r="O299" i="12" s="1"/>
  <c r="L293" i="7" s="1"/>
  <c r="AI298" i="12"/>
  <c r="AH298" i="12"/>
  <c r="AG298" i="12"/>
  <c r="AF298" i="12"/>
  <c r="AE298" i="12"/>
  <c r="AD298" i="12"/>
  <c r="AC298" i="12"/>
  <c r="AA298" i="12"/>
  <c r="Z298" i="12"/>
  <c r="Y298" i="12"/>
  <c r="W298" i="12"/>
  <c r="V298" i="12"/>
  <c r="U298" i="12"/>
  <c r="T298" i="12"/>
  <c r="S298" i="12"/>
  <c r="R298" i="12"/>
  <c r="Q298" i="12"/>
  <c r="N298" i="12"/>
  <c r="M298" i="12"/>
  <c r="L298" i="12"/>
  <c r="K298" i="12"/>
  <c r="AI297" i="12"/>
  <c r="AI296" i="12" s="1"/>
  <c r="AH297" i="12"/>
  <c r="AH296" i="12" s="1"/>
  <c r="AG297" i="12"/>
  <c r="AG296" i="12" s="1"/>
  <c r="AF297" i="12"/>
  <c r="AF296" i="12" s="1"/>
  <c r="AE297" i="12"/>
  <c r="AE296" i="12" s="1"/>
  <c r="AD297" i="12"/>
  <c r="AD296" i="12" s="1"/>
  <c r="AC297" i="12"/>
  <c r="AC296" i="12" s="1"/>
  <c r="AA297" i="12"/>
  <c r="Z297" i="12"/>
  <c r="Z296" i="12" s="1"/>
  <c r="Y297" i="12"/>
  <c r="Y296" i="12" s="1"/>
  <c r="W297" i="12"/>
  <c r="W296" i="12" s="1"/>
  <c r="V297" i="12"/>
  <c r="V296" i="12" s="1"/>
  <c r="U297" i="12"/>
  <c r="T297" i="12"/>
  <c r="T296" i="12" s="1"/>
  <c r="S297" i="12"/>
  <c r="S296" i="12" s="1"/>
  <c r="R297" i="12"/>
  <c r="R296" i="12" s="1"/>
  <c r="Q297" i="12"/>
  <c r="Q296" i="12" s="1"/>
  <c r="N297" i="12"/>
  <c r="N296" i="12" s="1"/>
  <c r="M297" i="12"/>
  <c r="L297" i="12"/>
  <c r="K297" i="12"/>
  <c r="AA296" i="12"/>
  <c r="L296" i="12"/>
  <c r="K296" i="12"/>
  <c r="AI295" i="12"/>
  <c r="AH295" i="12"/>
  <c r="AG295" i="12"/>
  <c r="AF295" i="12"/>
  <c r="AE295" i="12"/>
  <c r="AD295" i="12"/>
  <c r="AC295" i="12"/>
  <c r="AA295" i="12"/>
  <c r="Z295" i="12"/>
  <c r="Y295" i="12"/>
  <c r="W295" i="12"/>
  <c r="V295" i="12"/>
  <c r="U295" i="12"/>
  <c r="T295" i="12"/>
  <c r="S295" i="12"/>
  <c r="R295" i="12"/>
  <c r="Q295" i="12"/>
  <c r="N295" i="12"/>
  <c r="M295" i="12"/>
  <c r="L295" i="12"/>
  <c r="K295" i="12"/>
  <c r="AL293" i="12"/>
  <c r="AI289" i="12"/>
  <c r="AH289" i="12"/>
  <c r="AG289" i="12"/>
  <c r="AF289" i="12"/>
  <c r="AE289" i="12"/>
  <c r="AD289" i="12"/>
  <c r="AC289" i="12"/>
  <c r="AA289" i="12"/>
  <c r="Z289" i="12"/>
  <c r="Z287" i="12" s="1"/>
  <c r="Y289" i="12"/>
  <c r="W289" i="12"/>
  <c r="V289" i="12"/>
  <c r="U289" i="12"/>
  <c r="T289" i="12"/>
  <c r="S289" i="12"/>
  <c r="R289" i="12"/>
  <c r="Q289" i="12"/>
  <c r="N289" i="12"/>
  <c r="M289" i="12"/>
  <c r="L289" i="12"/>
  <c r="K289" i="12"/>
  <c r="AI288" i="12"/>
  <c r="AH288" i="12"/>
  <c r="AG288" i="12"/>
  <c r="AF288" i="12"/>
  <c r="AF287" i="12" s="1"/>
  <c r="AE288" i="12"/>
  <c r="AE287" i="12" s="1"/>
  <c r="AD288" i="12"/>
  <c r="AC288" i="12"/>
  <c r="AA288" i="12"/>
  <c r="AA287" i="12" s="1"/>
  <c r="Z288" i="12"/>
  <c r="Y288" i="12"/>
  <c r="W288" i="12"/>
  <c r="V288" i="12"/>
  <c r="U288" i="12"/>
  <c r="T288" i="12"/>
  <c r="S288" i="12"/>
  <c r="R288" i="12"/>
  <c r="R287" i="12" s="1"/>
  <c r="Q288" i="12"/>
  <c r="N288" i="12"/>
  <c r="M288" i="12"/>
  <c r="L288" i="12"/>
  <c r="L287" i="12" s="1"/>
  <c r="K288" i="12"/>
  <c r="M287" i="12"/>
  <c r="AI286" i="12"/>
  <c r="AH286" i="12"/>
  <c r="AG286" i="12"/>
  <c r="AF286" i="12"/>
  <c r="AE286" i="12"/>
  <c r="AD286" i="12"/>
  <c r="AC286" i="12"/>
  <c r="AA286" i="12"/>
  <c r="Z286" i="12"/>
  <c r="Y286" i="12"/>
  <c r="W286" i="12"/>
  <c r="V286" i="12"/>
  <c r="U286" i="12"/>
  <c r="T286" i="12"/>
  <c r="S286" i="12"/>
  <c r="R286" i="12"/>
  <c r="Q286" i="12"/>
  <c r="N286" i="12"/>
  <c r="M286" i="12"/>
  <c r="L286" i="12"/>
  <c r="K286" i="12"/>
  <c r="O286" i="12" s="1"/>
  <c r="AI283" i="12"/>
  <c r="AH283" i="12"/>
  <c r="AG283" i="12"/>
  <c r="AF283" i="12"/>
  <c r="AE283" i="12"/>
  <c r="AD283" i="12"/>
  <c r="AC283" i="12"/>
  <c r="AA283" i="12"/>
  <c r="AA281" i="12" s="1"/>
  <c r="Z283" i="12"/>
  <c r="Y283" i="12"/>
  <c r="W283" i="12"/>
  <c r="V283" i="12"/>
  <c r="U283" i="12"/>
  <c r="U281" i="12" s="1"/>
  <c r="T283" i="12"/>
  <c r="S283" i="12"/>
  <c r="R283" i="12"/>
  <c r="R281" i="12" s="1"/>
  <c r="Q283" i="12"/>
  <c r="N283" i="12"/>
  <c r="M283" i="12"/>
  <c r="L283" i="12"/>
  <c r="K283" i="12"/>
  <c r="AI282" i="12"/>
  <c r="AH282" i="12"/>
  <c r="AG282" i="12"/>
  <c r="AG281" i="12" s="1"/>
  <c r="AF282" i="12"/>
  <c r="AE282" i="12"/>
  <c r="AD282" i="12"/>
  <c r="AC282" i="12"/>
  <c r="AA282" i="12"/>
  <c r="Z282" i="12"/>
  <c r="Z281" i="12" s="1"/>
  <c r="Y282" i="12"/>
  <c r="Y281" i="12" s="1"/>
  <c r="W282" i="12"/>
  <c r="W281" i="12" s="1"/>
  <c r="V282" i="12"/>
  <c r="V281" i="12" s="1"/>
  <c r="U282" i="12"/>
  <c r="T282" i="12"/>
  <c r="S282" i="12"/>
  <c r="R282" i="12"/>
  <c r="Q282" i="12"/>
  <c r="N282" i="12"/>
  <c r="N281" i="12" s="1"/>
  <c r="M282" i="12"/>
  <c r="O282" i="12" s="1"/>
  <c r="L276" i="7" s="1"/>
  <c r="L282" i="12"/>
  <c r="K282" i="12"/>
  <c r="AI280" i="12"/>
  <c r="AH280" i="12"/>
  <c r="AG280" i="12"/>
  <c r="AF280" i="12"/>
  <c r="AE280" i="12"/>
  <c r="AD280" i="12"/>
  <c r="AC280" i="12"/>
  <c r="AA280" i="12"/>
  <c r="Z280" i="12"/>
  <c r="Y280" i="12"/>
  <c r="W280" i="12"/>
  <c r="V280" i="12"/>
  <c r="U280" i="12"/>
  <c r="T280" i="12"/>
  <c r="S280" i="12"/>
  <c r="R280" i="12"/>
  <c r="Q280" i="12"/>
  <c r="N280" i="12"/>
  <c r="M280" i="12"/>
  <c r="L280" i="12"/>
  <c r="K280" i="12"/>
  <c r="AI277" i="12"/>
  <c r="AH277" i="12"/>
  <c r="AG277" i="12"/>
  <c r="AF277" i="12"/>
  <c r="AE277" i="12"/>
  <c r="AD277" i="12"/>
  <c r="AC277" i="12"/>
  <c r="AA277" i="12"/>
  <c r="Z277" i="12"/>
  <c r="Y277" i="12"/>
  <c r="W277" i="12"/>
  <c r="V277" i="12"/>
  <c r="U277" i="12"/>
  <c r="T277" i="12"/>
  <c r="S277" i="12"/>
  <c r="R277" i="12"/>
  <c r="Q277" i="12"/>
  <c r="N277" i="12"/>
  <c r="M277" i="12"/>
  <c r="L277" i="12"/>
  <c r="K277" i="12"/>
  <c r="O277" i="12" s="1"/>
  <c r="L271" i="7" s="1"/>
  <c r="AI274" i="12"/>
  <c r="AH274" i="12"/>
  <c r="AG274" i="12"/>
  <c r="AF274" i="12"/>
  <c r="AE274" i="12"/>
  <c r="AD274" i="12"/>
  <c r="AC274" i="12"/>
  <c r="AA274" i="12"/>
  <c r="Z274" i="12"/>
  <c r="Y274" i="12"/>
  <c r="W274" i="12"/>
  <c r="V274" i="12"/>
  <c r="U274" i="12"/>
  <c r="T274" i="12"/>
  <c r="S274" i="12"/>
  <c r="R274" i="12"/>
  <c r="Q274" i="12"/>
  <c r="N274" i="12"/>
  <c r="L274" i="12"/>
  <c r="K274" i="12"/>
  <c r="AL273" i="12"/>
  <c r="P267" i="7" s="1"/>
  <c r="AI273" i="12"/>
  <c r="AH273" i="12"/>
  <c r="AG273" i="12"/>
  <c r="AF273" i="12"/>
  <c r="AE273" i="12"/>
  <c r="AD273" i="12"/>
  <c r="AC273" i="12"/>
  <c r="AA273" i="12"/>
  <c r="Z273" i="12"/>
  <c r="Y273" i="12"/>
  <c r="W273" i="12"/>
  <c r="V273" i="12"/>
  <c r="U273" i="12"/>
  <c r="T273" i="12"/>
  <c r="S273" i="12"/>
  <c r="R273" i="12"/>
  <c r="Q273" i="12"/>
  <c r="N273" i="12"/>
  <c r="L273" i="12"/>
  <c r="K273" i="12"/>
  <c r="AL272" i="12"/>
  <c r="AI272" i="12"/>
  <c r="AH272" i="12"/>
  <c r="AG272" i="12"/>
  <c r="AF272" i="12"/>
  <c r="AE272" i="12"/>
  <c r="AD272" i="12"/>
  <c r="AC272" i="12"/>
  <c r="AA272" i="12"/>
  <c r="Z272" i="12"/>
  <c r="Y272" i="12"/>
  <c r="W272" i="12"/>
  <c r="V272" i="12"/>
  <c r="U272" i="12"/>
  <c r="T272" i="12"/>
  <c r="S272" i="12"/>
  <c r="R272" i="12"/>
  <c r="Q272" i="12"/>
  <c r="N272" i="12"/>
  <c r="L272" i="12"/>
  <c r="K272" i="12"/>
  <c r="AI271" i="12"/>
  <c r="AH271" i="12"/>
  <c r="AG271" i="12"/>
  <c r="AF271" i="12"/>
  <c r="AE271" i="12"/>
  <c r="AD271" i="12"/>
  <c r="AC271" i="12"/>
  <c r="AA271" i="12"/>
  <c r="Z271" i="12"/>
  <c r="Y271" i="12"/>
  <c r="W271" i="12"/>
  <c r="V271" i="12"/>
  <c r="U271" i="12"/>
  <c r="T271" i="12"/>
  <c r="S271" i="12"/>
  <c r="R271" i="12"/>
  <c r="Q271" i="12"/>
  <c r="N271" i="12"/>
  <c r="L271" i="12"/>
  <c r="K271" i="12"/>
  <c r="AL270" i="12"/>
  <c r="AI270" i="12"/>
  <c r="AH270" i="12"/>
  <c r="AG270" i="12"/>
  <c r="AF270" i="12"/>
  <c r="AE270" i="12"/>
  <c r="AD270" i="12"/>
  <c r="AC270" i="12"/>
  <c r="AA270" i="12"/>
  <c r="Z270" i="12"/>
  <c r="Y270" i="12"/>
  <c r="W270" i="12"/>
  <c r="V270" i="12"/>
  <c r="U270" i="12"/>
  <c r="T270" i="12"/>
  <c r="S270" i="12"/>
  <c r="R270" i="12"/>
  <c r="Q270" i="12"/>
  <c r="N270" i="12"/>
  <c r="L270" i="12"/>
  <c r="K270" i="12"/>
  <c r="AI269" i="12"/>
  <c r="AH269" i="12"/>
  <c r="AG269" i="12"/>
  <c r="AF269" i="12"/>
  <c r="AE269" i="12"/>
  <c r="AD269" i="12"/>
  <c r="AC269" i="12"/>
  <c r="AA269" i="12"/>
  <c r="Z269" i="12"/>
  <c r="Y269" i="12"/>
  <c r="W269" i="12"/>
  <c r="V269" i="12"/>
  <c r="U269" i="12"/>
  <c r="T269" i="12"/>
  <c r="S269" i="12"/>
  <c r="R269" i="12"/>
  <c r="Q269" i="12"/>
  <c r="N269" i="12"/>
  <c r="L269" i="12"/>
  <c r="K269" i="12"/>
  <c r="AL268" i="12"/>
  <c r="AI268" i="12"/>
  <c r="AH268" i="12"/>
  <c r="AG268" i="12"/>
  <c r="AF268" i="12"/>
  <c r="AE268" i="12"/>
  <c r="AD268" i="12"/>
  <c r="AC268" i="12"/>
  <c r="AA268" i="12"/>
  <c r="Z268" i="12"/>
  <c r="Y268" i="12"/>
  <c r="W268" i="12"/>
  <c r="V268" i="12"/>
  <c r="U268" i="12"/>
  <c r="T268" i="12"/>
  <c r="S268" i="12"/>
  <c r="R268" i="12"/>
  <c r="Q268" i="12"/>
  <c r="N268" i="12"/>
  <c r="M268" i="12"/>
  <c r="L268" i="12"/>
  <c r="L265" i="12" s="1"/>
  <c r="K268" i="12"/>
  <c r="AI267" i="12"/>
  <c r="AH267" i="12"/>
  <c r="AG267" i="12"/>
  <c r="AF267" i="12"/>
  <c r="AE267" i="12"/>
  <c r="AD267" i="12"/>
  <c r="AC267" i="12"/>
  <c r="AA267" i="12"/>
  <c r="Z267" i="12"/>
  <c r="Y267" i="12"/>
  <c r="W267" i="12"/>
  <c r="V267" i="12"/>
  <c r="U267" i="12"/>
  <c r="T267" i="12"/>
  <c r="S267" i="12"/>
  <c r="R267" i="12"/>
  <c r="Q267" i="12"/>
  <c r="N267" i="12"/>
  <c r="L267" i="12"/>
  <c r="K267" i="12"/>
  <c r="AI262" i="12"/>
  <c r="AH262" i="12"/>
  <c r="AG262" i="12"/>
  <c r="AF262" i="12"/>
  <c r="AE262" i="12"/>
  <c r="AD262" i="12"/>
  <c r="AC262" i="12"/>
  <c r="AA262" i="12"/>
  <c r="Z262" i="12"/>
  <c r="Y262" i="12"/>
  <c r="W262" i="12"/>
  <c r="V262" i="12"/>
  <c r="U262" i="12"/>
  <c r="T262" i="12"/>
  <c r="S262" i="12"/>
  <c r="R262" i="12"/>
  <c r="Q262" i="12"/>
  <c r="N262" i="12"/>
  <c r="M262" i="12"/>
  <c r="L262" i="12"/>
  <c r="K262" i="12"/>
  <c r="AI261" i="12"/>
  <c r="AH261" i="12"/>
  <c r="AG261" i="12"/>
  <c r="AF261" i="12"/>
  <c r="AE261" i="12"/>
  <c r="AD261" i="12"/>
  <c r="AC261" i="12"/>
  <c r="AA261" i="12"/>
  <c r="Z261" i="12"/>
  <c r="Y261" i="12"/>
  <c r="W261" i="12"/>
  <c r="V261" i="12"/>
  <c r="U261" i="12"/>
  <c r="T261" i="12"/>
  <c r="S261" i="12"/>
  <c r="R261" i="12"/>
  <c r="Q261" i="12"/>
  <c r="N261" i="12"/>
  <c r="M261" i="12"/>
  <c r="L261" i="12"/>
  <c r="K261" i="12"/>
  <c r="AI260" i="12"/>
  <c r="AH260" i="12"/>
  <c r="AG260" i="12"/>
  <c r="AF260" i="12"/>
  <c r="AE260" i="12"/>
  <c r="AD260" i="12"/>
  <c r="AC260" i="12"/>
  <c r="AA260" i="12"/>
  <c r="Z260" i="12"/>
  <c r="Y260" i="12"/>
  <c r="W260" i="12"/>
  <c r="V260" i="12"/>
  <c r="U260" i="12"/>
  <c r="T260" i="12"/>
  <c r="S260" i="12"/>
  <c r="R260" i="12"/>
  <c r="Q260" i="12"/>
  <c r="N260" i="12"/>
  <c r="M260" i="12"/>
  <c r="L260" i="12"/>
  <c r="K260" i="12"/>
  <c r="AI259" i="12"/>
  <c r="AH259" i="12"/>
  <c r="AG259" i="12"/>
  <c r="AF259" i="12"/>
  <c r="AE259" i="12"/>
  <c r="AD259" i="12"/>
  <c r="AC259" i="12"/>
  <c r="AA259" i="12"/>
  <c r="Z259" i="12"/>
  <c r="Y259" i="12"/>
  <c r="W259" i="12"/>
  <c r="V259" i="12"/>
  <c r="U259" i="12"/>
  <c r="T259" i="12"/>
  <c r="S259" i="12"/>
  <c r="R259" i="12"/>
  <c r="Q259" i="12"/>
  <c r="N259" i="12"/>
  <c r="M259" i="12"/>
  <c r="L259" i="12"/>
  <c r="K259" i="12"/>
  <c r="AI258" i="12"/>
  <c r="AH258" i="12"/>
  <c r="AG258" i="12"/>
  <c r="AF258" i="12"/>
  <c r="AE258" i="12"/>
  <c r="AD258" i="12"/>
  <c r="AC258" i="12"/>
  <c r="AA258" i="12"/>
  <c r="Z258" i="12"/>
  <c r="Y258" i="12"/>
  <c r="W258" i="12"/>
  <c r="V258" i="12"/>
  <c r="U258" i="12"/>
  <c r="T258" i="12"/>
  <c r="S258" i="12"/>
  <c r="R258" i="12"/>
  <c r="Q258" i="12"/>
  <c r="N258" i="12"/>
  <c r="M258" i="12"/>
  <c r="L258" i="12"/>
  <c r="K258" i="12"/>
  <c r="AI257" i="12"/>
  <c r="AH257" i="12"/>
  <c r="AG257" i="12"/>
  <c r="AF257" i="12"/>
  <c r="AE257" i="12"/>
  <c r="AD257" i="12"/>
  <c r="AC257" i="12"/>
  <c r="AA257" i="12"/>
  <c r="Z257" i="12"/>
  <c r="Y257" i="12"/>
  <c r="W257" i="12"/>
  <c r="V257" i="12"/>
  <c r="U257" i="12"/>
  <c r="T257" i="12"/>
  <c r="S257" i="12"/>
  <c r="R257" i="12"/>
  <c r="Q257" i="12"/>
  <c r="N257" i="12"/>
  <c r="M257" i="12"/>
  <c r="L257" i="12"/>
  <c r="K257" i="12"/>
  <c r="AI256" i="12"/>
  <c r="AH256" i="12"/>
  <c r="AG256" i="12"/>
  <c r="AF256" i="12"/>
  <c r="AE256" i="12"/>
  <c r="AD256" i="12"/>
  <c r="AC256" i="12"/>
  <c r="AA256" i="12"/>
  <c r="Z256" i="12"/>
  <c r="Y256" i="12"/>
  <c r="W256" i="12"/>
  <c r="V256" i="12"/>
  <c r="U256" i="12"/>
  <c r="U255" i="12" s="1"/>
  <c r="U252" i="12" s="1"/>
  <c r="T256" i="12"/>
  <c r="S256" i="12"/>
  <c r="R256" i="12"/>
  <c r="Q256" i="12"/>
  <c r="N256" i="12"/>
  <c r="N255" i="12" s="1"/>
  <c r="M256" i="12"/>
  <c r="L256" i="12"/>
  <c r="K256" i="12"/>
  <c r="O256" i="12" s="1"/>
  <c r="L250" i="7" s="1"/>
  <c r="AI254" i="12"/>
  <c r="AH254" i="12"/>
  <c r="AG254" i="12"/>
  <c r="AF254" i="12"/>
  <c r="AE254" i="12"/>
  <c r="AD254" i="12"/>
  <c r="AC254" i="12"/>
  <c r="AA254" i="12"/>
  <c r="Z254" i="12"/>
  <c r="Y254" i="12"/>
  <c r="W254" i="12"/>
  <c r="V254" i="12"/>
  <c r="U254" i="12"/>
  <c r="T254" i="12"/>
  <c r="S254" i="12"/>
  <c r="R254" i="12"/>
  <c r="Q254" i="12"/>
  <c r="N254" i="12"/>
  <c r="M254" i="12"/>
  <c r="L254" i="12"/>
  <c r="K254" i="12"/>
  <c r="AI248" i="12"/>
  <c r="AH248" i="12"/>
  <c r="AG248" i="12"/>
  <c r="AF248" i="12"/>
  <c r="AE248" i="12"/>
  <c r="AD248" i="12"/>
  <c r="AC248" i="12"/>
  <c r="AA248" i="12"/>
  <c r="Z248" i="12"/>
  <c r="Y248" i="12"/>
  <c r="W248" i="12"/>
  <c r="V248" i="12"/>
  <c r="U248" i="12"/>
  <c r="T248" i="12"/>
  <c r="S248" i="12"/>
  <c r="R248" i="12"/>
  <c r="Q248" i="12"/>
  <c r="N248" i="12"/>
  <c r="M248" i="12"/>
  <c r="L248" i="12"/>
  <c r="K248" i="12"/>
  <c r="AI247" i="12"/>
  <c r="AH247" i="12"/>
  <c r="AH245" i="12" s="1"/>
  <c r="AG247" i="12"/>
  <c r="AF247" i="12"/>
  <c r="AF245" i="12" s="1"/>
  <c r="AE247" i="12"/>
  <c r="AD247" i="12"/>
  <c r="AC247" i="12"/>
  <c r="AA247" i="12"/>
  <c r="Z247" i="12"/>
  <c r="Y247" i="12"/>
  <c r="W247" i="12"/>
  <c r="W245" i="12" s="1"/>
  <c r="V247" i="12"/>
  <c r="U247" i="12"/>
  <c r="T247" i="12"/>
  <c r="S247" i="12"/>
  <c r="R247" i="12"/>
  <c r="Q247" i="12"/>
  <c r="N247" i="12"/>
  <c r="M247" i="12"/>
  <c r="L247" i="12"/>
  <c r="O247" i="12" s="1"/>
  <c r="L242" i="7" s="1"/>
  <c r="K247" i="12"/>
  <c r="AL245" i="12"/>
  <c r="T245" i="12"/>
  <c r="M245" i="12"/>
  <c r="AI243" i="12"/>
  <c r="AH243" i="12"/>
  <c r="AG243" i="12"/>
  <c r="AF243" i="12"/>
  <c r="AE243" i="12"/>
  <c r="AD243" i="12"/>
  <c r="AC243" i="12"/>
  <c r="AA243" i="12"/>
  <c r="Z243" i="12"/>
  <c r="Y243" i="12"/>
  <c r="W243" i="12"/>
  <c r="V243" i="12"/>
  <c r="U243" i="12"/>
  <c r="T243" i="12"/>
  <c r="S243" i="12"/>
  <c r="R243" i="12"/>
  <c r="Q243" i="12"/>
  <c r="N243" i="12"/>
  <c r="M243" i="12"/>
  <c r="L243" i="12"/>
  <c r="K243" i="12"/>
  <c r="AI242" i="12"/>
  <c r="AH242" i="12"/>
  <c r="AG242" i="12"/>
  <c r="AF242" i="12"/>
  <c r="AE242" i="12"/>
  <c r="AD242" i="12"/>
  <c r="AC242" i="12"/>
  <c r="AA242" i="12"/>
  <c r="Z242" i="12"/>
  <c r="Y242" i="12"/>
  <c r="W242" i="12"/>
  <c r="V242" i="12"/>
  <c r="U242" i="12"/>
  <c r="T242" i="12"/>
  <c r="S242" i="12"/>
  <c r="R242" i="12"/>
  <c r="Q242" i="12"/>
  <c r="N242" i="12"/>
  <c r="M242" i="12"/>
  <c r="L242" i="12"/>
  <c r="K242" i="12"/>
  <c r="AI240" i="12"/>
  <c r="AH240" i="12"/>
  <c r="AG240" i="12"/>
  <c r="AF240" i="12"/>
  <c r="AE240" i="12"/>
  <c r="AD240" i="12"/>
  <c r="AC240" i="12"/>
  <c r="AA240" i="12"/>
  <c r="Z240" i="12"/>
  <c r="Y240" i="12"/>
  <c r="W240" i="12"/>
  <c r="V240" i="12"/>
  <c r="U240" i="12"/>
  <c r="T240" i="12"/>
  <c r="S240" i="12"/>
  <c r="R240" i="12"/>
  <c r="Q240" i="12"/>
  <c r="N240" i="12"/>
  <c r="M240" i="12"/>
  <c r="L240" i="12"/>
  <c r="K240" i="12"/>
  <c r="O240" i="12" s="1"/>
  <c r="L234" i="7" s="1"/>
  <c r="AI238" i="12"/>
  <c r="AH238" i="12"/>
  <c r="AG238" i="12"/>
  <c r="AF238" i="12"/>
  <c r="AE238" i="12"/>
  <c r="AD238" i="12"/>
  <c r="AC238" i="12"/>
  <c r="AA238" i="12"/>
  <c r="Z238" i="12"/>
  <c r="Y238" i="12"/>
  <c r="W238" i="12"/>
  <c r="V238" i="12"/>
  <c r="U238" i="12"/>
  <c r="T238" i="12"/>
  <c r="S238" i="12"/>
  <c r="R238" i="12"/>
  <c r="Q238" i="12"/>
  <c r="N238" i="12"/>
  <c r="M238" i="12"/>
  <c r="L238" i="12"/>
  <c r="K238" i="12"/>
  <c r="AI237" i="12"/>
  <c r="AH237" i="12"/>
  <c r="AG237" i="12"/>
  <c r="AF237" i="12"/>
  <c r="AE237" i="12"/>
  <c r="AD237" i="12"/>
  <c r="AC237" i="12"/>
  <c r="AA237" i="12"/>
  <c r="Z237" i="12"/>
  <c r="Y237" i="12"/>
  <c r="W237" i="12"/>
  <c r="V237" i="12"/>
  <c r="U237" i="12"/>
  <c r="T237" i="12"/>
  <c r="S237" i="12"/>
  <c r="R237" i="12"/>
  <c r="Q237" i="12"/>
  <c r="N237" i="12"/>
  <c r="M237" i="12"/>
  <c r="L237" i="12"/>
  <c r="K237" i="12"/>
  <c r="O237" i="12" s="1"/>
  <c r="L231" i="7" s="1"/>
  <c r="AI236" i="12"/>
  <c r="AH236" i="12"/>
  <c r="AG236" i="12"/>
  <c r="AF236" i="12"/>
  <c r="AE236" i="12"/>
  <c r="AD236" i="12"/>
  <c r="AC236" i="12"/>
  <c r="AA236" i="12"/>
  <c r="Z236" i="12"/>
  <c r="Y236" i="12"/>
  <c r="W236" i="12"/>
  <c r="V236" i="12"/>
  <c r="U236" i="12"/>
  <c r="T236" i="12"/>
  <c r="S236" i="12"/>
  <c r="R236" i="12"/>
  <c r="Q236" i="12"/>
  <c r="N236" i="12"/>
  <c r="M236" i="12"/>
  <c r="L236" i="12"/>
  <c r="K236" i="12"/>
  <c r="AI235" i="12"/>
  <c r="AH235" i="12"/>
  <c r="AG235" i="12"/>
  <c r="AF235" i="12"/>
  <c r="AE235" i="12"/>
  <c r="AD235" i="12"/>
  <c r="AC235" i="12"/>
  <c r="AA235" i="12"/>
  <c r="Z235" i="12"/>
  <c r="Y235" i="12"/>
  <c r="W235" i="12"/>
  <c r="V235" i="12"/>
  <c r="U235" i="12"/>
  <c r="T235" i="12"/>
  <c r="S235" i="12"/>
  <c r="R235" i="12"/>
  <c r="Q235" i="12"/>
  <c r="N235" i="12"/>
  <c r="M235" i="12"/>
  <c r="L235" i="12"/>
  <c r="O235" i="12" s="1"/>
  <c r="L229" i="7" s="1"/>
  <c r="K235" i="12"/>
  <c r="AL233" i="12"/>
  <c r="AI233" i="12"/>
  <c r="AH233" i="12"/>
  <c r="AG233" i="12"/>
  <c r="AF233" i="12"/>
  <c r="AE233" i="12"/>
  <c r="AD233" i="12"/>
  <c r="AC233" i="12"/>
  <c r="AA233" i="12"/>
  <c r="Z233" i="12"/>
  <c r="Y233" i="12"/>
  <c r="W233" i="12"/>
  <c r="V233" i="12"/>
  <c r="U233" i="12"/>
  <c r="T233" i="12"/>
  <c r="S233" i="12"/>
  <c r="R233" i="12"/>
  <c r="Q233" i="12"/>
  <c r="N233" i="12"/>
  <c r="M233" i="12"/>
  <c r="L233" i="12"/>
  <c r="K233" i="12"/>
  <c r="O233" i="12" s="1"/>
  <c r="AI232" i="12"/>
  <c r="AH232" i="12"/>
  <c r="AG232" i="12"/>
  <c r="AF232" i="12"/>
  <c r="AE232" i="12"/>
  <c r="AD232" i="12"/>
  <c r="AC232" i="12"/>
  <c r="AA232" i="12"/>
  <c r="Z232" i="12"/>
  <c r="Y232" i="12"/>
  <c r="W232" i="12"/>
  <c r="V232" i="12"/>
  <c r="U232" i="12"/>
  <c r="T232" i="12"/>
  <c r="S232" i="12"/>
  <c r="R232" i="12"/>
  <c r="Q232" i="12"/>
  <c r="N232" i="12"/>
  <c r="M232" i="12"/>
  <c r="L232" i="12"/>
  <c r="K232" i="12"/>
  <c r="AI231" i="12"/>
  <c r="AH231" i="12"/>
  <c r="AG231" i="12"/>
  <c r="AF231" i="12"/>
  <c r="AE231" i="12"/>
  <c r="AD231" i="12"/>
  <c r="AC231" i="12"/>
  <c r="AA231" i="12"/>
  <c r="Z231" i="12"/>
  <c r="Y231" i="12"/>
  <c r="W231" i="12"/>
  <c r="V231" i="12"/>
  <c r="U231" i="12"/>
  <c r="T231" i="12"/>
  <c r="S231" i="12"/>
  <c r="R231" i="12"/>
  <c r="Q231" i="12"/>
  <c r="N231" i="12"/>
  <c r="M231" i="12"/>
  <c r="L231" i="12"/>
  <c r="K231" i="12"/>
  <c r="AI230" i="12"/>
  <c r="AH230" i="12"/>
  <c r="AG230" i="12"/>
  <c r="AF230" i="12"/>
  <c r="AE230" i="12"/>
  <c r="AD230" i="12"/>
  <c r="AC230" i="12"/>
  <c r="AA230" i="12"/>
  <c r="Z230" i="12"/>
  <c r="Y230" i="12"/>
  <c r="W230" i="12"/>
  <c r="V230" i="12"/>
  <c r="U230" i="12"/>
  <c r="T230" i="12"/>
  <c r="S230" i="12"/>
  <c r="R230" i="12"/>
  <c r="Q230" i="12"/>
  <c r="N230" i="12"/>
  <c r="M230" i="12"/>
  <c r="L230" i="12"/>
  <c r="K230" i="12"/>
  <c r="AL229" i="12"/>
  <c r="P223" i="7" s="1"/>
  <c r="AI229" i="12"/>
  <c r="AH229" i="12"/>
  <c r="AG229" i="12"/>
  <c r="AF229" i="12"/>
  <c r="AE229" i="12"/>
  <c r="AD229" i="12"/>
  <c r="AC229" i="12"/>
  <c r="AA229" i="12"/>
  <c r="Z229" i="12"/>
  <c r="Y229" i="12"/>
  <c r="W229" i="12"/>
  <c r="V229" i="12"/>
  <c r="U229" i="12"/>
  <c r="T229" i="12"/>
  <c r="S229" i="12"/>
  <c r="R229" i="12"/>
  <c r="Q229" i="12"/>
  <c r="N229" i="12"/>
  <c r="M229" i="12"/>
  <c r="L229" i="12"/>
  <c r="K229" i="12"/>
  <c r="AI227" i="12"/>
  <c r="AH227" i="12"/>
  <c r="AG227" i="12"/>
  <c r="AF227" i="12"/>
  <c r="AE227" i="12"/>
  <c r="AD227" i="12"/>
  <c r="AC227" i="12"/>
  <c r="AA227" i="12"/>
  <c r="Z227" i="12"/>
  <c r="Y227" i="12"/>
  <c r="W227" i="12"/>
  <c r="V227" i="12"/>
  <c r="U227" i="12"/>
  <c r="T227" i="12"/>
  <c r="S227" i="12"/>
  <c r="R227" i="12"/>
  <c r="Q227" i="12"/>
  <c r="N227" i="12"/>
  <c r="M227" i="12"/>
  <c r="L227" i="12"/>
  <c r="K227" i="12"/>
  <c r="AI226" i="12"/>
  <c r="AH226" i="12"/>
  <c r="AG226" i="12"/>
  <c r="AF226" i="12"/>
  <c r="AE226" i="12"/>
  <c r="AD226" i="12"/>
  <c r="AC226" i="12"/>
  <c r="AA226" i="12"/>
  <c r="Z226" i="12"/>
  <c r="Y226" i="12"/>
  <c r="W226" i="12"/>
  <c r="V226" i="12"/>
  <c r="U226" i="12"/>
  <c r="T226" i="12"/>
  <c r="S226" i="12"/>
  <c r="R226" i="12"/>
  <c r="Q226" i="12"/>
  <c r="N226" i="12"/>
  <c r="M226" i="12"/>
  <c r="L226" i="12"/>
  <c r="K226" i="12"/>
  <c r="AI225" i="12"/>
  <c r="AH225" i="12"/>
  <c r="AG225" i="12"/>
  <c r="AF225" i="12"/>
  <c r="AE225" i="12"/>
  <c r="AD225" i="12"/>
  <c r="AC225" i="12"/>
  <c r="AA225" i="12"/>
  <c r="Z225" i="12"/>
  <c r="Y225" i="12"/>
  <c r="W225" i="12"/>
  <c r="V225" i="12"/>
  <c r="U225" i="12"/>
  <c r="T225" i="12"/>
  <c r="S225" i="12"/>
  <c r="R225" i="12"/>
  <c r="Q225" i="12"/>
  <c r="N225" i="12"/>
  <c r="M225" i="12"/>
  <c r="L225" i="12"/>
  <c r="K225" i="12"/>
  <c r="AI224" i="12"/>
  <c r="AH224" i="12"/>
  <c r="AG224" i="12"/>
  <c r="AF224" i="12"/>
  <c r="AE224" i="12"/>
  <c r="AD224" i="12"/>
  <c r="AC224" i="12"/>
  <c r="AA224" i="12"/>
  <c r="Z224" i="12"/>
  <c r="Y224" i="12"/>
  <c r="W224" i="12"/>
  <c r="V224" i="12"/>
  <c r="U224" i="12"/>
  <c r="T224" i="12"/>
  <c r="S224" i="12"/>
  <c r="R224" i="12"/>
  <c r="Q224" i="12"/>
  <c r="N224" i="12"/>
  <c r="M224" i="12"/>
  <c r="L224" i="12"/>
  <c r="O224" i="12" s="1"/>
  <c r="L218" i="7" s="1"/>
  <c r="K224" i="12"/>
  <c r="AI220" i="12"/>
  <c r="AH220" i="12"/>
  <c r="AG220" i="12"/>
  <c r="AF220" i="12"/>
  <c r="AE220" i="12"/>
  <c r="AD220" i="12"/>
  <c r="AC220" i="12"/>
  <c r="AA220" i="12"/>
  <c r="Z220" i="12"/>
  <c r="Y220" i="12"/>
  <c r="W220" i="12"/>
  <c r="V220" i="12"/>
  <c r="U220" i="12"/>
  <c r="T220" i="12"/>
  <c r="S220" i="12"/>
  <c r="R220" i="12"/>
  <c r="Q220" i="12"/>
  <c r="N220" i="12"/>
  <c r="M220" i="12"/>
  <c r="L220" i="12"/>
  <c r="K220" i="12"/>
  <c r="AI219" i="12"/>
  <c r="AH219" i="12"/>
  <c r="AG219" i="12"/>
  <c r="AF219" i="12"/>
  <c r="AE219" i="12"/>
  <c r="AD219" i="12"/>
  <c r="AC219" i="12"/>
  <c r="AA219" i="12"/>
  <c r="Z219" i="12"/>
  <c r="Y219" i="12"/>
  <c r="W219" i="12"/>
  <c r="V219" i="12"/>
  <c r="U219" i="12"/>
  <c r="T219" i="12"/>
  <c r="S219" i="12"/>
  <c r="R219" i="12"/>
  <c r="Q219" i="12"/>
  <c r="N219" i="12"/>
  <c r="M219" i="12"/>
  <c r="L219" i="12"/>
  <c r="K219" i="12"/>
  <c r="AI218" i="12"/>
  <c r="AH218" i="12"/>
  <c r="AG218" i="12"/>
  <c r="AF218" i="12"/>
  <c r="AE218" i="12"/>
  <c r="AD218" i="12"/>
  <c r="AC218" i="12"/>
  <c r="AA218" i="12"/>
  <c r="Z218" i="12"/>
  <c r="Y218" i="12"/>
  <c r="W218" i="12"/>
  <c r="V218" i="12"/>
  <c r="U218" i="12"/>
  <c r="T218" i="12"/>
  <c r="S218" i="12"/>
  <c r="R218" i="12"/>
  <c r="Q218" i="12"/>
  <c r="N218" i="12"/>
  <c r="M218" i="12"/>
  <c r="L218" i="12"/>
  <c r="K218" i="12"/>
  <c r="AI217" i="12"/>
  <c r="AH217" i="12"/>
  <c r="AG217" i="12"/>
  <c r="AF217" i="12"/>
  <c r="AE217" i="12"/>
  <c r="AD217" i="12"/>
  <c r="AC217" i="12"/>
  <c r="AA217" i="12"/>
  <c r="Z217" i="12"/>
  <c r="Y217" i="12"/>
  <c r="W217" i="12"/>
  <c r="V217" i="12"/>
  <c r="U217" i="12"/>
  <c r="T217" i="12"/>
  <c r="S217" i="12"/>
  <c r="R217" i="12"/>
  <c r="Q217" i="12"/>
  <c r="N217" i="12"/>
  <c r="M217" i="12"/>
  <c r="L217" i="12"/>
  <c r="K217" i="12"/>
  <c r="AI215" i="12"/>
  <c r="AH215" i="12"/>
  <c r="AG215" i="12"/>
  <c r="AF215" i="12"/>
  <c r="AE215" i="12"/>
  <c r="AD215" i="12"/>
  <c r="AC215" i="12"/>
  <c r="AA215" i="12"/>
  <c r="Z215" i="12"/>
  <c r="Y215" i="12"/>
  <c r="W215" i="12"/>
  <c r="V215" i="12"/>
  <c r="U215" i="12"/>
  <c r="T215" i="12"/>
  <c r="S215" i="12"/>
  <c r="R215" i="12"/>
  <c r="Q215" i="12"/>
  <c r="N215" i="12"/>
  <c r="M215" i="12"/>
  <c r="L215" i="12"/>
  <c r="K215" i="12"/>
  <c r="AI214" i="12"/>
  <c r="AH214" i="12"/>
  <c r="AG214" i="12"/>
  <c r="AF214" i="12"/>
  <c r="AE214" i="12"/>
  <c r="AD214" i="12"/>
  <c r="AC214" i="12"/>
  <c r="AA214" i="12"/>
  <c r="Z214" i="12"/>
  <c r="Y214" i="12"/>
  <c r="W214" i="12"/>
  <c r="V214" i="12"/>
  <c r="U214" i="12"/>
  <c r="T214" i="12"/>
  <c r="S214" i="12"/>
  <c r="R214" i="12"/>
  <c r="Q214" i="12"/>
  <c r="N214" i="12"/>
  <c r="M214" i="12"/>
  <c r="L214" i="12"/>
  <c r="K214" i="12"/>
  <c r="AI213" i="12"/>
  <c r="AH213" i="12"/>
  <c r="AG213" i="12"/>
  <c r="AF213" i="12"/>
  <c r="AE213" i="12"/>
  <c r="AD213" i="12"/>
  <c r="AC213" i="12"/>
  <c r="AA213" i="12"/>
  <c r="Z213" i="12"/>
  <c r="Y213" i="12"/>
  <c r="W213" i="12"/>
  <c r="V213" i="12"/>
  <c r="U213" i="12"/>
  <c r="T213" i="12"/>
  <c r="S213" i="12"/>
  <c r="R213" i="12"/>
  <c r="Q213" i="12"/>
  <c r="N213" i="12"/>
  <c r="M213" i="12"/>
  <c r="L213" i="12"/>
  <c r="K213" i="12"/>
  <c r="AI212" i="12"/>
  <c r="AH212" i="12"/>
  <c r="AG212" i="12"/>
  <c r="AF212" i="12"/>
  <c r="AE212" i="12"/>
  <c r="AD212" i="12"/>
  <c r="AC212" i="12"/>
  <c r="AA212" i="12"/>
  <c r="Z212" i="12"/>
  <c r="Y212" i="12"/>
  <c r="W212" i="12"/>
  <c r="V212" i="12"/>
  <c r="U212" i="12"/>
  <c r="T212" i="12"/>
  <c r="S212" i="12"/>
  <c r="R212" i="12"/>
  <c r="Q212" i="12"/>
  <c r="N212" i="12"/>
  <c r="M212" i="12"/>
  <c r="L212" i="12"/>
  <c r="K212" i="12"/>
  <c r="AI211" i="12"/>
  <c r="AH211" i="12"/>
  <c r="AG211" i="12"/>
  <c r="AF211" i="12"/>
  <c r="AE211" i="12"/>
  <c r="AD211" i="12"/>
  <c r="AC211" i="12"/>
  <c r="AA211" i="12"/>
  <c r="Z211" i="12"/>
  <c r="Y211" i="12"/>
  <c r="W211" i="12"/>
  <c r="V211" i="12"/>
  <c r="U211" i="12"/>
  <c r="T211" i="12"/>
  <c r="S211" i="12"/>
  <c r="R211" i="12"/>
  <c r="Q211" i="12"/>
  <c r="N211" i="12"/>
  <c r="M211" i="12"/>
  <c r="L211" i="12"/>
  <c r="K211" i="12"/>
  <c r="AI210" i="12"/>
  <c r="AH210" i="12"/>
  <c r="AG210" i="12"/>
  <c r="AF210" i="12"/>
  <c r="AE210" i="12"/>
  <c r="AD210" i="12"/>
  <c r="AC210" i="12"/>
  <c r="AA210" i="12"/>
  <c r="Z210" i="12"/>
  <c r="Y210" i="12"/>
  <c r="W210" i="12"/>
  <c r="V210" i="12"/>
  <c r="U210" i="12"/>
  <c r="T210" i="12"/>
  <c r="S210" i="12"/>
  <c r="R210" i="12"/>
  <c r="Q210" i="12"/>
  <c r="N210" i="12"/>
  <c r="M210" i="12"/>
  <c r="L210" i="12"/>
  <c r="K210" i="12"/>
  <c r="AI209" i="12"/>
  <c r="AH209" i="12"/>
  <c r="AG209" i="12"/>
  <c r="AF209" i="12"/>
  <c r="AE209" i="12"/>
  <c r="AD209" i="12"/>
  <c r="AC209" i="12"/>
  <c r="AA209" i="12"/>
  <c r="Z209" i="12"/>
  <c r="Y209" i="12"/>
  <c r="W209" i="12"/>
  <c r="V209" i="12"/>
  <c r="U209" i="12"/>
  <c r="T209" i="12"/>
  <c r="S209" i="12"/>
  <c r="R209" i="12"/>
  <c r="Q209" i="12"/>
  <c r="N209" i="12"/>
  <c r="M209" i="12"/>
  <c r="L209" i="12"/>
  <c r="K209" i="12"/>
  <c r="N208" i="12"/>
  <c r="AI206" i="12"/>
  <c r="AH206" i="12"/>
  <c r="AG206" i="12"/>
  <c r="AF206" i="12"/>
  <c r="AE206" i="12"/>
  <c r="AD206" i="12"/>
  <c r="AC206" i="12"/>
  <c r="AA206" i="12"/>
  <c r="Z206" i="12"/>
  <c r="Y206" i="12"/>
  <c r="W206" i="12"/>
  <c r="V206" i="12"/>
  <c r="U206" i="12"/>
  <c r="T206" i="12"/>
  <c r="S206" i="12"/>
  <c r="R206" i="12"/>
  <c r="Q206" i="12"/>
  <c r="M206" i="12"/>
  <c r="L206" i="12"/>
  <c r="K206" i="12"/>
  <c r="AI204" i="12"/>
  <c r="AI203" i="12" s="1"/>
  <c r="AH204" i="12"/>
  <c r="AH203" i="12" s="1"/>
  <c r="AG204" i="12"/>
  <c r="AG203" i="12" s="1"/>
  <c r="AF204" i="12"/>
  <c r="AF203" i="12" s="1"/>
  <c r="AE204" i="12"/>
  <c r="AE203" i="12" s="1"/>
  <c r="AD204" i="12"/>
  <c r="AD203" i="12" s="1"/>
  <c r="AC204" i="12"/>
  <c r="AA204" i="12"/>
  <c r="AA203" i="12" s="1"/>
  <c r="Z204" i="12"/>
  <c r="Z203" i="12" s="1"/>
  <c r="Y204" i="12"/>
  <c r="Y203" i="12" s="1"/>
  <c r="W204" i="12"/>
  <c r="W203" i="12" s="1"/>
  <c r="V204" i="12"/>
  <c r="V203" i="12" s="1"/>
  <c r="U204" i="12"/>
  <c r="U203" i="12" s="1"/>
  <c r="T204" i="12"/>
  <c r="T203" i="12" s="1"/>
  <c r="S204" i="12"/>
  <c r="R204" i="12"/>
  <c r="R203" i="12" s="1"/>
  <c r="Q204" i="12"/>
  <c r="Q203" i="12" s="1"/>
  <c r="M204" i="12"/>
  <c r="L204" i="12"/>
  <c r="L203" i="12" s="1"/>
  <c r="K204" i="12"/>
  <c r="S203" i="12"/>
  <c r="M203" i="12"/>
  <c r="AI202" i="12"/>
  <c r="AH202" i="12"/>
  <c r="AG202" i="12"/>
  <c r="AF202" i="12"/>
  <c r="AE202" i="12"/>
  <c r="AD202" i="12"/>
  <c r="AC202" i="12"/>
  <c r="AA202" i="12"/>
  <c r="Z202" i="12"/>
  <c r="Y202" i="12"/>
  <c r="W202" i="12"/>
  <c r="V202" i="12"/>
  <c r="U202" i="12"/>
  <c r="T202" i="12"/>
  <c r="S202" i="12"/>
  <c r="R202" i="12"/>
  <c r="Q202" i="12"/>
  <c r="M202" i="12"/>
  <c r="L202" i="12"/>
  <c r="K202" i="12"/>
  <c r="AI201" i="12"/>
  <c r="AH201" i="12"/>
  <c r="AG201" i="12"/>
  <c r="AF201" i="12"/>
  <c r="AE201" i="12"/>
  <c r="AD201" i="12"/>
  <c r="AC201" i="12"/>
  <c r="AA201" i="12"/>
  <c r="Z201" i="12"/>
  <c r="Y201" i="12"/>
  <c r="W201" i="12"/>
  <c r="V201" i="12"/>
  <c r="V199" i="12" s="1"/>
  <c r="U201" i="12"/>
  <c r="T201" i="12"/>
  <c r="S201" i="12"/>
  <c r="R201" i="12"/>
  <c r="Q201" i="12"/>
  <c r="M201" i="12"/>
  <c r="L201" i="12"/>
  <c r="K201" i="12"/>
  <c r="AI200" i="12"/>
  <c r="AH200" i="12"/>
  <c r="AG200" i="12"/>
  <c r="AF200" i="12"/>
  <c r="AE200" i="12"/>
  <c r="AD200" i="12"/>
  <c r="AD199" i="12" s="1"/>
  <c r="AC200" i="12"/>
  <c r="AA200" i="12"/>
  <c r="Z200" i="12"/>
  <c r="Y200" i="12"/>
  <c r="W200" i="12"/>
  <c r="V200" i="12"/>
  <c r="U200" i="12"/>
  <c r="T200" i="12"/>
  <c r="S200" i="12"/>
  <c r="R200" i="12"/>
  <c r="Q200" i="12"/>
  <c r="Q199" i="12" s="1"/>
  <c r="M200" i="12"/>
  <c r="M199" i="12" s="1"/>
  <c r="L200" i="12"/>
  <c r="K200" i="12"/>
  <c r="AI198" i="12"/>
  <c r="AH198" i="12"/>
  <c r="AG198" i="12"/>
  <c r="AG197" i="12" s="1"/>
  <c r="AF198" i="12"/>
  <c r="AF197" i="12" s="1"/>
  <c r="AE198" i="12"/>
  <c r="AE197" i="12" s="1"/>
  <c r="AD198" i="12"/>
  <c r="AD197" i="12" s="1"/>
  <c r="AC198" i="12"/>
  <c r="AB198" i="12"/>
  <c r="AB197" i="12" s="1"/>
  <c r="AA198" i="12"/>
  <c r="AA197" i="12" s="1"/>
  <c r="Z198" i="12"/>
  <c r="Z197" i="12" s="1"/>
  <c r="Y198" i="12"/>
  <c r="Y197" i="12" s="1"/>
  <c r="W198" i="12"/>
  <c r="V198" i="12"/>
  <c r="V197" i="12" s="1"/>
  <c r="U198" i="12"/>
  <c r="U197" i="12" s="1"/>
  <c r="T198" i="12"/>
  <c r="T197" i="12" s="1"/>
  <c r="S198" i="12"/>
  <c r="S197" i="12" s="1"/>
  <c r="R198" i="12"/>
  <c r="R197" i="12" s="1"/>
  <c r="Q198" i="12"/>
  <c r="Q197" i="12" s="1"/>
  <c r="M198" i="12"/>
  <c r="M197" i="12" s="1"/>
  <c r="L198" i="12"/>
  <c r="K198" i="12"/>
  <c r="K197" i="12" s="1"/>
  <c r="AI197" i="12"/>
  <c r="AH197" i="12"/>
  <c r="W197" i="12"/>
  <c r="AL195" i="12"/>
  <c r="AI191" i="12"/>
  <c r="AH191" i="12"/>
  <c r="AG191" i="12"/>
  <c r="AF191" i="12"/>
  <c r="AE191" i="12"/>
  <c r="AD191" i="12"/>
  <c r="AC191" i="12"/>
  <c r="AA191" i="12"/>
  <c r="Z191" i="12"/>
  <c r="Y191" i="12"/>
  <c r="W191" i="12"/>
  <c r="V191" i="12"/>
  <c r="U191" i="12"/>
  <c r="T191" i="12"/>
  <c r="S191" i="12"/>
  <c r="R191" i="12"/>
  <c r="Q191" i="12"/>
  <c r="N191" i="12"/>
  <c r="M191" i="12"/>
  <c r="L191" i="12"/>
  <c r="K191" i="12"/>
  <c r="AI190" i="12"/>
  <c r="AH190" i="12"/>
  <c r="AG190" i="12"/>
  <c r="AF190" i="12"/>
  <c r="AE190" i="12"/>
  <c r="AD190" i="12"/>
  <c r="AC190" i="12"/>
  <c r="AA190" i="12"/>
  <c r="AA183" i="12" s="1"/>
  <c r="Z190" i="12"/>
  <c r="Y190" i="12"/>
  <c r="W190" i="12"/>
  <c r="V190" i="12"/>
  <c r="X190" i="12" s="1"/>
  <c r="U190" i="12"/>
  <c r="T190" i="12"/>
  <c r="S190" i="12"/>
  <c r="R190" i="12"/>
  <c r="Q190" i="12"/>
  <c r="N190" i="12"/>
  <c r="M190" i="12"/>
  <c r="L190" i="12"/>
  <c r="K190" i="12"/>
  <c r="AI188" i="12"/>
  <c r="AH188" i="12"/>
  <c r="AG188" i="12"/>
  <c r="AF188" i="12"/>
  <c r="AE188" i="12"/>
  <c r="AD188" i="12"/>
  <c r="AC188" i="12"/>
  <c r="Y188" i="12"/>
  <c r="AB188" i="12" s="1"/>
  <c r="W188" i="12"/>
  <c r="V188" i="12"/>
  <c r="U188" i="12"/>
  <c r="T188" i="12"/>
  <c r="S188" i="12"/>
  <c r="R188" i="12"/>
  <c r="Q188" i="12"/>
  <c r="N188" i="12"/>
  <c r="M188" i="12"/>
  <c r="L188" i="12"/>
  <c r="K188" i="12"/>
  <c r="AI186" i="12"/>
  <c r="AH186" i="12"/>
  <c r="AG186" i="12"/>
  <c r="AF186" i="12"/>
  <c r="AE186" i="12"/>
  <c r="AD186" i="12"/>
  <c r="AC186" i="12"/>
  <c r="AB186" i="12"/>
  <c r="Y186" i="12"/>
  <c r="W186" i="12"/>
  <c r="X186" i="12" s="1"/>
  <c r="V186" i="12"/>
  <c r="U186" i="12"/>
  <c r="T186" i="12"/>
  <c r="S186" i="12"/>
  <c r="S183" i="12" s="1"/>
  <c r="R186" i="12"/>
  <c r="Q186" i="12"/>
  <c r="N186" i="12"/>
  <c r="M186" i="12"/>
  <c r="L186" i="12"/>
  <c r="K186" i="12"/>
  <c r="L190" i="7" s="1"/>
  <c r="AI185" i="12"/>
  <c r="AH185" i="12"/>
  <c r="AG185" i="12"/>
  <c r="AF185" i="12"/>
  <c r="AE185" i="12"/>
  <c r="AD185" i="12"/>
  <c r="AC185" i="12"/>
  <c r="Y185" i="12"/>
  <c r="W185" i="12"/>
  <c r="V185" i="12"/>
  <c r="U185" i="12"/>
  <c r="T185" i="12"/>
  <c r="S185" i="12"/>
  <c r="R185" i="12"/>
  <c r="Q185" i="12"/>
  <c r="N185" i="12"/>
  <c r="M185" i="12"/>
  <c r="L185" i="12"/>
  <c r="K185" i="12"/>
  <c r="L189" i="7" s="1"/>
  <c r="AL183" i="12"/>
  <c r="AD183" i="12"/>
  <c r="AC183" i="12"/>
  <c r="AC163" i="12" s="1"/>
  <c r="AI181" i="12"/>
  <c r="AH181" i="12"/>
  <c r="AG181" i="12"/>
  <c r="AF181" i="12"/>
  <c r="AE181" i="12"/>
  <c r="AD181" i="12"/>
  <c r="AC181" i="12"/>
  <c r="Y181" i="12"/>
  <c r="AB181" i="12" s="1"/>
  <c r="W181" i="12"/>
  <c r="X181" i="12" s="1"/>
  <c r="V181" i="12"/>
  <c r="U181" i="12"/>
  <c r="T181" i="12"/>
  <c r="S181" i="12"/>
  <c r="R181" i="12"/>
  <c r="Q181" i="12"/>
  <c r="N181" i="12"/>
  <c r="M181" i="12"/>
  <c r="L181" i="12"/>
  <c r="K181" i="12"/>
  <c r="AI179" i="12"/>
  <c r="AH179" i="12"/>
  <c r="AG179" i="12"/>
  <c r="AF179" i="12"/>
  <c r="AE179" i="12"/>
  <c r="AD179" i="12"/>
  <c r="AC179" i="12"/>
  <c r="Y179" i="12"/>
  <c r="AB179" i="12" s="1"/>
  <c r="W179" i="12"/>
  <c r="V179" i="12"/>
  <c r="U179" i="12"/>
  <c r="T179" i="12"/>
  <c r="S179" i="12"/>
  <c r="R179" i="12"/>
  <c r="Q179" i="12"/>
  <c r="N179" i="12"/>
  <c r="M179" i="12"/>
  <c r="L179" i="12"/>
  <c r="K179" i="12"/>
  <c r="AI178" i="12"/>
  <c r="AH178" i="12"/>
  <c r="AG178" i="12"/>
  <c r="AF178" i="12"/>
  <c r="AE178" i="12"/>
  <c r="AD178" i="12"/>
  <c r="AC178" i="12"/>
  <c r="Y178" i="12"/>
  <c r="AB178" i="12" s="1"/>
  <c r="W178" i="12"/>
  <c r="V178" i="12"/>
  <c r="U178" i="12"/>
  <c r="T178" i="12"/>
  <c r="S178" i="12"/>
  <c r="R178" i="12"/>
  <c r="Q178" i="12"/>
  <c r="N178" i="12"/>
  <c r="M178" i="12"/>
  <c r="L178" i="12"/>
  <c r="K178" i="12"/>
  <c r="AI176" i="12"/>
  <c r="AH176" i="12"/>
  <c r="AG176" i="12"/>
  <c r="AF176" i="12"/>
  <c r="AE176" i="12"/>
  <c r="AD176" i="12"/>
  <c r="AC176" i="12"/>
  <c r="Y176" i="12"/>
  <c r="AB176" i="12" s="1"/>
  <c r="W176" i="12"/>
  <c r="V176" i="12"/>
  <c r="X176" i="12" s="1"/>
  <c r="U176" i="12"/>
  <c r="T176" i="12"/>
  <c r="S176" i="12"/>
  <c r="R176" i="12"/>
  <c r="Q176" i="12"/>
  <c r="N176" i="12"/>
  <c r="M176" i="12"/>
  <c r="L176" i="12"/>
  <c r="K176" i="12"/>
  <c r="AI175" i="12"/>
  <c r="AH175" i="12"/>
  <c r="AG175" i="12"/>
  <c r="AF175" i="12"/>
  <c r="AE175" i="12"/>
  <c r="AD175" i="12"/>
  <c r="AC175" i="12"/>
  <c r="Y175" i="12"/>
  <c r="AB175" i="12" s="1"/>
  <c r="W175" i="12"/>
  <c r="V175" i="12"/>
  <c r="U175" i="12"/>
  <c r="T175" i="12"/>
  <c r="S175" i="12"/>
  <c r="Q175" i="12"/>
  <c r="N175" i="12"/>
  <c r="M175" i="12"/>
  <c r="L175" i="12"/>
  <c r="K175" i="12"/>
  <c r="AI174" i="12"/>
  <c r="AH174" i="12"/>
  <c r="AG174" i="12"/>
  <c r="AF174" i="12"/>
  <c r="AE174" i="12"/>
  <c r="AD174" i="12"/>
  <c r="AC174" i="12"/>
  <c r="Y174" i="12"/>
  <c r="AB174" i="12" s="1"/>
  <c r="W174" i="12"/>
  <c r="V174" i="12"/>
  <c r="X174" i="12" s="1"/>
  <c r="U174" i="12"/>
  <c r="T174" i="12"/>
  <c r="S174" i="12"/>
  <c r="R174" i="12"/>
  <c r="Q174" i="12"/>
  <c r="N174" i="12"/>
  <c r="M174" i="12"/>
  <c r="L174" i="12"/>
  <c r="K174" i="12"/>
  <c r="AI173" i="12"/>
  <c r="AH173" i="12"/>
  <c r="AG173" i="12"/>
  <c r="AF173" i="12"/>
  <c r="AE173" i="12"/>
  <c r="AD173" i="12"/>
  <c r="AC173" i="12"/>
  <c r="Y173" i="12"/>
  <c r="AB173" i="12" s="1"/>
  <c r="W173" i="12"/>
  <c r="V173" i="12"/>
  <c r="X173" i="12" s="1"/>
  <c r="U173" i="12"/>
  <c r="T173" i="12"/>
  <c r="S173" i="12"/>
  <c r="R173" i="12"/>
  <c r="Q173" i="12"/>
  <c r="N173" i="12"/>
  <c r="M173" i="12"/>
  <c r="L173" i="12"/>
  <c r="K173" i="12"/>
  <c r="AI172" i="12"/>
  <c r="AH172" i="12"/>
  <c r="AG172" i="12"/>
  <c r="AF172" i="12"/>
  <c r="AE172" i="12"/>
  <c r="AD172" i="12"/>
  <c r="AC172" i="12"/>
  <c r="Y172" i="12"/>
  <c r="AB172" i="12" s="1"/>
  <c r="W172" i="12"/>
  <c r="V172" i="12"/>
  <c r="U172" i="12"/>
  <c r="T172" i="12"/>
  <c r="S172" i="12"/>
  <c r="R172" i="12"/>
  <c r="Q172" i="12"/>
  <c r="N172" i="12"/>
  <c r="M172" i="12"/>
  <c r="L172" i="12"/>
  <c r="K172" i="12"/>
  <c r="AI171" i="12"/>
  <c r="AH171" i="12"/>
  <c r="AG171" i="12"/>
  <c r="AF171" i="12"/>
  <c r="AE171" i="12"/>
  <c r="AD171" i="12"/>
  <c r="AC171" i="12"/>
  <c r="Y171" i="12"/>
  <c r="AB171" i="12" s="1"/>
  <c r="W171" i="12"/>
  <c r="V171" i="12"/>
  <c r="U171" i="12"/>
  <c r="T171" i="12"/>
  <c r="S171" i="12"/>
  <c r="R171" i="12"/>
  <c r="Q171" i="12"/>
  <c r="N171" i="12"/>
  <c r="M171" i="12"/>
  <c r="L171" i="12"/>
  <c r="K171" i="12"/>
  <c r="AI170" i="12"/>
  <c r="AH170" i="12"/>
  <c r="AG170" i="12"/>
  <c r="AF170" i="12"/>
  <c r="AE170" i="12"/>
  <c r="AD170" i="12"/>
  <c r="AC170" i="12"/>
  <c r="Y170" i="12"/>
  <c r="AB170" i="12" s="1"/>
  <c r="W170" i="12"/>
  <c r="V170" i="12"/>
  <c r="U170" i="12"/>
  <c r="T170" i="12"/>
  <c r="S170" i="12"/>
  <c r="R170" i="12"/>
  <c r="Q170" i="12"/>
  <c r="N170" i="12"/>
  <c r="M170" i="12"/>
  <c r="L170" i="12"/>
  <c r="K170" i="12"/>
  <c r="AI168" i="12"/>
  <c r="AH168" i="12"/>
  <c r="AG168" i="12"/>
  <c r="AF168" i="12"/>
  <c r="AE168" i="12"/>
  <c r="AD168" i="12"/>
  <c r="AC168" i="12"/>
  <c r="Y168" i="12"/>
  <c r="AB168" i="12" s="1"/>
  <c r="W168" i="12"/>
  <c r="V168" i="12"/>
  <c r="X168" i="12" s="1"/>
  <c r="U168" i="12"/>
  <c r="T168" i="12"/>
  <c r="S168" i="12"/>
  <c r="R168" i="12"/>
  <c r="Q168" i="12"/>
  <c r="N168" i="12"/>
  <c r="M168" i="12"/>
  <c r="L168" i="12"/>
  <c r="K168" i="12"/>
  <c r="AI167" i="12"/>
  <c r="AH167" i="12"/>
  <c r="AG167" i="12"/>
  <c r="AF167" i="12"/>
  <c r="AE167" i="12"/>
  <c r="AD167" i="12"/>
  <c r="AC167" i="12"/>
  <c r="Y167" i="12"/>
  <c r="AB167" i="12" s="1"/>
  <c r="W167" i="12"/>
  <c r="V167" i="12"/>
  <c r="U167" i="12"/>
  <c r="T167" i="12"/>
  <c r="S167" i="12"/>
  <c r="R167" i="12"/>
  <c r="Q167" i="12"/>
  <c r="N167" i="12"/>
  <c r="M167" i="12"/>
  <c r="L167" i="12"/>
  <c r="K167" i="12"/>
  <c r="AL165" i="12"/>
  <c r="AD165" i="12"/>
  <c r="AC165" i="12"/>
  <c r="AA165" i="12"/>
  <c r="Z165" i="12"/>
  <c r="AD163" i="12"/>
  <c r="AI161" i="12"/>
  <c r="AH161" i="12"/>
  <c r="AG161" i="12"/>
  <c r="AF161" i="12"/>
  <c r="AE161" i="12"/>
  <c r="AD161" i="12"/>
  <c r="AC161" i="12"/>
  <c r="AA161" i="12"/>
  <c r="Z161" i="12"/>
  <c r="Y161" i="12"/>
  <c r="W161" i="12"/>
  <c r="X161" i="12" s="1"/>
  <c r="V161" i="12"/>
  <c r="U161" i="12"/>
  <c r="T161" i="12"/>
  <c r="S161" i="12"/>
  <c r="R161" i="12"/>
  <c r="Q161" i="12"/>
  <c r="K161" i="12"/>
  <c r="O161" i="12" s="1"/>
  <c r="L164" i="7" s="1"/>
  <c r="AI157" i="12"/>
  <c r="AH157" i="12"/>
  <c r="AG157" i="12"/>
  <c r="AF157" i="12"/>
  <c r="AE157" i="12"/>
  <c r="AD157" i="12"/>
  <c r="AC157" i="12"/>
  <c r="AA157" i="12"/>
  <c r="Z157" i="12"/>
  <c r="Y157" i="12"/>
  <c r="W157" i="12"/>
  <c r="V157" i="12"/>
  <c r="U157" i="12"/>
  <c r="T157" i="12"/>
  <c r="S157" i="12"/>
  <c r="R157" i="12"/>
  <c r="Q157" i="12"/>
  <c r="K157" i="12"/>
  <c r="O157" i="12" s="1"/>
  <c r="L160" i="7" s="1"/>
  <c r="AI156" i="12"/>
  <c r="AH156" i="12"/>
  <c r="AG156" i="12"/>
  <c r="AF156" i="12"/>
  <c r="AE156" i="12"/>
  <c r="AD156" i="12"/>
  <c r="AC156" i="12"/>
  <c r="AA156" i="12"/>
  <c r="Z156" i="12"/>
  <c r="Y156" i="12"/>
  <c r="W156" i="12"/>
  <c r="V156" i="12"/>
  <c r="X156" i="12" s="1"/>
  <c r="U156" i="12"/>
  <c r="T156" i="12"/>
  <c r="S156" i="12"/>
  <c r="Q156" i="12"/>
  <c r="K156" i="12"/>
  <c r="O156" i="12" s="1"/>
  <c r="L159" i="7" s="1"/>
  <c r="AI155" i="12"/>
  <c r="AH155" i="12"/>
  <c r="AG155" i="12"/>
  <c r="AF155" i="12"/>
  <c r="AE155" i="12"/>
  <c r="AD155" i="12"/>
  <c r="AC155" i="12"/>
  <c r="AA155" i="12"/>
  <c r="Z155" i="12"/>
  <c r="Y155" i="12"/>
  <c r="W155" i="12"/>
  <c r="V155" i="12"/>
  <c r="U155" i="12"/>
  <c r="T155" i="12"/>
  <c r="S155" i="12"/>
  <c r="R155" i="12"/>
  <c r="Q155" i="12"/>
  <c r="K155" i="12"/>
  <c r="O155" i="12" s="1"/>
  <c r="L158" i="7" s="1"/>
  <c r="AI154" i="12"/>
  <c r="AH154" i="12"/>
  <c r="AG154" i="12"/>
  <c r="AF154" i="12"/>
  <c r="AE154" i="12"/>
  <c r="AD154" i="12"/>
  <c r="AC154" i="12"/>
  <c r="AA154" i="12"/>
  <c r="Z154" i="12"/>
  <c r="Y154" i="12"/>
  <c r="W154" i="12"/>
  <c r="V154" i="12"/>
  <c r="U154" i="12"/>
  <c r="T154" i="12"/>
  <c r="S154" i="12"/>
  <c r="R154" i="12"/>
  <c r="Q154" i="12"/>
  <c r="K154" i="12"/>
  <c r="O154" i="12" s="1"/>
  <c r="AI150" i="12"/>
  <c r="AH150" i="12"/>
  <c r="AG150" i="12"/>
  <c r="AF150" i="12"/>
  <c r="AE150" i="12"/>
  <c r="AD150" i="12"/>
  <c r="AC150" i="12"/>
  <c r="AA150" i="12"/>
  <c r="Z150" i="12"/>
  <c r="Y150" i="12"/>
  <c r="W150" i="12"/>
  <c r="V150" i="12"/>
  <c r="X150" i="12" s="1"/>
  <c r="U150" i="12"/>
  <c r="T150" i="12"/>
  <c r="S150" i="12"/>
  <c r="R150" i="12"/>
  <c r="Q150" i="12"/>
  <c r="N150" i="12"/>
  <c r="M150" i="12"/>
  <c r="L150" i="12"/>
  <c r="K150" i="12"/>
  <c r="AI149" i="12"/>
  <c r="AH149" i="12"/>
  <c r="AG149" i="12"/>
  <c r="AF149" i="12"/>
  <c r="AE149" i="12"/>
  <c r="AD149" i="12"/>
  <c r="AC149" i="12"/>
  <c r="AA149" i="12"/>
  <c r="Z149" i="12"/>
  <c r="Y149" i="12"/>
  <c r="W149" i="12"/>
  <c r="X149" i="12" s="1"/>
  <c r="V149" i="12"/>
  <c r="U149" i="12"/>
  <c r="T149" i="12"/>
  <c r="S149" i="12"/>
  <c r="R149" i="12"/>
  <c r="Q149" i="12"/>
  <c r="N149" i="12"/>
  <c r="M149" i="12"/>
  <c r="L149" i="12"/>
  <c r="K149" i="12"/>
  <c r="AI148" i="12"/>
  <c r="AH148" i="12"/>
  <c r="AG148" i="12"/>
  <c r="AF148" i="12"/>
  <c r="AE148" i="12"/>
  <c r="AD148" i="12"/>
  <c r="AC148" i="12"/>
  <c r="AA148" i="12"/>
  <c r="Z148" i="12"/>
  <c r="Y148" i="12"/>
  <c r="AB148" i="12" s="1"/>
  <c r="W148" i="12"/>
  <c r="V148" i="12"/>
  <c r="X148" i="12" s="1"/>
  <c r="U148" i="12"/>
  <c r="T148" i="12"/>
  <c r="S148" i="12"/>
  <c r="R148" i="12"/>
  <c r="Q148" i="12"/>
  <c r="N148" i="12"/>
  <c r="M148" i="12"/>
  <c r="L148" i="12"/>
  <c r="K148" i="12"/>
  <c r="AI147" i="12"/>
  <c r="AH147" i="12"/>
  <c r="AG147" i="12"/>
  <c r="AF147" i="12"/>
  <c r="AE147" i="12"/>
  <c r="AD147" i="12"/>
  <c r="AC147" i="12"/>
  <c r="AA147" i="12"/>
  <c r="Z147" i="12"/>
  <c r="Y147" i="12"/>
  <c r="W147" i="12"/>
  <c r="V147" i="12"/>
  <c r="U147" i="12"/>
  <c r="T147" i="12"/>
  <c r="S147" i="12"/>
  <c r="R147" i="12"/>
  <c r="Q147" i="12"/>
  <c r="N147" i="12"/>
  <c r="M147" i="12"/>
  <c r="L147" i="12"/>
  <c r="K147" i="12"/>
  <c r="O147" i="12" s="1"/>
  <c r="AI146" i="12"/>
  <c r="AH146" i="12"/>
  <c r="AG146" i="12"/>
  <c r="AF146" i="12"/>
  <c r="AE146" i="12"/>
  <c r="AD146" i="12"/>
  <c r="AC146" i="12"/>
  <c r="AA146" i="12"/>
  <c r="Z146" i="12"/>
  <c r="Y146" i="12"/>
  <c r="AB146" i="12" s="1"/>
  <c r="W146" i="12"/>
  <c r="V146" i="12"/>
  <c r="U146" i="12"/>
  <c r="T146" i="12"/>
  <c r="S146" i="12"/>
  <c r="R146" i="12"/>
  <c r="Q146" i="12"/>
  <c r="N146" i="12"/>
  <c r="M146" i="12"/>
  <c r="O146" i="12" s="1"/>
  <c r="L147" i="7" s="1"/>
  <c r="L146" i="12"/>
  <c r="K146" i="12"/>
  <c r="AI145" i="12"/>
  <c r="AH145" i="12"/>
  <c r="AG145" i="12"/>
  <c r="AF145" i="12"/>
  <c r="AE145" i="12"/>
  <c r="AD145" i="12"/>
  <c r="AC145" i="12"/>
  <c r="AA145" i="12"/>
  <c r="Z145" i="12"/>
  <c r="Y145" i="12"/>
  <c r="W145" i="12"/>
  <c r="V145" i="12"/>
  <c r="U145" i="12"/>
  <c r="T145" i="12"/>
  <c r="S145" i="12"/>
  <c r="R145" i="12"/>
  <c r="Q145" i="12"/>
  <c r="N145" i="12"/>
  <c r="M145" i="12"/>
  <c r="L145" i="12"/>
  <c r="K145" i="12"/>
  <c r="AI144" i="12"/>
  <c r="AH144" i="12"/>
  <c r="AG144" i="12"/>
  <c r="AF144" i="12"/>
  <c r="AE144" i="12"/>
  <c r="AD144" i="12"/>
  <c r="AC144" i="12"/>
  <c r="AA144" i="12"/>
  <c r="Z144" i="12"/>
  <c r="Y144" i="12"/>
  <c r="W144" i="12"/>
  <c r="V144" i="12"/>
  <c r="U144" i="12"/>
  <c r="T144" i="12"/>
  <c r="S144" i="12"/>
  <c r="R144" i="12"/>
  <c r="Q144" i="12"/>
  <c r="N144" i="12"/>
  <c r="M144" i="12"/>
  <c r="L144" i="12"/>
  <c r="K144" i="12"/>
  <c r="AI143" i="12"/>
  <c r="AH143" i="12"/>
  <c r="AG143" i="12"/>
  <c r="AF143" i="12"/>
  <c r="AE143" i="12"/>
  <c r="AD143" i="12"/>
  <c r="AC143" i="12"/>
  <c r="AA143" i="12"/>
  <c r="Z143" i="12"/>
  <c r="Y143" i="12"/>
  <c r="W143" i="12"/>
  <c r="V143" i="12"/>
  <c r="U143" i="12"/>
  <c r="T143" i="12"/>
  <c r="S143" i="12"/>
  <c r="R143" i="12"/>
  <c r="Q143" i="12"/>
  <c r="N143" i="12"/>
  <c r="M143" i="12"/>
  <c r="L143" i="12"/>
  <c r="K143" i="12"/>
  <c r="AI141" i="12"/>
  <c r="AH141" i="12"/>
  <c r="AG141" i="12"/>
  <c r="AF141" i="12"/>
  <c r="AE141" i="12"/>
  <c r="AD141" i="12"/>
  <c r="AC141" i="12"/>
  <c r="AA141" i="12"/>
  <c r="Z141" i="12"/>
  <c r="Y141" i="12"/>
  <c r="W141" i="12"/>
  <c r="V141" i="12"/>
  <c r="U141" i="12"/>
  <c r="T141" i="12"/>
  <c r="S141" i="12"/>
  <c r="R141" i="12"/>
  <c r="Q141" i="12"/>
  <c r="N141" i="12"/>
  <c r="M141" i="12"/>
  <c r="L141" i="12"/>
  <c r="K141" i="12"/>
  <c r="AI140" i="12"/>
  <c r="AH140" i="12"/>
  <c r="AG140" i="12"/>
  <c r="AF140" i="12"/>
  <c r="AE140" i="12"/>
  <c r="AD140" i="12"/>
  <c r="AC140" i="12"/>
  <c r="AA140" i="12"/>
  <c r="Z140" i="12"/>
  <c r="Y140" i="12"/>
  <c r="W140" i="12"/>
  <c r="V140" i="12"/>
  <c r="U140" i="12"/>
  <c r="T140" i="12"/>
  <c r="S140" i="12"/>
  <c r="R140" i="12"/>
  <c r="Q140" i="12"/>
  <c r="N140" i="12"/>
  <c r="M140" i="12"/>
  <c r="L140" i="12"/>
  <c r="K140" i="12"/>
  <c r="AI139" i="12"/>
  <c r="AH139" i="12"/>
  <c r="AG139" i="12"/>
  <c r="AF139" i="12"/>
  <c r="AE139" i="12"/>
  <c r="AD139" i="12"/>
  <c r="AC139" i="12"/>
  <c r="AA139" i="12"/>
  <c r="Z139" i="12"/>
  <c r="Y139" i="12"/>
  <c r="AB139" i="12" s="1"/>
  <c r="W139" i="12"/>
  <c r="V139" i="12"/>
  <c r="X139" i="12" s="1"/>
  <c r="U139" i="12"/>
  <c r="T139" i="12"/>
  <c r="S139" i="12"/>
  <c r="R139" i="12"/>
  <c r="Q139" i="12"/>
  <c r="N139" i="12"/>
  <c r="M139" i="12"/>
  <c r="L139" i="12"/>
  <c r="K139" i="12"/>
  <c r="AI138" i="12"/>
  <c r="AH138" i="12"/>
  <c r="AG138" i="12"/>
  <c r="AF138" i="12"/>
  <c r="AE138" i="12"/>
  <c r="AD138" i="12"/>
  <c r="AC138" i="12"/>
  <c r="AA138" i="12"/>
  <c r="Z138" i="12"/>
  <c r="Y138" i="12"/>
  <c r="W138" i="12"/>
  <c r="V138" i="12"/>
  <c r="U138" i="12"/>
  <c r="T138" i="12"/>
  <c r="S138" i="12"/>
  <c r="R138" i="12"/>
  <c r="Q138" i="12"/>
  <c r="N138" i="12"/>
  <c r="M138" i="12"/>
  <c r="L138" i="12"/>
  <c r="K138" i="12"/>
  <c r="O138" i="12" s="1"/>
  <c r="L139" i="7" s="1"/>
  <c r="AI136" i="12"/>
  <c r="AH136" i="12"/>
  <c r="AG136" i="12"/>
  <c r="AF136" i="12"/>
  <c r="AE136" i="12"/>
  <c r="AD136" i="12"/>
  <c r="AC136" i="12"/>
  <c r="AA136" i="12"/>
  <c r="Z136" i="12"/>
  <c r="Y136" i="12"/>
  <c r="W136" i="12"/>
  <c r="V136" i="12"/>
  <c r="U136" i="12"/>
  <c r="T136" i="12"/>
  <c r="S136" i="12"/>
  <c r="R136" i="12"/>
  <c r="Q136" i="12"/>
  <c r="N136" i="12"/>
  <c r="M136" i="12"/>
  <c r="L136" i="12"/>
  <c r="K136" i="12"/>
  <c r="AI135" i="12"/>
  <c r="AH135" i="12"/>
  <c r="AG135" i="12"/>
  <c r="AF135" i="12"/>
  <c r="AE135" i="12"/>
  <c r="AD135" i="12"/>
  <c r="AC135" i="12"/>
  <c r="AA135" i="12"/>
  <c r="Z135" i="12"/>
  <c r="Y135" i="12"/>
  <c r="W135" i="12"/>
  <c r="V135" i="12"/>
  <c r="X135" i="12" s="1"/>
  <c r="U135" i="12"/>
  <c r="T135" i="12"/>
  <c r="S135" i="12"/>
  <c r="R135" i="12"/>
  <c r="Q135" i="12"/>
  <c r="N135" i="12"/>
  <c r="M135" i="12"/>
  <c r="L135" i="12"/>
  <c r="K135" i="12"/>
  <c r="AI133" i="12"/>
  <c r="AH133" i="12"/>
  <c r="AG133" i="12"/>
  <c r="AF133" i="12"/>
  <c r="AE133" i="12"/>
  <c r="AD133" i="12"/>
  <c r="AC133" i="12"/>
  <c r="AA133" i="12"/>
  <c r="Z133" i="12"/>
  <c r="Y133" i="12"/>
  <c r="W133" i="12"/>
  <c r="V133" i="12"/>
  <c r="U133" i="12"/>
  <c r="T133" i="12"/>
  <c r="S133" i="12"/>
  <c r="R133" i="12"/>
  <c r="Q133" i="12"/>
  <c r="N133" i="12"/>
  <c r="M133" i="12"/>
  <c r="L133" i="12"/>
  <c r="K133" i="12"/>
  <c r="O133" i="12" s="1"/>
  <c r="AI132" i="12"/>
  <c r="AH132" i="12"/>
  <c r="AG132" i="12"/>
  <c r="AF132" i="12"/>
  <c r="AE132" i="12"/>
  <c r="AD132" i="12"/>
  <c r="AC132" i="12"/>
  <c r="AA132" i="12"/>
  <c r="Z132" i="12"/>
  <c r="Y132" i="12"/>
  <c r="W132" i="12"/>
  <c r="V132" i="12"/>
  <c r="U132" i="12"/>
  <c r="T132" i="12"/>
  <c r="S132" i="12"/>
  <c r="R132" i="12"/>
  <c r="Q132" i="12"/>
  <c r="N132" i="12"/>
  <c r="M132" i="12"/>
  <c r="L132" i="12"/>
  <c r="K132" i="12"/>
  <c r="AI131" i="12"/>
  <c r="AH131" i="12"/>
  <c r="AG131" i="12"/>
  <c r="AF131" i="12"/>
  <c r="AE131" i="12"/>
  <c r="AD131" i="12"/>
  <c r="AC131" i="12"/>
  <c r="AA131" i="12"/>
  <c r="Z131" i="12"/>
  <c r="Y131" i="12"/>
  <c r="W131" i="12"/>
  <c r="V131" i="12"/>
  <c r="X131" i="12" s="1"/>
  <c r="U131" i="12"/>
  <c r="T131" i="12"/>
  <c r="S131" i="12"/>
  <c r="R131" i="12"/>
  <c r="Q131" i="12"/>
  <c r="N131" i="12"/>
  <c r="M131" i="12"/>
  <c r="L131" i="12"/>
  <c r="K131" i="12"/>
  <c r="AI130" i="12"/>
  <c r="AH130" i="12"/>
  <c r="AG130" i="12"/>
  <c r="AF130" i="12"/>
  <c r="AE130" i="12"/>
  <c r="AD130" i="12"/>
  <c r="AC130" i="12"/>
  <c r="AA130" i="12"/>
  <c r="Z130" i="12"/>
  <c r="Y130" i="12"/>
  <c r="W130" i="12"/>
  <c r="V130" i="12"/>
  <c r="U130" i="12"/>
  <c r="T130" i="12"/>
  <c r="S130" i="12"/>
  <c r="R130" i="12"/>
  <c r="Q130" i="12"/>
  <c r="N130" i="12"/>
  <c r="M130" i="12"/>
  <c r="L130" i="12"/>
  <c r="K130" i="12"/>
  <c r="AI129" i="12"/>
  <c r="AH129" i="12"/>
  <c r="AG129" i="12"/>
  <c r="AF129" i="12"/>
  <c r="AE129" i="12"/>
  <c r="AD129" i="12"/>
  <c r="AC129" i="12"/>
  <c r="AA129" i="12"/>
  <c r="Z129" i="12"/>
  <c r="Y129" i="12"/>
  <c r="AB129" i="12" s="1"/>
  <c r="W129" i="12"/>
  <c r="V129" i="12"/>
  <c r="X129" i="12" s="1"/>
  <c r="U129" i="12"/>
  <c r="T129" i="12"/>
  <c r="S129" i="12"/>
  <c r="R129" i="12"/>
  <c r="Q129" i="12"/>
  <c r="N129" i="12"/>
  <c r="M129" i="12"/>
  <c r="L129" i="12"/>
  <c r="K129" i="12"/>
  <c r="AI128" i="12"/>
  <c r="AH128" i="12"/>
  <c r="AG128" i="12"/>
  <c r="AF128" i="12"/>
  <c r="AE128" i="12"/>
  <c r="AD128" i="12"/>
  <c r="AC128" i="12"/>
  <c r="AA128" i="12"/>
  <c r="Z128" i="12"/>
  <c r="Y128" i="12"/>
  <c r="W128" i="12"/>
  <c r="V128" i="12"/>
  <c r="X128" i="12" s="1"/>
  <c r="U128" i="12"/>
  <c r="T128" i="12"/>
  <c r="S128" i="12"/>
  <c r="R128" i="12"/>
  <c r="Q128" i="12"/>
  <c r="N128" i="12"/>
  <c r="M128" i="12"/>
  <c r="L128" i="12"/>
  <c r="K128" i="12"/>
  <c r="AI127" i="12"/>
  <c r="AH127" i="12"/>
  <c r="AG127" i="12"/>
  <c r="AF127" i="12"/>
  <c r="AE127" i="12"/>
  <c r="AD127" i="12"/>
  <c r="AC127" i="12"/>
  <c r="AA127" i="12"/>
  <c r="Z127" i="12"/>
  <c r="Y127" i="12"/>
  <c r="AB127" i="12" s="1"/>
  <c r="W127" i="12"/>
  <c r="V127" i="12"/>
  <c r="X127" i="12" s="1"/>
  <c r="U127" i="12"/>
  <c r="T127" i="12"/>
  <c r="S127" i="12"/>
  <c r="R127" i="12"/>
  <c r="Q127" i="12"/>
  <c r="N127" i="12"/>
  <c r="M127" i="12"/>
  <c r="L127" i="12"/>
  <c r="K127" i="12"/>
  <c r="AI125" i="12"/>
  <c r="AH125" i="12"/>
  <c r="AG125" i="12"/>
  <c r="AF125" i="12"/>
  <c r="AE125" i="12"/>
  <c r="AD125" i="12"/>
  <c r="AC125" i="12"/>
  <c r="AA125" i="12"/>
  <c r="AB125" i="12" s="1"/>
  <c r="Z125" i="12"/>
  <c r="Y125" i="12"/>
  <c r="W125" i="12"/>
  <c r="V125" i="12"/>
  <c r="U125" i="12"/>
  <c r="T125" i="12"/>
  <c r="S125" i="12"/>
  <c r="R125" i="12"/>
  <c r="Q125" i="12"/>
  <c r="N125" i="12"/>
  <c r="M125" i="12"/>
  <c r="L125" i="12"/>
  <c r="K125" i="12"/>
  <c r="AI124" i="12"/>
  <c r="AH124" i="12"/>
  <c r="AG124" i="12"/>
  <c r="AF124" i="12"/>
  <c r="AE124" i="12"/>
  <c r="AD124" i="12"/>
  <c r="AC124" i="12"/>
  <c r="AA124" i="12"/>
  <c r="Y124" i="12"/>
  <c r="W124" i="12"/>
  <c r="V124" i="12"/>
  <c r="U124" i="12"/>
  <c r="T124" i="12"/>
  <c r="S124" i="12"/>
  <c r="R124" i="12"/>
  <c r="Q124" i="12"/>
  <c r="N124" i="12"/>
  <c r="M124" i="12"/>
  <c r="L124" i="12"/>
  <c r="K124" i="12"/>
  <c r="AI123" i="12"/>
  <c r="AH123" i="12"/>
  <c r="AG123" i="12"/>
  <c r="AF123" i="12"/>
  <c r="AE123" i="12"/>
  <c r="AD123" i="12"/>
  <c r="AC123" i="12"/>
  <c r="AA123" i="12"/>
  <c r="Z123" i="12"/>
  <c r="Y123" i="12"/>
  <c r="W123" i="12"/>
  <c r="V123" i="12"/>
  <c r="U123" i="12"/>
  <c r="T123" i="12"/>
  <c r="S123" i="12"/>
  <c r="R123" i="12"/>
  <c r="Q123" i="12"/>
  <c r="N123" i="12"/>
  <c r="M123" i="12"/>
  <c r="L123" i="12"/>
  <c r="K123" i="12"/>
  <c r="AI122" i="12"/>
  <c r="AH122" i="12"/>
  <c r="AG122" i="12"/>
  <c r="AF122" i="12"/>
  <c r="AE122" i="12"/>
  <c r="AD122" i="12"/>
  <c r="AC122" i="12"/>
  <c r="AA122" i="12"/>
  <c r="Z122" i="12"/>
  <c r="Y122" i="12"/>
  <c r="W122" i="12"/>
  <c r="V122" i="12"/>
  <c r="X122" i="12" s="1"/>
  <c r="U122" i="12"/>
  <c r="T122" i="12"/>
  <c r="S122" i="12"/>
  <c r="R122" i="12"/>
  <c r="Q122" i="12"/>
  <c r="N122" i="12"/>
  <c r="M122" i="12"/>
  <c r="L122" i="12"/>
  <c r="K122" i="12"/>
  <c r="AI120" i="12"/>
  <c r="AH120" i="12"/>
  <c r="AG120" i="12"/>
  <c r="AF120" i="12"/>
  <c r="AE120" i="12"/>
  <c r="AD120" i="12"/>
  <c r="AC120" i="12"/>
  <c r="AA120" i="12"/>
  <c r="Z120" i="12"/>
  <c r="Y120" i="12"/>
  <c r="W120" i="12"/>
  <c r="V120" i="12"/>
  <c r="U120" i="12"/>
  <c r="T120" i="12"/>
  <c r="S120" i="12"/>
  <c r="R120" i="12"/>
  <c r="Q120" i="12"/>
  <c r="N120" i="12"/>
  <c r="M120" i="12"/>
  <c r="L120" i="12"/>
  <c r="K120" i="12"/>
  <c r="AI119" i="12"/>
  <c r="AH119" i="12"/>
  <c r="AG119" i="12"/>
  <c r="AF119" i="12"/>
  <c r="AE119" i="12"/>
  <c r="AD119" i="12"/>
  <c r="AC119" i="12"/>
  <c r="AA119" i="12"/>
  <c r="Z119" i="12"/>
  <c r="Y119" i="12"/>
  <c r="W119" i="12"/>
  <c r="V119" i="12"/>
  <c r="U119" i="12"/>
  <c r="T119" i="12"/>
  <c r="S119" i="12"/>
  <c r="R119" i="12"/>
  <c r="Q119" i="12"/>
  <c r="N119" i="12"/>
  <c r="M119" i="12"/>
  <c r="L119" i="12"/>
  <c r="K119" i="12"/>
  <c r="AI118" i="12"/>
  <c r="AH118" i="12"/>
  <c r="AG118" i="12"/>
  <c r="AF118" i="12"/>
  <c r="AE118" i="12"/>
  <c r="AD118" i="12"/>
  <c r="AC118" i="12"/>
  <c r="AA118" i="12"/>
  <c r="Z118" i="12"/>
  <c r="Y118" i="12"/>
  <c r="W118" i="12"/>
  <c r="V118" i="12"/>
  <c r="U118" i="12"/>
  <c r="T118" i="12"/>
  <c r="S118" i="12"/>
  <c r="R118" i="12"/>
  <c r="Q118" i="12"/>
  <c r="N118" i="12"/>
  <c r="M118" i="12"/>
  <c r="L118" i="12"/>
  <c r="K118" i="12"/>
  <c r="AI117" i="12"/>
  <c r="AH117" i="12"/>
  <c r="AG117" i="12"/>
  <c r="AF117" i="12"/>
  <c r="AE117" i="12"/>
  <c r="AD117" i="12"/>
  <c r="AC117" i="12"/>
  <c r="AA117" i="12"/>
  <c r="Z117" i="12"/>
  <c r="Y117" i="12"/>
  <c r="W117" i="12"/>
  <c r="V117" i="12"/>
  <c r="U117" i="12"/>
  <c r="T117" i="12"/>
  <c r="S117" i="12"/>
  <c r="R117" i="12"/>
  <c r="Q117" i="12"/>
  <c r="N117" i="12"/>
  <c r="M117" i="12"/>
  <c r="L117" i="12"/>
  <c r="K117" i="12"/>
  <c r="AI116" i="12"/>
  <c r="AH116" i="12"/>
  <c r="AG116" i="12"/>
  <c r="AF116" i="12"/>
  <c r="AE116" i="12"/>
  <c r="AD116" i="12"/>
  <c r="AC116" i="12"/>
  <c r="AA116" i="12"/>
  <c r="AB116" i="12" s="1"/>
  <c r="Z116" i="12"/>
  <c r="Y116" i="12"/>
  <c r="W116" i="12"/>
  <c r="V116" i="12"/>
  <c r="U116" i="12"/>
  <c r="T116" i="12"/>
  <c r="S116" i="12"/>
  <c r="R116" i="12"/>
  <c r="Q116" i="12"/>
  <c r="N116" i="12"/>
  <c r="M116" i="12"/>
  <c r="L116" i="12"/>
  <c r="K116" i="12"/>
  <c r="AI111" i="12"/>
  <c r="AH111" i="12"/>
  <c r="AG111" i="12"/>
  <c r="AF111" i="12"/>
  <c r="AE111" i="12"/>
  <c r="AD111" i="12"/>
  <c r="AC111" i="12"/>
  <c r="AA111" i="12"/>
  <c r="Z111" i="12"/>
  <c r="Y111" i="12"/>
  <c r="W111" i="12"/>
  <c r="V111" i="12"/>
  <c r="U111" i="12"/>
  <c r="T111" i="12"/>
  <c r="S111" i="12"/>
  <c r="R111" i="12"/>
  <c r="Q111" i="12"/>
  <c r="N111" i="12"/>
  <c r="M111" i="12"/>
  <c r="L111" i="12"/>
  <c r="K111" i="12"/>
  <c r="O111" i="12" s="1"/>
  <c r="L112" i="7" s="1"/>
  <c r="AI110" i="12"/>
  <c r="AH110" i="12"/>
  <c r="AG110" i="12"/>
  <c r="AF110" i="12"/>
  <c r="AE110" i="12"/>
  <c r="AD110" i="12"/>
  <c r="AC110" i="12"/>
  <c r="AA110" i="12"/>
  <c r="Z110" i="12"/>
  <c r="Y110" i="12"/>
  <c r="AB110" i="12" s="1"/>
  <c r="W110" i="12"/>
  <c r="V110" i="12"/>
  <c r="X110" i="12" s="1"/>
  <c r="U110" i="12"/>
  <c r="T110" i="12"/>
  <c r="S110" i="12"/>
  <c r="R110" i="12"/>
  <c r="Q110" i="12"/>
  <c r="N110" i="12"/>
  <c r="M110" i="12"/>
  <c r="L110" i="12"/>
  <c r="K110" i="12"/>
  <c r="AI109" i="12"/>
  <c r="AH109" i="12"/>
  <c r="AG109" i="12"/>
  <c r="AF109" i="12"/>
  <c r="AE109" i="12"/>
  <c r="AD109" i="12"/>
  <c r="AC109" i="12"/>
  <c r="AA109" i="12"/>
  <c r="Z109" i="12"/>
  <c r="Y109" i="12"/>
  <c r="W109" i="12"/>
  <c r="V109" i="12"/>
  <c r="X109" i="12" s="1"/>
  <c r="U109" i="12"/>
  <c r="T109" i="12"/>
  <c r="S109" i="12"/>
  <c r="R109" i="12"/>
  <c r="Q109" i="12"/>
  <c r="N109" i="12"/>
  <c r="M109" i="12"/>
  <c r="L109" i="12"/>
  <c r="K109" i="12"/>
  <c r="AI108" i="12"/>
  <c r="AH108" i="12"/>
  <c r="AG108" i="12"/>
  <c r="AF108" i="12"/>
  <c r="AE108" i="12"/>
  <c r="AD108" i="12"/>
  <c r="AC108" i="12"/>
  <c r="AA108" i="12"/>
  <c r="Z108" i="12"/>
  <c r="Y108" i="12"/>
  <c r="W108" i="12"/>
  <c r="V108" i="12"/>
  <c r="X108" i="12" s="1"/>
  <c r="U108" i="12"/>
  <c r="T108" i="12"/>
  <c r="S108" i="12"/>
  <c r="R108" i="12"/>
  <c r="Q108" i="12"/>
  <c r="N108" i="12"/>
  <c r="M108" i="12"/>
  <c r="L108" i="12"/>
  <c r="K108" i="12"/>
  <c r="AI107" i="12"/>
  <c r="AH107" i="12"/>
  <c r="AG107" i="12"/>
  <c r="AF107" i="12"/>
  <c r="AE107" i="12"/>
  <c r="AD107" i="12"/>
  <c r="AC107" i="12"/>
  <c r="AA107" i="12"/>
  <c r="Z107" i="12"/>
  <c r="Y107" i="12"/>
  <c r="AB107" i="12" s="1"/>
  <c r="W107" i="12"/>
  <c r="V107" i="12"/>
  <c r="U107" i="12"/>
  <c r="T107" i="12"/>
  <c r="S107" i="12"/>
  <c r="R107" i="12"/>
  <c r="Q107" i="12"/>
  <c r="N107" i="12"/>
  <c r="M107" i="12"/>
  <c r="L107" i="12"/>
  <c r="K107" i="12"/>
  <c r="AI106" i="12"/>
  <c r="AH106" i="12"/>
  <c r="AG106" i="12"/>
  <c r="AF106" i="12"/>
  <c r="AE106" i="12"/>
  <c r="AD106" i="12"/>
  <c r="AC106" i="12"/>
  <c r="AA106" i="12"/>
  <c r="Z106" i="12"/>
  <c r="Y106" i="12"/>
  <c r="W106" i="12"/>
  <c r="V106" i="12"/>
  <c r="X106" i="12" s="1"/>
  <c r="U106" i="12"/>
  <c r="T106" i="12"/>
  <c r="S106" i="12"/>
  <c r="R106" i="12"/>
  <c r="Q106" i="12"/>
  <c r="N106" i="12"/>
  <c r="M106" i="12"/>
  <c r="L106" i="12"/>
  <c r="K106" i="12"/>
  <c r="O106" i="12" s="1"/>
  <c r="L107" i="7" s="1"/>
  <c r="AI104" i="12"/>
  <c r="AH104" i="12"/>
  <c r="AG104" i="12"/>
  <c r="AF104" i="12"/>
  <c r="AE104" i="12"/>
  <c r="AD104" i="12"/>
  <c r="AC104" i="12"/>
  <c r="AA104" i="12"/>
  <c r="Z104" i="12"/>
  <c r="Y104" i="12"/>
  <c r="X104" i="12"/>
  <c r="W104" i="12"/>
  <c r="V104" i="12"/>
  <c r="U104" i="12"/>
  <c r="T104" i="12"/>
  <c r="S104" i="12"/>
  <c r="R104" i="12"/>
  <c r="Q104" i="12"/>
  <c r="N104" i="12"/>
  <c r="M104" i="12"/>
  <c r="L104" i="12"/>
  <c r="K104" i="12"/>
  <c r="AI103" i="12"/>
  <c r="AH103" i="12"/>
  <c r="AG103" i="12"/>
  <c r="AF103" i="12"/>
  <c r="AE103" i="12"/>
  <c r="AD103" i="12"/>
  <c r="AC103" i="12"/>
  <c r="AA103" i="12"/>
  <c r="Z103" i="12"/>
  <c r="Y103" i="12"/>
  <c r="W103" i="12"/>
  <c r="V103" i="12"/>
  <c r="U103" i="12"/>
  <c r="T103" i="12"/>
  <c r="S103" i="12"/>
  <c r="R103" i="12"/>
  <c r="Q103" i="12"/>
  <c r="N103" i="12"/>
  <c r="M103" i="12"/>
  <c r="L103" i="12"/>
  <c r="K103" i="12"/>
  <c r="AI102" i="12"/>
  <c r="AH102" i="12"/>
  <c r="AG102" i="12"/>
  <c r="AF102" i="12"/>
  <c r="AE102" i="12"/>
  <c r="AD102" i="12"/>
  <c r="AC102" i="12"/>
  <c r="AA102" i="12"/>
  <c r="AB102" i="12" s="1"/>
  <c r="Z102" i="12"/>
  <c r="Y102" i="12"/>
  <c r="W102" i="12"/>
  <c r="V102" i="12"/>
  <c r="U102" i="12"/>
  <c r="T102" i="12"/>
  <c r="S102" i="12"/>
  <c r="R102" i="12"/>
  <c r="Q102" i="12"/>
  <c r="N102" i="12"/>
  <c r="M102" i="12"/>
  <c r="L102" i="12"/>
  <c r="K102" i="12"/>
  <c r="AI101" i="12"/>
  <c r="AH101" i="12"/>
  <c r="AG101" i="12"/>
  <c r="AF101" i="12"/>
  <c r="AE101" i="12"/>
  <c r="AD101" i="12"/>
  <c r="AC101" i="12"/>
  <c r="AA101" i="12"/>
  <c r="Z101" i="12"/>
  <c r="Y101" i="12"/>
  <c r="X101" i="12"/>
  <c r="W101" i="12"/>
  <c r="V101" i="12"/>
  <c r="U101" i="12"/>
  <c r="T101" i="12"/>
  <c r="S101" i="12"/>
  <c r="R101" i="12"/>
  <c r="Q101" i="12"/>
  <c r="N101" i="12"/>
  <c r="M101" i="12"/>
  <c r="L101" i="12"/>
  <c r="K101" i="12"/>
  <c r="O101" i="12" s="1"/>
  <c r="L102" i="7" s="1"/>
  <c r="AI100" i="12"/>
  <c r="AH100" i="12"/>
  <c r="AG100" i="12"/>
  <c r="AF100" i="12"/>
  <c r="AE100" i="12"/>
  <c r="AD100" i="12"/>
  <c r="AC100" i="12"/>
  <c r="AA100" i="12"/>
  <c r="Z100" i="12"/>
  <c r="AB100" i="12" s="1"/>
  <c r="Y100" i="12"/>
  <c r="W100" i="12"/>
  <c r="V100" i="12"/>
  <c r="X100" i="12" s="1"/>
  <c r="U100" i="12"/>
  <c r="T100" i="12"/>
  <c r="S100" i="12"/>
  <c r="R100" i="12"/>
  <c r="Q100" i="12"/>
  <c r="N100" i="12"/>
  <c r="M100" i="12"/>
  <c r="L100" i="12"/>
  <c r="K100" i="12"/>
  <c r="AI99" i="12"/>
  <c r="AH99" i="12"/>
  <c r="AG99" i="12"/>
  <c r="AF99" i="12"/>
  <c r="AE99" i="12"/>
  <c r="AD99" i="12"/>
  <c r="AC99" i="12"/>
  <c r="AA99" i="12"/>
  <c r="Z99" i="12"/>
  <c r="Y99" i="12"/>
  <c r="AB99" i="12" s="1"/>
  <c r="W99" i="12"/>
  <c r="V99" i="12"/>
  <c r="X99" i="12" s="1"/>
  <c r="U99" i="12"/>
  <c r="T99" i="12"/>
  <c r="S99" i="12"/>
  <c r="R99" i="12"/>
  <c r="Q99" i="12"/>
  <c r="N99" i="12"/>
  <c r="M99" i="12"/>
  <c r="L99" i="12"/>
  <c r="K99" i="12"/>
  <c r="AI98" i="12"/>
  <c r="AH98" i="12"/>
  <c r="AG98" i="12"/>
  <c r="AF98" i="12"/>
  <c r="AE98" i="12"/>
  <c r="AD98" i="12"/>
  <c r="AC98" i="12"/>
  <c r="AA98" i="12"/>
  <c r="Z98" i="12"/>
  <c r="Y98" i="12"/>
  <c r="AB98" i="12" s="1"/>
  <c r="W98" i="12"/>
  <c r="V98" i="12"/>
  <c r="X98" i="12" s="1"/>
  <c r="U98" i="12"/>
  <c r="T98" i="12"/>
  <c r="S98" i="12"/>
  <c r="R98" i="12"/>
  <c r="Q98" i="12"/>
  <c r="N98" i="12"/>
  <c r="M98" i="12"/>
  <c r="L98" i="12"/>
  <c r="K98" i="12"/>
  <c r="AI97" i="12"/>
  <c r="AH97" i="12"/>
  <c r="AG97" i="12"/>
  <c r="AF97" i="12"/>
  <c r="AE97" i="12"/>
  <c r="AD97" i="12"/>
  <c r="AC97" i="12"/>
  <c r="AA97" i="12"/>
  <c r="Z97" i="12"/>
  <c r="Y97" i="12"/>
  <c r="W97" i="12"/>
  <c r="V97" i="12"/>
  <c r="U97" i="12"/>
  <c r="T97" i="12"/>
  <c r="S97" i="12"/>
  <c r="R97" i="12"/>
  <c r="Q97" i="12"/>
  <c r="N97" i="12"/>
  <c r="M97" i="12"/>
  <c r="L97" i="12"/>
  <c r="K97" i="12"/>
  <c r="AI96" i="12"/>
  <c r="AH96" i="12"/>
  <c r="AG96" i="12"/>
  <c r="AF96" i="12"/>
  <c r="AE96" i="12"/>
  <c r="AD96" i="12"/>
  <c r="AC96" i="12"/>
  <c r="AA96" i="12"/>
  <c r="Z96" i="12"/>
  <c r="Y96" i="12"/>
  <c r="W96" i="12"/>
  <c r="V96" i="12"/>
  <c r="X96" i="12" s="1"/>
  <c r="U96" i="12"/>
  <c r="T96" i="12"/>
  <c r="S96" i="12"/>
  <c r="R96" i="12"/>
  <c r="Q96" i="12"/>
  <c r="N96" i="12"/>
  <c r="M96" i="12"/>
  <c r="L96" i="12"/>
  <c r="K96" i="12"/>
  <c r="AI94" i="12"/>
  <c r="AH94" i="12"/>
  <c r="AG94" i="12"/>
  <c r="AF94" i="12"/>
  <c r="AE94" i="12"/>
  <c r="AD94" i="12"/>
  <c r="AC94" i="12"/>
  <c r="AA94" i="12"/>
  <c r="Z94" i="12"/>
  <c r="Y94" i="12"/>
  <c r="W94" i="12"/>
  <c r="V94" i="12"/>
  <c r="U94" i="12"/>
  <c r="T94" i="12"/>
  <c r="S94" i="12"/>
  <c r="R94" i="12"/>
  <c r="Q94" i="12"/>
  <c r="N94" i="12"/>
  <c r="M94" i="12"/>
  <c r="L94" i="12"/>
  <c r="K94" i="12"/>
  <c r="AI93" i="12"/>
  <c r="AH93" i="12"/>
  <c r="AG93" i="12"/>
  <c r="AF93" i="12"/>
  <c r="AE93" i="12"/>
  <c r="AD93" i="12"/>
  <c r="AC93" i="12"/>
  <c r="AA93" i="12"/>
  <c r="Z93" i="12"/>
  <c r="Y93" i="12"/>
  <c r="V93" i="12"/>
  <c r="U93" i="12"/>
  <c r="T93" i="12"/>
  <c r="S93" i="12"/>
  <c r="R93" i="12"/>
  <c r="Q93" i="12"/>
  <c r="N93" i="12"/>
  <c r="M93" i="12"/>
  <c r="O93" i="12" s="1"/>
  <c r="L94" i="7" s="1"/>
  <c r="L93" i="12"/>
  <c r="K93" i="12"/>
  <c r="AI92" i="12"/>
  <c r="AH92" i="12"/>
  <c r="AG92" i="12"/>
  <c r="AF92" i="12"/>
  <c r="AE92" i="12"/>
  <c r="AD92" i="12"/>
  <c r="AC92" i="12"/>
  <c r="AA92" i="12"/>
  <c r="Z92" i="12"/>
  <c r="Y92" i="12"/>
  <c r="W92" i="12"/>
  <c r="V92" i="12"/>
  <c r="X92" i="12" s="1"/>
  <c r="U92" i="12"/>
  <c r="T92" i="12"/>
  <c r="S92" i="12"/>
  <c r="R92" i="12"/>
  <c r="Q92" i="12"/>
  <c r="N92" i="12"/>
  <c r="M92" i="12"/>
  <c r="L92" i="12"/>
  <c r="K92" i="12"/>
  <c r="AI90" i="12"/>
  <c r="AH90" i="12"/>
  <c r="AG90" i="12"/>
  <c r="AF90" i="12"/>
  <c r="AE90" i="12"/>
  <c r="AD90" i="12"/>
  <c r="AC90" i="12"/>
  <c r="AB90" i="12"/>
  <c r="AA90" i="12"/>
  <c r="Z90" i="12"/>
  <c r="Y90" i="12"/>
  <c r="W90" i="12"/>
  <c r="V90" i="12"/>
  <c r="U90" i="12"/>
  <c r="T90" i="12"/>
  <c r="S90" i="12"/>
  <c r="R90" i="12"/>
  <c r="Q90" i="12"/>
  <c r="N90" i="12"/>
  <c r="M90" i="12"/>
  <c r="L90" i="12"/>
  <c r="K90" i="12"/>
  <c r="O90" i="12" s="1"/>
  <c r="AI89" i="12"/>
  <c r="AH89" i="12"/>
  <c r="AG89" i="12"/>
  <c r="AF89" i="12"/>
  <c r="AE89" i="12"/>
  <c r="AD89" i="12"/>
  <c r="AC89" i="12"/>
  <c r="AA89" i="12"/>
  <c r="Z89" i="12"/>
  <c r="Y89" i="12"/>
  <c r="AB89" i="12" s="1"/>
  <c r="W89" i="12"/>
  <c r="V89" i="12"/>
  <c r="X89" i="12" s="1"/>
  <c r="U89" i="12"/>
  <c r="T89" i="12"/>
  <c r="S89" i="12"/>
  <c r="R89" i="12"/>
  <c r="Q89" i="12"/>
  <c r="N89" i="12"/>
  <c r="M89" i="12"/>
  <c r="L89" i="12"/>
  <c r="K89" i="12"/>
  <c r="AI88" i="12"/>
  <c r="AH88" i="12"/>
  <c r="AG88" i="12"/>
  <c r="AF88" i="12"/>
  <c r="AE88" i="12"/>
  <c r="AD88" i="12"/>
  <c r="AC88" i="12"/>
  <c r="AA88" i="12"/>
  <c r="Z88" i="12"/>
  <c r="Y88" i="12"/>
  <c r="W88" i="12"/>
  <c r="V88" i="12"/>
  <c r="U88" i="12"/>
  <c r="T88" i="12"/>
  <c r="S88" i="12"/>
  <c r="Q88" i="12"/>
  <c r="N88" i="12"/>
  <c r="M88" i="12"/>
  <c r="L88" i="12"/>
  <c r="AI86" i="12"/>
  <c r="AH86" i="12"/>
  <c r="AG86" i="12"/>
  <c r="AF86" i="12"/>
  <c r="AE86" i="12"/>
  <c r="AD86" i="12"/>
  <c r="AC86" i="12"/>
  <c r="AA86" i="12"/>
  <c r="Z86" i="12"/>
  <c r="AB86" i="12" s="1"/>
  <c r="Y86" i="12"/>
  <c r="W86" i="12"/>
  <c r="V86" i="12"/>
  <c r="X86" i="12" s="1"/>
  <c r="U86" i="12"/>
  <c r="T86" i="12"/>
  <c r="S86" i="12"/>
  <c r="R86" i="12"/>
  <c r="Q86" i="12"/>
  <c r="N86" i="12"/>
  <c r="M86" i="12"/>
  <c r="L86" i="12"/>
  <c r="K86" i="12"/>
  <c r="AI85" i="12"/>
  <c r="AH85" i="12"/>
  <c r="AG85" i="12"/>
  <c r="AF85" i="12"/>
  <c r="AE85" i="12"/>
  <c r="AD85" i="12"/>
  <c r="AC85" i="12"/>
  <c r="AA85" i="12"/>
  <c r="Z85" i="12"/>
  <c r="Y85" i="12"/>
  <c r="W85" i="12"/>
  <c r="V85" i="12"/>
  <c r="X85" i="12" s="1"/>
  <c r="U85" i="12"/>
  <c r="T85" i="12"/>
  <c r="S85" i="12"/>
  <c r="R85" i="12"/>
  <c r="Q85" i="12"/>
  <c r="N85" i="12"/>
  <c r="M85" i="12"/>
  <c r="L85" i="12"/>
  <c r="K85" i="12"/>
  <c r="AI84" i="12"/>
  <c r="AH84" i="12"/>
  <c r="AG84" i="12"/>
  <c r="AF84" i="12"/>
  <c r="AE84" i="12"/>
  <c r="AD84" i="12"/>
  <c r="AC84" i="12"/>
  <c r="AA84" i="12"/>
  <c r="Z84" i="12"/>
  <c r="Y84" i="12"/>
  <c r="W84" i="12"/>
  <c r="V84" i="12"/>
  <c r="U84" i="12"/>
  <c r="T84" i="12"/>
  <c r="S84" i="12"/>
  <c r="R84" i="12"/>
  <c r="Q84" i="12"/>
  <c r="N84" i="12"/>
  <c r="M84" i="12"/>
  <c r="L84" i="12"/>
  <c r="K84" i="12"/>
  <c r="O84" i="12" s="1"/>
  <c r="L85" i="7" s="1"/>
  <c r="AI83" i="12"/>
  <c r="AH83" i="12"/>
  <c r="AG83" i="12"/>
  <c r="AF83" i="12"/>
  <c r="AE83" i="12"/>
  <c r="AD83" i="12"/>
  <c r="AC83" i="12"/>
  <c r="AA83" i="12"/>
  <c r="Z83" i="12"/>
  <c r="Y83" i="12"/>
  <c r="X83" i="12"/>
  <c r="W83" i="12"/>
  <c r="V83" i="12"/>
  <c r="U83" i="12"/>
  <c r="T83" i="12"/>
  <c r="S83" i="12"/>
  <c r="R83" i="12"/>
  <c r="Q83" i="12"/>
  <c r="N83" i="12"/>
  <c r="M83" i="12"/>
  <c r="L83" i="12"/>
  <c r="K83" i="12"/>
  <c r="O83" i="12" s="1"/>
  <c r="L84" i="7" s="1"/>
  <c r="AI80" i="12"/>
  <c r="AH80" i="12"/>
  <c r="AG80" i="12"/>
  <c r="AF80" i="12"/>
  <c r="AE80" i="12"/>
  <c r="AD80" i="12"/>
  <c r="AC80" i="12"/>
  <c r="AA80" i="12"/>
  <c r="Z80" i="12"/>
  <c r="Y80" i="12"/>
  <c r="W80" i="12"/>
  <c r="V80" i="12"/>
  <c r="U80" i="12"/>
  <c r="T80" i="12"/>
  <c r="S80" i="12"/>
  <c r="R80" i="12"/>
  <c r="Q80" i="12"/>
  <c r="N80" i="12"/>
  <c r="M80" i="12"/>
  <c r="L80" i="12"/>
  <c r="K80" i="12"/>
  <c r="AI79" i="12"/>
  <c r="AH79" i="12"/>
  <c r="AG79" i="12"/>
  <c r="AF79" i="12"/>
  <c r="AE79" i="12"/>
  <c r="AD79" i="12"/>
  <c r="AC79" i="12"/>
  <c r="AA79" i="12"/>
  <c r="Z79" i="12"/>
  <c r="Y79" i="12"/>
  <c r="W79" i="12"/>
  <c r="V79" i="12"/>
  <c r="U79" i="12"/>
  <c r="T79" i="12"/>
  <c r="S79" i="12"/>
  <c r="R79" i="12"/>
  <c r="Q79" i="12"/>
  <c r="N79" i="12"/>
  <c r="M79" i="12"/>
  <c r="L79" i="12"/>
  <c r="K79" i="12"/>
  <c r="AI78" i="12"/>
  <c r="AH78" i="12"/>
  <c r="AG78" i="12"/>
  <c r="AF78" i="12"/>
  <c r="AE78" i="12"/>
  <c r="AD78" i="12"/>
  <c r="AC78" i="12"/>
  <c r="AB78" i="12"/>
  <c r="AA78" i="12"/>
  <c r="Z78" i="12"/>
  <c r="Y78" i="12"/>
  <c r="W78" i="12"/>
  <c r="V78" i="12"/>
  <c r="U78" i="12"/>
  <c r="T78" i="12"/>
  <c r="S78" i="12"/>
  <c r="R78" i="12"/>
  <c r="Q78" i="12"/>
  <c r="N78" i="12"/>
  <c r="M78" i="12"/>
  <c r="L78" i="12"/>
  <c r="K78" i="12"/>
  <c r="AI77" i="12"/>
  <c r="AH77" i="12"/>
  <c r="AG77" i="12"/>
  <c r="AF77" i="12"/>
  <c r="AE77" i="12"/>
  <c r="AD77" i="12"/>
  <c r="AC77" i="12"/>
  <c r="AA77" i="12"/>
  <c r="Z77" i="12"/>
  <c r="Y77" i="12"/>
  <c r="AB77" i="12" s="1"/>
  <c r="W77" i="12"/>
  <c r="V77" i="12"/>
  <c r="X77" i="12" s="1"/>
  <c r="U77" i="12"/>
  <c r="T77" i="12"/>
  <c r="S77" i="12"/>
  <c r="R77" i="12"/>
  <c r="Q77" i="12"/>
  <c r="N77" i="12"/>
  <c r="M77" i="12"/>
  <c r="L77" i="12"/>
  <c r="K77" i="12"/>
  <c r="O77" i="12" s="1"/>
  <c r="L79" i="7" s="1"/>
  <c r="AI76" i="12"/>
  <c r="AH76" i="12"/>
  <c r="AG76" i="12"/>
  <c r="AF76" i="12"/>
  <c r="AE76" i="12"/>
  <c r="AD76" i="12"/>
  <c r="AC76" i="12"/>
  <c r="AA76" i="12"/>
  <c r="Z76" i="12"/>
  <c r="Y76" i="12"/>
  <c r="W76" i="12"/>
  <c r="V76" i="12"/>
  <c r="X76" i="12" s="1"/>
  <c r="U76" i="12"/>
  <c r="T76" i="12"/>
  <c r="S76" i="12"/>
  <c r="R76" i="12"/>
  <c r="Q76" i="12"/>
  <c r="N76" i="12"/>
  <c r="M76" i="12"/>
  <c r="L76" i="12"/>
  <c r="K76" i="12"/>
  <c r="AI75" i="12"/>
  <c r="AH75" i="12"/>
  <c r="AG75" i="12"/>
  <c r="AF75" i="12"/>
  <c r="AE75" i="12"/>
  <c r="AD75" i="12"/>
  <c r="AC75" i="12"/>
  <c r="AA75" i="12"/>
  <c r="Z75" i="12"/>
  <c r="Y75" i="12"/>
  <c r="W75" i="12"/>
  <c r="V75" i="12"/>
  <c r="U75" i="12"/>
  <c r="T75" i="12"/>
  <c r="S75" i="12"/>
  <c r="R75" i="12"/>
  <c r="Q75" i="12"/>
  <c r="N75" i="12"/>
  <c r="M75" i="12"/>
  <c r="L75" i="12"/>
  <c r="K75" i="12"/>
  <c r="AI74" i="12"/>
  <c r="AH74" i="12"/>
  <c r="AG74" i="12"/>
  <c r="AF74" i="12"/>
  <c r="AE74" i="12"/>
  <c r="AD74" i="12"/>
  <c r="AC74" i="12"/>
  <c r="AA74" i="12"/>
  <c r="Z74" i="12"/>
  <c r="Y74" i="12"/>
  <c r="W74" i="12"/>
  <c r="V74" i="12"/>
  <c r="U74" i="12"/>
  <c r="T74" i="12"/>
  <c r="S74" i="12"/>
  <c r="R74" i="12"/>
  <c r="Q74" i="12"/>
  <c r="N74" i="12"/>
  <c r="M74" i="12"/>
  <c r="L74" i="12"/>
  <c r="K74" i="12"/>
  <c r="AI72" i="12"/>
  <c r="AH72" i="12"/>
  <c r="AG72" i="12"/>
  <c r="AF72" i="12"/>
  <c r="AE72" i="12"/>
  <c r="AD72" i="12"/>
  <c r="AC72" i="12"/>
  <c r="AA72" i="12"/>
  <c r="Z72" i="12"/>
  <c r="Y72" i="12"/>
  <c r="AB72" i="12" s="1"/>
  <c r="W72" i="12"/>
  <c r="V72" i="12"/>
  <c r="X72" i="12" s="1"/>
  <c r="U72" i="12"/>
  <c r="T72" i="12"/>
  <c r="S72" i="12"/>
  <c r="R72" i="12"/>
  <c r="Q72" i="12"/>
  <c r="N72" i="12"/>
  <c r="M72" i="12"/>
  <c r="L72" i="12"/>
  <c r="K72" i="12"/>
  <c r="O72" i="12" s="1"/>
  <c r="L74" i="7" s="1"/>
  <c r="AI71" i="12"/>
  <c r="AH71" i="12"/>
  <c r="AG71" i="12"/>
  <c r="AF71" i="12"/>
  <c r="AE71" i="12"/>
  <c r="AD71" i="12"/>
  <c r="AC71" i="12"/>
  <c r="AA71" i="12"/>
  <c r="Z71" i="12"/>
  <c r="Y71" i="12"/>
  <c r="W71" i="12"/>
  <c r="V71" i="12"/>
  <c r="X71" i="12" s="1"/>
  <c r="U71" i="12"/>
  <c r="T71" i="12"/>
  <c r="S71" i="12"/>
  <c r="R71" i="12"/>
  <c r="Q71" i="12"/>
  <c r="N71" i="12"/>
  <c r="M71" i="12"/>
  <c r="L71" i="12"/>
  <c r="K71" i="12"/>
  <c r="O71" i="12" s="1"/>
  <c r="L73" i="7" s="1"/>
  <c r="AI70" i="12"/>
  <c r="AH70" i="12"/>
  <c r="AG70" i="12"/>
  <c r="AF70" i="12"/>
  <c r="AE70" i="12"/>
  <c r="AD70" i="12"/>
  <c r="AC70" i="12"/>
  <c r="AA70" i="12"/>
  <c r="Z70" i="12"/>
  <c r="Y70" i="12"/>
  <c r="W70" i="12"/>
  <c r="V70" i="12"/>
  <c r="U70" i="12"/>
  <c r="T70" i="12"/>
  <c r="S70" i="12"/>
  <c r="R70" i="12"/>
  <c r="Q70" i="12"/>
  <c r="N70" i="12"/>
  <c r="M70" i="12"/>
  <c r="L70" i="12"/>
  <c r="K70" i="12"/>
  <c r="AI69" i="12"/>
  <c r="AH69" i="12"/>
  <c r="AG69" i="12"/>
  <c r="AF69" i="12"/>
  <c r="AE69" i="12"/>
  <c r="AD69" i="12"/>
  <c r="AC69" i="12"/>
  <c r="AA69" i="12"/>
  <c r="Z69" i="12"/>
  <c r="Y69" i="12"/>
  <c r="W69" i="12"/>
  <c r="V69" i="12"/>
  <c r="U69" i="12"/>
  <c r="T69" i="12"/>
  <c r="S69" i="12"/>
  <c r="R69" i="12"/>
  <c r="Q69" i="12"/>
  <c r="N69" i="12"/>
  <c r="M69" i="12"/>
  <c r="L69" i="12"/>
  <c r="K69" i="12"/>
  <c r="AI68" i="12"/>
  <c r="AH68" i="12"/>
  <c r="AG68" i="12"/>
  <c r="AF68" i="12"/>
  <c r="AE68" i="12"/>
  <c r="AD68" i="12"/>
  <c r="AC68" i="12"/>
  <c r="AA68" i="12"/>
  <c r="Z68" i="12"/>
  <c r="Y68" i="12"/>
  <c r="W68" i="12"/>
  <c r="V68" i="12"/>
  <c r="U68" i="12"/>
  <c r="T68" i="12"/>
  <c r="S68" i="12"/>
  <c r="R68" i="12"/>
  <c r="Q68" i="12"/>
  <c r="N68" i="12"/>
  <c r="M68" i="12"/>
  <c r="L68" i="12"/>
  <c r="K68" i="12"/>
  <c r="AI67" i="12"/>
  <c r="AH67" i="12"/>
  <c r="AG67" i="12"/>
  <c r="AF67" i="12"/>
  <c r="AE67" i="12"/>
  <c r="AD67" i="12"/>
  <c r="AC67" i="12"/>
  <c r="AA67" i="12"/>
  <c r="Z67" i="12"/>
  <c r="Y67" i="12"/>
  <c r="W67" i="12"/>
  <c r="V67" i="12"/>
  <c r="X67" i="12" s="1"/>
  <c r="U67" i="12"/>
  <c r="T67" i="12"/>
  <c r="S67" i="12"/>
  <c r="R67" i="12"/>
  <c r="Q67" i="12"/>
  <c r="N67" i="12"/>
  <c r="M67" i="12"/>
  <c r="L67" i="12"/>
  <c r="K67" i="12"/>
  <c r="AI66" i="12"/>
  <c r="AH66" i="12"/>
  <c r="AG66" i="12"/>
  <c r="AF66" i="12"/>
  <c r="AE66" i="12"/>
  <c r="AD66" i="12"/>
  <c r="AC66" i="12"/>
  <c r="AA66" i="12"/>
  <c r="Z66" i="12"/>
  <c r="Y66" i="12"/>
  <c r="W66" i="12"/>
  <c r="V66" i="12"/>
  <c r="U66" i="12"/>
  <c r="T66" i="12"/>
  <c r="S66" i="12"/>
  <c r="R66" i="12"/>
  <c r="Q66" i="12"/>
  <c r="N66" i="12"/>
  <c r="M66" i="12"/>
  <c r="L66" i="12"/>
  <c r="K66" i="12"/>
  <c r="AI64" i="12"/>
  <c r="AH64" i="12"/>
  <c r="AG64" i="12"/>
  <c r="AF64" i="12"/>
  <c r="AE64" i="12"/>
  <c r="AD64" i="12"/>
  <c r="AC64" i="12"/>
  <c r="AA64" i="12"/>
  <c r="AB64" i="12" s="1"/>
  <c r="Z64" i="12"/>
  <c r="Y64" i="12"/>
  <c r="W64" i="12"/>
  <c r="V64" i="12"/>
  <c r="X64" i="12" s="1"/>
  <c r="U64" i="12"/>
  <c r="T64" i="12"/>
  <c r="S64" i="12"/>
  <c r="R64" i="12"/>
  <c r="Q64" i="12"/>
  <c r="N64" i="12"/>
  <c r="M64" i="12"/>
  <c r="L64" i="12"/>
  <c r="K64" i="12"/>
  <c r="AI63" i="12"/>
  <c r="AH63" i="12"/>
  <c r="AG63" i="12"/>
  <c r="AF63" i="12"/>
  <c r="AE63" i="12"/>
  <c r="AD63" i="12"/>
  <c r="AC63" i="12"/>
  <c r="AA63" i="12"/>
  <c r="Z63" i="12"/>
  <c r="Y63" i="12"/>
  <c r="AB63" i="12" s="1"/>
  <c r="W63" i="12"/>
  <c r="V63" i="12"/>
  <c r="U63" i="12"/>
  <c r="T63" i="12"/>
  <c r="S63" i="12"/>
  <c r="R63" i="12"/>
  <c r="Q63" i="12"/>
  <c r="N63" i="12"/>
  <c r="M63" i="12"/>
  <c r="L63" i="12"/>
  <c r="K63" i="12"/>
  <c r="AI62" i="12"/>
  <c r="AH62" i="12"/>
  <c r="AG62" i="12"/>
  <c r="AF62" i="12"/>
  <c r="AE62" i="12"/>
  <c r="AD62" i="12"/>
  <c r="AC62" i="12"/>
  <c r="AA62" i="12"/>
  <c r="Z62" i="12"/>
  <c r="Y62" i="12"/>
  <c r="W62" i="12"/>
  <c r="V62" i="12"/>
  <c r="X62" i="12" s="1"/>
  <c r="U62" i="12"/>
  <c r="T62" i="12"/>
  <c r="S62" i="12"/>
  <c r="R62" i="12"/>
  <c r="Q62" i="12"/>
  <c r="N62" i="12"/>
  <c r="M62" i="12"/>
  <c r="L62" i="12"/>
  <c r="K62" i="12"/>
  <c r="AI61" i="12"/>
  <c r="AH61" i="12"/>
  <c r="AG61" i="12"/>
  <c r="AF61" i="12"/>
  <c r="AE61" i="12"/>
  <c r="AD61" i="12"/>
  <c r="AC61" i="12"/>
  <c r="AA61" i="12"/>
  <c r="Z61" i="12"/>
  <c r="Y61" i="12"/>
  <c r="AB61" i="12" s="1"/>
  <c r="W61" i="12"/>
  <c r="V61" i="12"/>
  <c r="U61" i="12"/>
  <c r="T61" i="12"/>
  <c r="S61" i="12"/>
  <c r="R61" i="12"/>
  <c r="Q61" i="12"/>
  <c r="N61" i="12"/>
  <c r="M61" i="12"/>
  <c r="L61" i="12"/>
  <c r="K61" i="12"/>
  <c r="AI60" i="12"/>
  <c r="AH60" i="12"/>
  <c r="AG60" i="12"/>
  <c r="AF60" i="12"/>
  <c r="AE60" i="12"/>
  <c r="AD60" i="12"/>
  <c r="AC60" i="12"/>
  <c r="AA60" i="12"/>
  <c r="Z60" i="12"/>
  <c r="Y60" i="12"/>
  <c r="W60" i="12"/>
  <c r="V60" i="12"/>
  <c r="U60" i="12"/>
  <c r="T60" i="12"/>
  <c r="S60" i="12"/>
  <c r="R60" i="12"/>
  <c r="Q60" i="12"/>
  <c r="N60" i="12"/>
  <c r="M60" i="12"/>
  <c r="L60" i="12"/>
  <c r="K60" i="12"/>
  <c r="AI58" i="12"/>
  <c r="AH58" i="12"/>
  <c r="AG58" i="12"/>
  <c r="AF58" i="12"/>
  <c r="AE58" i="12"/>
  <c r="AD58" i="12"/>
  <c r="AC58" i="12"/>
  <c r="AA58" i="12"/>
  <c r="Z58" i="12"/>
  <c r="Y58" i="12"/>
  <c r="W58" i="12"/>
  <c r="V58" i="12"/>
  <c r="U58" i="12"/>
  <c r="T58" i="12"/>
  <c r="S58" i="12"/>
  <c r="R58" i="12"/>
  <c r="Q58" i="12"/>
  <c r="N58" i="12"/>
  <c r="M58" i="12"/>
  <c r="L58" i="12"/>
  <c r="K58" i="12"/>
  <c r="AI57" i="12"/>
  <c r="AH57" i="12"/>
  <c r="AG57" i="12"/>
  <c r="AF57" i="12"/>
  <c r="AE57" i="12"/>
  <c r="AD57" i="12"/>
  <c r="AC57" i="12"/>
  <c r="AA57" i="12"/>
  <c r="Z57" i="12"/>
  <c r="Y57" i="12"/>
  <c r="W57" i="12"/>
  <c r="V57" i="12"/>
  <c r="U57" i="12"/>
  <c r="T57" i="12"/>
  <c r="S57" i="12"/>
  <c r="R57" i="12"/>
  <c r="Q57" i="12"/>
  <c r="N57" i="12"/>
  <c r="M57" i="12"/>
  <c r="L57" i="12"/>
  <c r="K57" i="12"/>
  <c r="O57" i="12" s="1"/>
  <c r="L59" i="7" s="1"/>
  <c r="AI56" i="12"/>
  <c r="AH56" i="12"/>
  <c r="AG56" i="12"/>
  <c r="AF56" i="12"/>
  <c r="AE56" i="12"/>
  <c r="AD56" i="12"/>
  <c r="AC56" i="12"/>
  <c r="AA56" i="12"/>
  <c r="Z56" i="12"/>
  <c r="Y56" i="12"/>
  <c r="AB56" i="12" s="1"/>
  <c r="W56" i="12"/>
  <c r="V56" i="12"/>
  <c r="U56" i="12"/>
  <c r="T56" i="12"/>
  <c r="S56" i="12"/>
  <c r="R56" i="12"/>
  <c r="Q56" i="12"/>
  <c r="N56" i="12"/>
  <c r="M56" i="12"/>
  <c r="L56" i="12"/>
  <c r="K56" i="12"/>
  <c r="AI55" i="12"/>
  <c r="AH55" i="12"/>
  <c r="AG55" i="12"/>
  <c r="AF55" i="12"/>
  <c r="AE55" i="12"/>
  <c r="AD55" i="12"/>
  <c r="AC55" i="12"/>
  <c r="AA55" i="12"/>
  <c r="Z55" i="12"/>
  <c r="Y55" i="12"/>
  <c r="W55" i="12"/>
  <c r="V55" i="12"/>
  <c r="U55" i="12"/>
  <c r="T55" i="12"/>
  <c r="S55" i="12"/>
  <c r="R55" i="12"/>
  <c r="Q55" i="12"/>
  <c r="N55" i="12"/>
  <c r="M55" i="12"/>
  <c r="L55" i="12"/>
  <c r="K55" i="12"/>
  <c r="AI54" i="12"/>
  <c r="AH54" i="12"/>
  <c r="AG54" i="12"/>
  <c r="AF54" i="12"/>
  <c r="AE54" i="12"/>
  <c r="AD54" i="12"/>
  <c r="AC54" i="12"/>
  <c r="AA54" i="12"/>
  <c r="Z54" i="12"/>
  <c r="Y54" i="12"/>
  <c r="W54" i="12"/>
  <c r="V54" i="12"/>
  <c r="U54" i="12"/>
  <c r="T54" i="12"/>
  <c r="S54" i="12"/>
  <c r="R54" i="12"/>
  <c r="Q54" i="12"/>
  <c r="N54" i="12"/>
  <c r="M54" i="12"/>
  <c r="L54" i="12"/>
  <c r="K54" i="12"/>
  <c r="AL50" i="12"/>
  <c r="AI48" i="12"/>
  <c r="AH48" i="12"/>
  <c r="AG48" i="12"/>
  <c r="AF48" i="12"/>
  <c r="AE48" i="12"/>
  <c r="AD48" i="12"/>
  <c r="AC48" i="12"/>
  <c r="AA48" i="12"/>
  <c r="Z48" i="12"/>
  <c r="Y48" i="12"/>
  <c r="AB48" i="12" s="1"/>
  <c r="W48" i="12"/>
  <c r="V48" i="12"/>
  <c r="U48" i="12"/>
  <c r="T48" i="12"/>
  <c r="S48" i="12"/>
  <c r="R48" i="12"/>
  <c r="Q48" i="12"/>
  <c r="N48" i="12"/>
  <c r="M48" i="12"/>
  <c r="L48" i="12"/>
  <c r="K48" i="12"/>
  <c r="AI47" i="12"/>
  <c r="AH47" i="12"/>
  <c r="AG47" i="12"/>
  <c r="AF47" i="12"/>
  <c r="AE47" i="12"/>
  <c r="AD47" i="12"/>
  <c r="AC47" i="12"/>
  <c r="AA47" i="12"/>
  <c r="Z47" i="12"/>
  <c r="Y47" i="12"/>
  <c r="W47" i="12"/>
  <c r="V47" i="12"/>
  <c r="U47" i="12"/>
  <c r="T47" i="12"/>
  <c r="S47" i="12"/>
  <c r="R47" i="12"/>
  <c r="Q47" i="12"/>
  <c r="N47" i="12"/>
  <c r="M47" i="12"/>
  <c r="L47" i="12"/>
  <c r="K47" i="12"/>
  <c r="AF46" i="12"/>
  <c r="Y46" i="12"/>
  <c r="V46" i="12"/>
  <c r="R46" i="12"/>
  <c r="Q46" i="12"/>
  <c r="L46" i="12"/>
  <c r="K46" i="12"/>
  <c r="AI45" i="12"/>
  <c r="AH45" i="12"/>
  <c r="AG45" i="12"/>
  <c r="AF45" i="12"/>
  <c r="AE45" i="12"/>
  <c r="AD45" i="12"/>
  <c r="AC45" i="12"/>
  <c r="AA45" i="12"/>
  <c r="Z45" i="12"/>
  <c r="Y45" i="12"/>
  <c r="W45" i="12"/>
  <c r="V45" i="12"/>
  <c r="X45" i="12" s="1"/>
  <c r="U45" i="12"/>
  <c r="T45" i="12"/>
  <c r="S45" i="12"/>
  <c r="R45" i="12"/>
  <c r="Q45" i="12"/>
  <c r="L45" i="12"/>
  <c r="K45" i="12"/>
  <c r="AI44" i="12"/>
  <c r="AH44" i="12"/>
  <c r="AG44" i="12"/>
  <c r="AF44" i="12"/>
  <c r="AE44" i="12"/>
  <c r="AD44" i="12"/>
  <c r="AC44" i="12"/>
  <c r="AA44" i="12"/>
  <c r="Z44" i="12"/>
  <c r="Y44" i="12"/>
  <c r="W44" i="12"/>
  <c r="V44" i="12"/>
  <c r="X44" i="12" s="1"/>
  <c r="U44" i="12"/>
  <c r="T44" i="12"/>
  <c r="S44" i="12"/>
  <c r="R44" i="12"/>
  <c r="Q44" i="12"/>
  <c r="L44" i="12"/>
  <c r="K44" i="12"/>
  <c r="AI42" i="12"/>
  <c r="AH42" i="12"/>
  <c r="AG42" i="12"/>
  <c r="AF42" i="12"/>
  <c r="AE42" i="12"/>
  <c r="AD42" i="12"/>
  <c r="AC42" i="12"/>
  <c r="AA42" i="12"/>
  <c r="Z42" i="12"/>
  <c r="Y42" i="12"/>
  <c r="W42" i="12"/>
  <c r="V42" i="12"/>
  <c r="U42" i="12"/>
  <c r="T42" i="12"/>
  <c r="S42" i="12"/>
  <c r="R42" i="12"/>
  <c r="Q42" i="12"/>
  <c r="L42" i="12"/>
  <c r="K42" i="12"/>
  <c r="AI41" i="12"/>
  <c r="AH41" i="12"/>
  <c r="AG41" i="12"/>
  <c r="AF41" i="12"/>
  <c r="AE41" i="12"/>
  <c r="AD41" i="12"/>
  <c r="AC41" i="12"/>
  <c r="AA41" i="12"/>
  <c r="Z41" i="12"/>
  <c r="Y41" i="12"/>
  <c r="W41" i="12"/>
  <c r="X41" i="12" s="1"/>
  <c r="V41" i="12"/>
  <c r="U41" i="12"/>
  <c r="T41" i="12"/>
  <c r="S41" i="12"/>
  <c r="R41" i="12"/>
  <c r="Q41" i="12"/>
  <c r="N41" i="12"/>
  <c r="M41" i="12"/>
  <c r="L41" i="12"/>
  <c r="K41" i="12"/>
  <c r="AI40" i="12"/>
  <c r="AH40" i="12"/>
  <c r="AG40" i="12"/>
  <c r="AF40" i="12"/>
  <c r="AE40" i="12"/>
  <c r="AD40" i="12"/>
  <c r="AC40" i="12"/>
  <c r="AA40" i="12"/>
  <c r="Z40" i="12"/>
  <c r="Y40" i="12"/>
  <c r="AB40" i="12" s="1"/>
  <c r="W40" i="12"/>
  <c r="V40" i="12"/>
  <c r="U40" i="12"/>
  <c r="T40" i="12"/>
  <c r="S40" i="12"/>
  <c r="R40" i="12"/>
  <c r="Q40" i="12"/>
  <c r="N40" i="12"/>
  <c r="M40" i="12"/>
  <c r="L40" i="12"/>
  <c r="K40" i="12"/>
  <c r="AI39" i="12"/>
  <c r="AH39" i="12"/>
  <c r="AG39" i="12"/>
  <c r="AF39" i="12"/>
  <c r="AE39" i="12"/>
  <c r="AD39" i="12"/>
  <c r="AC39" i="12"/>
  <c r="AA39" i="12"/>
  <c r="Z39" i="12"/>
  <c r="Y39" i="12"/>
  <c r="AB39" i="12" s="1"/>
  <c r="W39" i="12"/>
  <c r="V39" i="12"/>
  <c r="U39" i="12"/>
  <c r="T39" i="12"/>
  <c r="S39" i="12"/>
  <c r="R39" i="12"/>
  <c r="Q39" i="12"/>
  <c r="N39" i="12"/>
  <c r="M39" i="12"/>
  <c r="L39" i="12"/>
  <c r="K39" i="12"/>
  <c r="AI38" i="12"/>
  <c r="AH38" i="12"/>
  <c r="AG38" i="12"/>
  <c r="AF38" i="12"/>
  <c r="AE38" i="12"/>
  <c r="AD38" i="12"/>
  <c r="AC38" i="12"/>
  <c r="AA38" i="12"/>
  <c r="Z38" i="12"/>
  <c r="Y38" i="12"/>
  <c r="W38" i="12"/>
  <c r="V38" i="12"/>
  <c r="X38" i="12" s="1"/>
  <c r="U38" i="12"/>
  <c r="T38" i="12"/>
  <c r="S38" i="12"/>
  <c r="R38" i="12"/>
  <c r="Q38" i="12"/>
  <c r="L38" i="12"/>
  <c r="K38" i="12"/>
  <c r="AL36" i="12"/>
  <c r="AI35" i="12"/>
  <c r="AH35" i="12"/>
  <c r="AG35" i="12"/>
  <c r="AF35" i="12"/>
  <c r="AE35" i="12"/>
  <c r="AD35" i="12"/>
  <c r="AC35" i="12"/>
  <c r="AA35" i="12"/>
  <c r="Z35" i="12"/>
  <c r="Y35" i="12"/>
  <c r="AB35" i="12" s="1"/>
  <c r="W35" i="12"/>
  <c r="V35" i="12"/>
  <c r="X35" i="12" s="1"/>
  <c r="U35" i="12"/>
  <c r="T35" i="12"/>
  <c r="S35" i="12"/>
  <c r="R35" i="12"/>
  <c r="Q35" i="12"/>
  <c r="N35" i="12"/>
  <c r="M35" i="12"/>
  <c r="L35" i="12"/>
  <c r="K35" i="12"/>
  <c r="AI34" i="12"/>
  <c r="AH34" i="12"/>
  <c r="AG34" i="12"/>
  <c r="AF34" i="12"/>
  <c r="AE34" i="12"/>
  <c r="AD34" i="12"/>
  <c r="AC34" i="12"/>
  <c r="AA34" i="12"/>
  <c r="Z34" i="12"/>
  <c r="Y34" i="12"/>
  <c r="W34" i="12"/>
  <c r="V34" i="12"/>
  <c r="X34" i="12" s="1"/>
  <c r="U34" i="12"/>
  <c r="T34" i="12"/>
  <c r="S34" i="12"/>
  <c r="R34" i="12"/>
  <c r="Q34" i="12"/>
  <c r="N34" i="12"/>
  <c r="M34" i="12"/>
  <c r="L34" i="12"/>
  <c r="K34" i="12"/>
  <c r="AI32" i="12"/>
  <c r="AH32" i="12"/>
  <c r="AG32" i="12"/>
  <c r="AF32" i="12"/>
  <c r="AE32" i="12"/>
  <c r="AD32" i="12"/>
  <c r="AC32" i="12"/>
  <c r="AA32" i="12"/>
  <c r="Z32" i="12"/>
  <c r="Y32" i="12"/>
  <c r="W32" i="12"/>
  <c r="V32" i="12"/>
  <c r="U32" i="12"/>
  <c r="T32" i="12"/>
  <c r="S32" i="12"/>
  <c r="R32" i="12"/>
  <c r="Q32" i="12"/>
  <c r="N32" i="12"/>
  <c r="M32" i="12"/>
  <c r="L32" i="12"/>
  <c r="K32" i="12"/>
  <c r="AI31" i="12"/>
  <c r="AH31" i="12"/>
  <c r="AG31" i="12"/>
  <c r="AF31" i="12"/>
  <c r="AE31" i="12"/>
  <c r="AD31" i="12"/>
  <c r="AC31" i="12"/>
  <c r="AA31" i="12"/>
  <c r="Z31" i="12"/>
  <c r="Y31" i="12"/>
  <c r="W31" i="12"/>
  <c r="V31" i="12"/>
  <c r="U31" i="12"/>
  <c r="T31" i="12"/>
  <c r="S31" i="12"/>
  <c r="R31" i="12"/>
  <c r="Q31" i="12"/>
  <c r="L31" i="12"/>
  <c r="K31" i="12"/>
  <c r="AI30" i="12"/>
  <c r="AH30" i="12"/>
  <c r="AG30" i="12"/>
  <c r="AF30" i="12"/>
  <c r="AE30" i="12"/>
  <c r="AD30" i="12"/>
  <c r="AC30" i="12"/>
  <c r="AA30" i="12"/>
  <c r="Z30" i="12"/>
  <c r="Y30" i="12"/>
  <c r="AB30" i="12" s="1"/>
  <c r="W30" i="12"/>
  <c r="V30" i="12"/>
  <c r="X30" i="12" s="1"/>
  <c r="U30" i="12"/>
  <c r="T30" i="12"/>
  <c r="S30" i="12"/>
  <c r="R30" i="12"/>
  <c r="Q30" i="12"/>
  <c r="L30" i="12"/>
  <c r="K30" i="12"/>
  <c r="AI29" i="12"/>
  <c r="AH29" i="12"/>
  <c r="AG29" i="12"/>
  <c r="AF29" i="12"/>
  <c r="AE29" i="12"/>
  <c r="AD29" i="12"/>
  <c r="AC29" i="12"/>
  <c r="AA29" i="12"/>
  <c r="Z29" i="12"/>
  <c r="Y29" i="12"/>
  <c r="W29" i="12"/>
  <c r="V29" i="12"/>
  <c r="U29" i="12"/>
  <c r="T29" i="12"/>
  <c r="S29" i="12"/>
  <c r="R29" i="12"/>
  <c r="Q29" i="12"/>
  <c r="N29" i="12"/>
  <c r="M29" i="12"/>
  <c r="L29" i="12"/>
  <c r="K29" i="12"/>
  <c r="AI28" i="12"/>
  <c r="AH28" i="12"/>
  <c r="AG28" i="12"/>
  <c r="AF28" i="12"/>
  <c r="AE28" i="12"/>
  <c r="AD28" i="12"/>
  <c r="AC28" i="12"/>
  <c r="AA28" i="12"/>
  <c r="Z28" i="12"/>
  <c r="Y28" i="12"/>
  <c r="W28" i="12"/>
  <c r="V28" i="12"/>
  <c r="X28" i="12" s="1"/>
  <c r="U28" i="12"/>
  <c r="T28" i="12"/>
  <c r="S28" i="12"/>
  <c r="R28" i="12"/>
  <c r="Q28" i="12"/>
  <c r="N28" i="12"/>
  <c r="M28" i="12"/>
  <c r="L28" i="12"/>
  <c r="K28" i="12"/>
  <c r="AI26" i="12"/>
  <c r="AH26" i="12"/>
  <c r="AG26" i="12"/>
  <c r="AF26" i="12"/>
  <c r="AE26" i="12"/>
  <c r="AD26" i="12"/>
  <c r="AC26" i="12"/>
  <c r="AA26" i="12"/>
  <c r="Z26" i="12"/>
  <c r="Y26" i="12"/>
  <c r="W26" i="12"/>
  <c r="V26" i="12"/>
  <c r="X26" i="12" s="1"/>
  <c r="U26" i="12"/>
  <c r="T26" i="12"/>
  <c r="S26" i="12"/>
  <c r="R26" i="12"/>
  <c r="Q26" i="12"/>
  <c r="N26" i="12"/>
  <c r="M26" i="12"/>
  <c r="L26" i="12"/>
  <c r="K26" i="12"/>
  <c r="AI25" i="12"/>
  <c r="AH25" i="12"/>
  <c r="AG25" i="12"/>
  <c r="AF25" i="12"/>
  <c r="AE25" i="12"/>
  <c r="AD25" i="12"/>
  <c r="AC25" i="12"/>
  <c r="AA25" i="12"/>
  <c r="Z25" i="12"/>
  <c r="Y25" i="12"/>
  <c r="AB25" i="12" s="1"/>
  <c r="W25" i="12"/>
  <c r="V25" i="12"/>
  <c r="U25" i="12"/>
  <c r="T25" i="12"/>
  <c r="S25" i="12"/>
  <c r="R25" i="12"/>
  <c r="Q25" i="12"/>
  <c r="N25" i="12"/>
  <c r="M25" i="12"/>
  <c r="L25" i="12"/>
  <c r="K25" i="12"/>
  <c r="AI24" i="12"/>
  <c r="AH24" i="12"/>
  <c r="AG24" i="12"/>
  <c r="AF24" i="12"/>
  <c r="AE24" i="12"/>
  <c r="AD24" i="12"/>
  <c r="AC24" i="12"/>
  <c r="AA24" i="12"/>
  <c r="Z24" i="12"/>
  <c r="AB24" i="12" s="1"/>
  <c r="Y24" i="12"/>
  <c r="W24" i="12"/>
  <c r="V24" i="12"/>
  <c r="U24" i="12"/>
  <c r="T24" i="12"/>
  <c r="S24" i="12"/>
  <c r="R24" i="12"/>
  <c r="Q24" i="12"/>
  <c r="N24" i="12"/>
  <c r="M24" i="12"/>
  <c r="L24" i="12"/>
  <c r="K24" i="12"/>
  <c r="AI23" i="12"/>
  <c r="AH23" i="12"/>
  <c r="AG23" i="12"/>
  <c r="AF23" i="12"/>
  <c r="AE23" i="12"/>
  <c r="AD23" i="12"/>
  <c r="AC23" i="12"/>
  <c r="AA23" i="12"/>
  <c r="Z23" i="12"/>
  <c r="Y23" i="12"/>
  <c r="W23" i="12"/>
  <c r="V23" i="12"/>
  <c r="X23" i="12" s="1"/>
  <c r="U23" i="12"/>
  <c r="T23" i="12"/>
  <c r="S23" i="12"/>
  <c r="R23" i="12"/>
  <c r="Q23" i="12"/>
  <c r="N23" i="12"/>
  <c r="M23" i="12"/>
  <c r="L23" i="12"/>
  <c r="K23" i="12"/>
  <c r="AI22" i="12"/>
  <c r="AH22" i="12"/>
  <c r="AG22" i="12"/>
  <c r="AF22" i="12"/>
  <c r="AE22" i="12"/>
  <c r="AD22" i="12"/>
  <c r="AC22" i="12"/>
  <c r="AA22" i="12"/>
  <c r="Z22" i="12"/>
  <c r="Y22" i="12"/>
  <c r="W22" i="12"/>
  <c r="V22" i="12"/>
  <c r="U22" i="12"/>
  <c r="T22" i="12"/>
  <c r="S22" i="12"/>
  <c r="R22" i="12"/>
  <c r="Q22" i="12"/>
  <c r="N22" i="12"/>
  <c r="M22" i="12"/>
  <c r="L22" i="12"/>
  <c r="K22" i="12"/>
  <c r="AJ21" i="12"/>
  <c r="AI20" i="12"/>
  <c r="AH20" i="12"/>
  <c r="AG20" i="12"/>
  <c r="AF20" i="12"/>
  <c r="AE20" i="12"/>
  <c r="AD20" i="12"/>
  <c r="AC20" i="12"/>
  <c r="AA20" i="12"/>
  <c r="Z20" i="12"/>
  <c r="Y20" i="12"/>
  <c r="W20" i="12"/>
  <c r="V20" i="12"/>
  <c r="U20" i="12"/>
  <c r="T20" i="12"/>
  <c r="S20" i="12"/>
  <c r="R20" i="12"/>
  <c r="Q20" i="12"/>
  <c r="N20" i="12"/>
  <c r="M20" i="12"/>
  <c r="L20" i="12"/>
  <c r="K20" i="12"/>
  <c r="AI19" i="12"/>
  <c r="AH19" i="12"/>
  <c r="AG19" i="12"/>
  <c r="AF19" i="12"/>
  <c r="AE19" i="12"/>
  <c r="AD19" i="12"/>
  <c r="AC19" i="12"/>
  <c r="AA19" i="12"/>
  <c r="Z19" i="12"/>
  <c r="Y19" i="12"/>
  <c r="AB19" i="12" s="1"/>
  <c r="W19" i="12"/>
  <c r="V19" i="12"/>
  <c r="X19" i="12" s="1"/>
  <c r="U19" i="12"/>
  <c r="T19" i="12"/>
  <c r="S19" i="12"/>
  <c r="R19" i="12"/>
  <c r="Q19" i="12"/>
  <c r="N19" i="12"/>
  <c r="M19" i="12"/>
  <c r="L19" i="12"/>
  <c r="K19" i="12"/>
  <c r="AI18" i="12"/>
  <c r="AH18" i="12"/>
  <c r="AG18" i="12"/>
  <c r="AF18" i="12"/>
  <c r="AE18" i="12"/>
  <c r="AD18" i="12"/>
  <c r="AC18" i="12"/>
  <c r="AA18" i="12"/>
  <c r="Z18" i="12"/>
  <c r="Y18" i="12"/>
  <c r="W18" i="12"/>
  <c r="V18" i="12"/>
  <c r="X18" i="12" s="1"/>
  <c r="U18" i="12"/>
  <c r="T18" i="12"/>
  <c r="S18" i="12"/>
  <c r="R18" i="12"/>
  <c r="Q18" i="12"/>
  <c r="N18" i="12"/>
  <c r="M18" i="12"/>
  <c r="L18" i="12"/>
  <c r="K18" i="12"/>
  <c r="AI17" i="12"/>
  <c r="AH17" i="12"/>
  <c r="AG17" i="12"/>
  <c r="AF17" i="12"/>
  <c r="AE17" i="12"/>
  <c r="AD17" i="12"/>
  <c r="AC17" i="12"/>
  <c r="AA17" i="12"/>
  <c r="Z17" i="12"/>
  <c r="Y17" i="12"/>
  <c r="W17" i="12"/>
  <c r="V17" i="12"/>
  <c r="U17" i="12"/>
  <c r="T17" i="12"/>
  <c r="S17" i="12"/>
  <c r="R17" i="12"/>
  <c r="Q17" i="12"/>
  <c r="N17" i="12"/>
  <c r="M17" i="12"/>
  <c r="L17" i="12"/>
  <c r="K17" i="12"/>
  <c r="AI16" i="12"/>
  <c r="AH16" i="12"/>
  <c r="AG16" i="12"/>
  <c r="AF16" i="12"/>
  <c r="AE16" i="12"/>
  <c r="AD16" i="12"/>
  <c r="AC16" i="12"/>
  <c r="AA16" i="12"/>
  <c r="Z16" i="12"/>
  <c r="Y16" i="12"/>
  <c r="AB16" i="12" s="1"/>
  <c r="W16" i="12"/>
  <c r="V16" i="12"/>
  <c r="U16" i="12"/>
  <c r="T16" i="12"/>
  <c r="S16" i="12"/>
  <c r="R16" i="12"/>
  <c r="Q16" i="12"/>
  <c r="N16" i="12"/>
  <c r="M16" i="12"/>
  <c r="L16" i="12"/>
  <c r="K16" i="12"/>
  <c r="AL14" i="12"/>
  <c r="AL12" i="12" s="1"/>
  <c r="AL10" i="12" s="1"/>
  <c r="A3" i="12"/>
  <c r="L30" i="11"/>
  <c r="J30" i="11"/>
  <c r="I30" i="11"/>
  <c r="H30" i="11"/>
  <c r="G30" i="11"/>
  <c r="F30" i="11"/>
  <c r="E30" i="11"/>
  <c r="D30" i="11"/>
  <c r="C30" i="11"/>
  <c r="J21" i="11"/>
  <c r="I21" i="11"/>
  <c r="H21" i="11"/>
  <c r="G21" i="11"/>
  <c r="F21" i="11"/>
  <c r="E21" i="11"/>
  <c r="D21" i="11"/>
  <c r="C21" i="11"/>
  <c r="L19" i="11"/>
  <c r="L17" i="11"/>
  <c r="L21" i="11" s="1"/>
  <c r="J12" i="11"/>
  <c r="J31" i="11" s="1"/>
  <c r="I12" i="11"/>
  <c r="H12" i="11"/>
  <c r="G12" i="11"/>
  <c r="G31" i="11" s="1"/>
  <c r="F12" i="11"/>
  <c r="E12" i="11"/>
  <c r="E31" i="11" s="1"/>
  <c r="D12" i="11"/>
  <c r="C12" i="11"/>
  <c r="L10" i="11"/>
  <c r="L8" i="11"/>
  <c r="A3" i="11"/>
  <c r="AB367" i="10"/>
  <c r="T367" i="10"/>
  <c r="AB377" i="12" s="1"/>
  <c r="P367" i="10"/>
  <c r="X377" i="12" s="1"/>
  <c r="G367" i="10"/>
  <c r="T366" i="10"/>
  <c r="P366" i="10"/>
  <c r="X376" i="12" s="1"/>
  <c r="G366" i="10"/>
  <c r="AA365" i="10"/>
  <c r="AA364" i="10" s="1"/>
  <c r="Z365" i="10"/>
  <c r="Z364" i="10" s="1"/>
  <c r="Y365" i="10"/>
  <c r="X365" i="10"/>
  <c r="X364" i="10" s="1"/>
  <c r="W365" i="10"/>
  <c r="W364" i="10" s="1"/>
  <c r="V365" i="10"/>
  <c r="V364" i="10" s="1"/>
  <c r="U365" i="10"/>
  <c r="S365" i="10"/>
  <c r="S364" i="10" s="1"/>
  <c r="R365" i="10"/>
  <c r="R364" i="10" s="1"/>
  <c r="Q365" i="10"/>
  <c r="P365" i="10"/>
  <c r="P364" i="10" s="1"/>
  <c r="O365" i="10"/>
  <c r="N365" i="10"/>
  <c r="M365" i="10"/>
  <c r="L365" i="10"/>
  <c r="K365" i="10"/>
  <c r="K364" i="10" s="1"/>
  <c r="J365" i="10"/>
  <c r="J364" i="10" s="1"/>
  <c r="I365" i="10"/>
  <c r="G365" i="10"/>
  <c r="F365" i="10"/>
  <c r="F364" i="10" s="1"/>
  <c r="E365" i="10"/>
  <c r="E364" i="10" s="1"/>
  <c r="D365" i="10"/>
  <c r="C365" i="10"/>
  <c r="U364" i="10"/>
  <c r="Q364" i="10"/>
  <c r="O364" i="10"/>
  <c r="M364" i="10"/>
  <c r="L364" i="10"/>
  <c r="G364" i="10"/>
  <c r="D364" i="10"/>
  <c r="C364" i="10"/>
  <c r="T362" i="10"/>
  <c r="AB371" i="12" s="1"/>
  <c r="P362" i="10"/>
  <c r="X371" i="12" s="1"/>
  <c r="G362" i="10"/>
  <c r="T361" i="10"/>
  <c r="AB370" i="12" s="1"/>
  <c r="P361" i="10"/>
  <c r="G361" i="10"/>
  <c r="AD360" i="10"/>
  <c r="AA360" i="10"/>
  <c r="Z360" i="10"/>
  <c r="Y360" i="10"/>
  <c r="X360" i="10"/>
  <c r="W360" i="10"/>
  <c r="V360" i="10"/>
  <c r="U360" i="10"/>
  <c r="S360" i="10"/>
  <c r="R360" i="10"/>
  <c r="Q360" i="10"/>
  <c r="O360" i="10"/>
  <c r="N360" i="10"/>
  <c r="M360" i="10"/>
  <c r="L360" i="10"/>
  <c r="K360" i="10"/>
  <c r="J360" i="10"/>
  <c r="I360" i="10"/>
  <c r="G360" i="10"/>
  <c r="F360" i="10"/>
  <c r="E360" i="10"/>
  <c r="D360" i="10"/>
  <c r="C360" i="10"/>
  <c r="T358" i="10"/>
  <c r="AB366" i="12" s="1"/>
  <c r="P358" i="10"/>
  <c r="X366" i="12" s="1"/>
  <c r="G358" i="10"/>
  <c r="G357" i="10" s="1"/>
  <c r="AD357" i="10"/>
  <c r="AA357" i="10"/>
  <c r="Z357" i="10"/>
  <c r="Y357" i="10"/>
  <c r="X357" i="10"/>
  <c r="W357" i="10"/>
  <c r="V357" i="10"/>
  <c r="U357" i="10"/>
  <c r="T357" i="10"/>
  <c r="S357" i="10"/>
  <c r="R357" i="10"/>
  <c r="Q357" i="10"/>
  <c r="O357" i="10"/>
  <c r="N357" i="10"/>
  <c r="M357" i="10"/>
  <c r="L357" i="10"/>
  <c r="K357" i="10"/>
  <c r="J357" i="10"/>
  <c r="I357" i="10"/>
  <c r="F357" i="10"/>
  <c r="E357" i="10"/>
  <c r="D357" i="10"/>
  <c r="D336" i="10" s="1"/>
  <c r="C357" i="10"/>
  <c r="T356" i="10"/>
  <c r="AB364" i="12" s="1"/>
  <c r="P356" i="10"/>
  <c r="X364" i="12" s="1"/>
  <c r="G356" i="10"/>
  <c r="T355" i="10"/>
  <c r="AB363" i="12" s="1"/>
  <c r="P355" i="10"/>
  <c r="P354" i="10" s="1"/>
  <c r="G355" i="10"/>
  <c r="AD354" i="10"/>
  <c r="AA354" i="10"/>
  <c r="Z354" i="10"/>
  <c r="Y354" i="10"/>
  <c r="X354" i="10"/>
  <c r="W354" i="10"/>
  <c r="V354" i="10"/>
  <c r="U354" i="10"/>
  <c r="T354" i="10"/>
  <c r="S354" i="10"/>
  <c r="R354" i="10"/>
  <c r="Q354" i="10"/>
  <c r="O354" i="10"/>
  <c r="N354" i="10"/>
  <c r="M354" i="10"/>
  <c r="L354" i="10"/>
  <c r="K354" i="10"/>
  <c r="J354" i="10"/>
  <c r="I354" i="10"/>
  <c r="F354" i="10"/>
  <c r="E354" i="10"/>
  <c r="D354" i="10"/>
  <c r="C354" i="10"/>
  <c r="AF351" i="10"/>
  <c r="AF350" i="10" s="1"/>
  <c r="AB351" i="10"/>
  <c r="AB350" i="10" s="1"/>
  <c r="G351" i="10"/>
  <c r="AD350" i="10"/>
  <c r="AA350" i="10"/>
  <c r="Z350" i="10"/>
  <c r="Y350" i="10"/>
  <c r="X350" i="10"/>
  <c r="W350" i="10"/>
  <c r="V350" i="10"/>
  <c r="V336" i="10" s="1"/>
  <c r="U350" i="10"/>
  <c r="T350" i="10"/>
  <c r="S350" i="10"/>
  <c r="R350" i="10"/>
  <c r="Q350" i="10"/>
  <c r="Q336" i="10" s="1"/>
  <c r="P350" i="10"/>
  <c r="O350" i="10"/>
  <c r="N350" i="10"/>
  <c r="M350" i="10"/>
  <c r="L350" i="10"/>
  <c r="K350" i="10"/>
  <c r="J350" i="10"/>
  <c r="I350" i="10"/>
  <c r="G350" i="10"/>
  <c r="F350" i="10"/>
  <c r="E350" i="10"/>
  <c r="E336" i="10" s="1"/>
  <c r="D350" i="10"/>
  <c r="C350" i="10"/>
  <c r="T349" i="10"/>
  <c r="P349" i="10"/>
  <c r="X357" i="12" s="1"/>
  <c r="G349" i="10"/>
  <c r="AD348" i="10"/>
  <c r="AD342" i="10" s="1"/>
  <c r="T348" i="10"/>
  <c r="AB356" i="12" s="1"/>
  <c r="P348" i="10"/>
  <c r="X356" i="12" s="1"/>
  <c r="J348" i="10"/>
  <c r="R356" i="12" s="1"/>
  <c r="G348" i="10"/>
  <c r="T347" i="10"/>
  <c r="AB355" i="12" s="1"/>
  <c r="P347" i="10"/>
  <c r="X355" i="12" s="1"/>
  <c r="G347" i="10"/>
  <c r="T346" i="10"/>
  <c r="AB354" i="12" s="1"/>
  <c r="P346" i="10"/>
  <c r="X354" i="12" s="1"/>
  <c r="G346" i="10"/>
  <c r="T345" i="10"/>
  <c r="AB353" i="12" s="1"/>
  <c r="P345" i="10"/>
  <c r="J345" i="10"/>
  <c r="G345" i="10"/>
  <c r="T344" i="10"/>
  <c r="AB352" i="12" s="1"/>
  <c r="P344" i="10"/>
  <c r="X352" i="12" s="1"/>
  <c r="G344" i="10"/>
  <c r="T343" i="10"/>
  <c r="AB351" i="12" s="1"/>
  <c r="P343" i="10"/>
  <c r="X351" i="12" s="1"/>
  <c r="G343" i="10"/>
  <c r="AA342" i="10"/>
  <c r="Z342" i="10"/>
  <c r="Y342" i="10"/>
  <c r="X342" i="10"/>
  <c r="W342" i="10"/>
  <c r="V342" i="10"/>
  <c r="U342" i="10"/>
  <c r="U336" i="10" s="1"/>
  <c r="S342" i="10"/>
  <c r="R342" i="10"/>
  <c r="Q342" i="10"/>
  <c r="O342" i="10"/>
  <c r="N342" i="10"/>
  <c r="M342" i="10"/>
  <c r="L342" i="10"/>
  <c r="K342" i="10"/>
  <c r="I342" i="10"/>
  <c r="F342" i="10"/>
  <c r="E342" i="10"/>
  <c r="D342" i="10"/>
  <c r="C342" i="10"/>
  <c r="T341" i="10"/>
  <c r="AB349" i="12" s="1"/>
  <c r="P341" i="10"/>
  <c r="X349" i="12" s="1"/>
  <c r="G341" i="10"/>
  <c r="T340" i="10"/>
  <c r="AB348" i="12" s="1"/>
  <c r="P340" i="10"/>
  <c r="X348" i="12" s="1"/>
  <c r="G340" i="10"/>
  <c r="AD339" i="10"/>
  <c r="AA339" i="10"/>
  <c r="Z339" i="10"/>
  <c r="Y339" i="10"/>
  <c r="X339" i="10"/>
  <c r="W339" i="10"/>
  <c r="V339" i="10"/>
  <c r="U339" i="10"/>
  <c r="S339" i="10"/>
  <c r="S336" i="10" s="1"/>
  <c r="R339" i="10"/>
  <c r="Q339" i="10"/>
  <c r="O339" i="10"/>
  <c r="N339" i="10"/>
  <c r="M339" i="10"/>
  <c r="L339" i="10"/>
  <c r="K339" i="10"/>
  <c r="J339" i="10"/>
  <c r="I339" i="10"/>
  <c r="F339" i="10"/>
  <c r="E339" i="10"/>
  <c r="D339" i="10"/>
  <c r="C339" i="10"/>
  <c r="X336" i="10"/>
  <c r="T334" i="10"/>
  <c r="AB342" i="12" s="1"/>
  <c r="P334" i="10"/>
  <c r="X342" i="12" s="1"/>
  <c r="G334" i="10"/>
  <c r="T333" i="10"/>
  <c r="AB341" i="12" s="1"/>
  <c r="P333" i="10"/>
  <c r="G333" i="10"/>
  <c r="T332" i="10"/>
  <c r="AB340" i="12" s="1"/>
  <c r="P332" i="10"/>
  <c r="G332" i="10"/>
  <c r="T331" i="10"/>
  <c r="AB339" i="12" s="1"/>
  <c r="P331" i="10"/>
  <c r="G331" i="10"/>
  <c r="T330" i="10"/>
  <c r="AB338" i="12" s="1"/>
  <c r="P330" i="10"/>
  <c r="X338" i="12" s="1"/>
  <c r="G330" i="10"/>
  <c r="T329" i="10"/>
  <c r="AB337" i="12" s="1"/>
  <c r="P329" i="10"/>
  <c r="X337" i="12" s="1"/>
  <c r="G329" i="10"/>
  <c r="T328" i="10"/>
  <c r="AB336" i="12" s="1"/>
  <c r="P328" i="10"/>
  <c r="X336" i="12" s="1"/>
  <c r="G328" i="10"/>
  <c r="T327" i="10"/>
  <c r="AB335" i="12" s="1"/>
  <c r="P327" i="10"/>
  <c r="X335" i="12" s="1"/>
  <c r="G327" i="10"/>
  <c r="AD326" i="10"/>
  <c r="AA326" i="10"/>
  <c r="AA314" i="10" s="1"/>
  <c r="Z326" i="10"/>
  <c r="Y326" i="10"/>
  <c r="Y314" i="10" s="1"/>
  <c r="X326" i="10"/>
  <c r="W326" i="10"/>
  <c r="V326" i="10"/>
  <c r="U326" i="10"/>
  <c r="S326" i="10"/>
  <c r="R326" i="10"/>
  <c r="Q326" i="10"/>
  <c r="O326" i="10"/>
  <c r="N326" i="10"/>
  <c r="M326" i="10"/>
  <c r="L326" i="10"/>
  <c r="K326" i="10"/>
  <c r="J326" i="10"/>
  <c r="J314" i="10" s="1"/>
  <c r="I326" i="10"/>
  <c r="I314" i="10" s="1"/>
  <c r="F326" i="10"/>
  <c r="E326" i="10"/>
  <c r="E314" i="10" s="1"/>
  <c r="D326" i="10"/>
  <c r="C326" i="10"/>
  <c r="T324" i="10"/>
  <c r="AB331" i="12" s="1"/>
  <c r="P324" i="10"/>
  <c r="X331" i="12" s="1"/>
  <c r="G324" i="10"/>
  <c r="T323" i="10"/>
  <c r="AB330" i="12" s="1"/>
  <c r="P323" i="10"/>
  <c r="G323" i="10"/>
  <c r="D307" i="6" s="1"/>
  <c r="T322" i="10"/>
  <c r="AB329" i="12" s="1"/>
  <c r="P322" i="10"/>
  <c r="X329" i="12" s="1"/>
  <c r="G322" i="10"/>
  <c r="AB321" i="10"/>
  <c r="T321" i="10"/>
  <c r="AB328" i="12" s="1"/>
  <c r="P321" i="10"/>
  <c r="X328" i="12" s="1"/>
  <c r="G321" i="10"/>
  <c r="T320" i="10"/>
  <c r="AB327" i="12" s="1"/>
  <c r="P320" i="10"/>
  <c r="G320" i="10"/>
  <c r="T319" i="10"/>
  <c r="AB326" i="12" s="1"/>
  <c r="P319" i="10"/>
  <c r="X326" i="12" s="1"/>
  <c r="G319" i="10"/>
  <c r="T318" i="10"/>
  <c r="AB325" i="12" s="1"/>
  <c r="P318" i="10"/>
  <c r="X325" i="12" s="1"/>
  <c r="G318" i="10"/>
  <c r="AB317" i="10"/>
  <c r="F301" i="6" s="1"/>
  <c r="T317" i="10"/>
  <c r="AB324" i="12" s="1"/>
  <c r="P317" i="10"/>
  <c r="X324" i="12" s="1"/>
  <c r="G317" i="10"/>
  <c r="AD316" i="10"/>
  <c r="AA316" i="10"/>
  <c r="Z316" i="10"/>
  <c r="Y316" i="10"/>
  <c r="X316" i="10"/>
  <c r="X314" i="10" s="1"/>
  <c r="W316" i="10"/>
  <c r="V316" i="10"/>
  <c r="U316" i="10"/>
  <c r="U314" i="10" s="1"/>
  <c r="S316" i="10"/>
  <c r="R316" i="10"/>
  <c r="Q316" i="10"/>
  <c r="Q314" i="10" s="1"/>
  <c r="O316" i="10"/>
  <c r="N316" i="10"/>
  <c r="N314" i="10" s="1"/>
  <c r="M316" i="10"/>
  <c r="M314" i="10" s="1"/>
  <c r="L316" i="10"/>
  <c r="L314" i="10" s="1"/>
  <c r="K316" i="10"/>
  <c r="J316" i="10"/>
  <c r="I316" i="10"/>
  <c r="F316" i="10"/>
  <c r="E316" i="10"/>
  <c r="D316" i="10"/>
  <c r="C316" i="10"/>
  <c r="C314" i="10" s="1"/>
  <c r="W314" i="10"/>
  <c r="S314" i="10"/>
  <c r="F314" i="10"/>
  <c r="D314" i="10"/>
  <c r="AB311" i="10"/>
  <c r="AF311" i="10" s="1"/>
  <c r="T311" i="10"/>
  <c r="AB318" i="12" s="1"/>
  <c r="P311" i="10"/>
  <c r="X318" i="12" s="1"/>
  <c r="G311" i="10"/>
  <c r="T310" i="10"/>
  <c r="AB317" i="12" s="1"/>
  <c r="AB315" i="12" s="1"/>
  <c r="P310" i="10"/>
  <c r="X317" i="12" s="1"/>
  <c r="X315" i="12" s="1"/>
  <c r="G310" i="10"/>
  <c r="AD309" i="10"/>
  <c r="AA309" i="10"/>
  <c r="Z309" i="10"/>
  <c r="Y309" i="10"/>
  <c r="X309" i="10"/>
  <c r="W309" i="10"/>
  <c r="V309" i="10"/>
  <c r="U309" i="10"/>
  <c r="S309" i="10"/>
  <c r="R309" i="10"/>
  <c r="Q309" i="10"/>
  <c r="O309" i="10"/>
  <c r="N309" i="10"/>
  <c r="M309" i="10"/>
  <c r="L309" i="10"/>
  <c r="K309" i="10"/>
  <c r="J309" i="10"/>
  <c r="I309" i="10"/>
  <c r="F309" i="10"/>
  <c r="E309" i="10"/>
  <c r="D309" i="10"/>
  <c r="C309" i="10"/>
  <c r="T304" i="10"/>
  <c r="AB313" i="12" s="1"/>
  <c r="P304" i="10"/>
  <c r="X313" i="12" s="1"/>
  <c r="G304" i="10"/>
  <c r="AD303" i="10"/>
  <c r="AA303" i="10"/>
  <c r="Z303" i="10"/>
  <c r="Y303" i="10"/>
  <c r="X303" i="10"/>
  <c r="W303" i="10"/>
  <c r="V303" i="10"/>
  <c r="U303" i="10"/>
  <c r="S303" i="10"/>
  <c r="R303" i="10"/>
  <c r="Q303" i="10"/>
  <c r="Q284" i="10" s="1"/>
  <c r="O303" i="10"/>
  <c r="N303" i="10"/>
  <c r="M303" i="10"/>
  <c r="L303" i="10"/>
  <c r="K303" i="10"/>
  <c r="J303" i="10"/>
  <c r="I303" i="10"/>
  <c r="F303" i="10"/>
  <c r="E303" i="10"/>
  <c r="D303" i="10"/>
  <c r="C303" i="10"/>
  <c r="T302" i="10"/>
  <c r="AB311" i="12" s="1"/>
  <c r="P302" i="10"/>
  <c r="X311" i="12" s="1"/>
  <c r="G302" i="10"/>
  <c r="T301" i="10"/>
  <c r="AB310" i="12" s="1"/>
  <c r="P301" i="10"/>
  <c r="X310" i="12" s="1"/>
  <c r="G301" i="10"/>
  <c r="T300" i="10"/>
  <c r="AB309" i="12" s="1"/>
  <c r="P300" i="10"/>
  <c r="X309" i="12" s="1"/>
  <c r="G300" i="10"/>
  <c r="T299" i="10"/>
  <c r="AB308" i="12" s="1"/>
  <c r="P299" i="10"/>
  <c r="G299" i="10"/>
  <c r="AD298" i="10"/>
  <c r="AA298" i="10"/>
  <c r="Z298" i="10"/>
  <c r="Y298" i="10"/>
  <c r="X298" i="10"/>
  <c r="W298" i="10"/>
  <c r="V298" i="10"/>
  <c r="U298" i="10"/>
  <c r="S298" i="10"/>
  <c r="R298" i="10"/>
  <c r="Q298" i="10"/>
  <c r="O298" i="10"/>
  <c r="N298" i="10"/>
  <c r="M298" i="10"/>
  <c r="L298" i="10"/>
  <c r="K298" i="10"/>
  <c r="J298" i="10"/>
  <c r="I298" i="10"/>
  <c r="F298" i="10"/>
  <c r="E298" i="10"/>
  <c r="D298" i="10"/>
  <c r="C298" i="10"/>
  <c r="T297" i="10"/>
  <c r="AB306" i="12" s="1"/>
  <c r="P297" i="10"/>
  <c r="X306" i="12" s="1"/>
  <c r="G297" i="10"/>
  <c r="AD296" i="10"/>
  <c r="AA296" i="10"/>
  <c r="Z296" i="10"/>
  <c r="Y296" i="10"/>
  <c r="X296" i="10"/>
  <c r="W296" i="10"/>
  <c r="V296" i="10"/>
  <c r="U296" i="10"/>
  <c r="S296" i="10"/>
  <c r="R296" i="10"/>
  <c r="Q296" i="10"/>
  <c r="P296" i="10"/>
  <c r="O296" i="10"/>
  <c r="N296" i="10"/>
  <c r="M296" i="10"/>
  <c r="L296" i="10"/>
  <c r="K296" i="10"/>
  <c r="J296" i="10"/>
  <c r="I296" i="10"/>
  <c r="I284" i="10" s="1"/>
  <c r="G296" i="10"/>
  <c r="F296" i="10"/>
  <c r="E296" i="10"/>
  <c r="D296" i="10"/>
  <c r="C296" i="10"/>
  <c r="T294" i="10"/>
  <c r="AB302" i="12" s="1"/>
  <c r="P294" i="10"/>
  <c r="X302" i="12" s="1"/>
  <c r="G294" i="10"/>
  <c r="T293" i="10"/>
  <c r="AB301" i="12" s="1"/>
  <c r="P293" i="10"/>
  <c r="X301" i="12" s="1"/>
  <c r="G293" i="10"/>
  <c r="T292" i="10"/>
  <c r="AB300" i="12" s="1"/>
  <c r="P292" i="10"/>
  <c r="X300" i="12" s="1"/>
  <c r="G292" i="10"/>
  <c r="T291" i="10"/>
  <c r="AB299" i="12" s="1"/>
  <c r="P291" i="10"/>
  <c r="X299" i="12" s="1"/>
  <c r="G291" i="10"/>
  <c r="T290" i="10"/>
  <c r="AB298" i="12" s="1"/>
  <c r="P290" i="10"/>
  <c r="G290" i="10"/>
  <c r="T289" i="10"/>
  <c r="AB297" i="12" s="1"/>
  <c r="P289" i="10"/>
  <c r="X297" i="12" s="1"/>
  <c r="G289" i="10"/>
  <c r="AA288" i="10"/>
  <c r="AA286" i="10" s="1"/>
  <c r="Z288" i="10"/>
  <c r="Y288" i="10"/>
  <c r="X288" i="10"/>
  <c r="W288" i="10"/>
  <c r="V288" i="10"/>
  <c r="V286" i="10" s="1"/>
  <c r="U288" i="10"/>
  <c r="U286" i="10" s="1"/>
  <c r="U284" i="10" s="1"/>
  <c r="S288" i="10"/>
  <c r="R288" i="10"/>
  <c r="R286" i="10" s="1"/>
  <c r="R284" i="10" s="1"/>
  <c r="Q288" i="10"/>
  <c r="O288" i="10"/>
  <c r="N288" i="10"/>
  <c r="P288" i="10" s="1"/>
  <c r="M288" i="10"/>
  <c r="M286" i="10" s="1"/>
  <c r="L288" i="10"/>
  <c r="L286" i="10" s="1"/>
  <c r="K288" i="10"/>
  <c r="J288" i="10"/>
  <c r="I288" i="10"/>
  <c r="F288" i="10"/>
  <c r="E288" i="10"/>
  <c r="E286" i="10" s="1"/>
  <c r="D288" i="10"/>
  <c r="C288" i="10"/>
  <c r="C286" i="10" s="1"/>
  <c r="T287" i="10"/>
  <c r="P287" i="10"/>
  <c r="X295" i="12" s="1"/>
  <c r="G287" i="10"/>
  <c r="AD286" i="10"/>
  <c r="Z286" i="10"/>
  <c r="Z284" i="10" s="1"/>
  <c r="Y286" i="10"/>
  <c r="X286" i="10"/>
  <c r="W286" i="10"/>
  <c r="W284" i="10" s="1"/>
  <c r="Q286" i="10"/>
  <c r="O286" i="10"/>
  <c r="N286" i="10"/>
  <c r="K286" i="10"/>
  <c r="J286" i="10"/>
  <c r="J284" i="10" s="1"/>
  <c r="I286" i="10"/>
  <c r="F286" i="10"/>
  <c r="X284" i="10"/>
  <c r="T281" i="10"/>
  <c r="AB289" i="12" s="1"/>
  <c r="P281" i="10"/>
  <c r="G281" i="10"/>
  <c r="G278" i="10" s="1"/>
  <c r="T280" i="10"/>
  <c r="AB288" i="12" s="1"/>
  <c r="P280" i="10"/>
  <c r="X288" i="12" s="1"/>
  <c r="G280" i="10"/>
  <c r="T279" i="10"/>
  <c r="AB286" i="12" s="1"/>
  <c r="P279" i="10"/>
  <c r="X286" i="12" s="1"/>
  <c r="G279" i="10"/>
  <c r="AD278" i="10"/>
  <c r="AA278" i="10"/>
  <c r="AA246" i="10" s="1"/>
  <c r="Z278" i="10"/>
  <c r="Y278" i="10"/>
  <c r="X278" i="10"/>
  <c r="W278" i="10"/>
  <c r="V278" i="10"/>
  <c r="U278" i="10"/>
  <c r="S278" i="10"/>
  <c r="R278" i="10"/>
  <c r="Q278" i="10"/>
  <c r="O278" i="10"/>
  <c r="N278" i="10"/>
  <c r="M278" i="10"/>
  <c r="L278" i="10"/>
  <c r="K278" i="10"/>
  <c r="J278" i="10"/>
  <c r="J246" i="10" s="1"/>
  <c r="I278" i="10"/>
  <c r="F278" i="10"/>
  <c r="E278" i="10"/>
  <c r="D278" i="10"/>
  <c r="C278" i="10"/>
  <c r="T276" i="10"/>
  <c r="AB283" i="12" s="1"/>
  <c r="P276" i="10"/>
  <c r="X283" i="12" s="1"/>
  <c r="G276" i="10"/>
  <c r="T275" i="10"/>
  <c r="AB282" i="12" s="1"/>
  <c r="P275" i="10"/>
  <c r="G275" i="10"/>
  <c r="AB274" i="10"/>
  <c r="T274" i="10"/>
  <c r="AB280" i="12" s="1"/>
  <c r="P274" i="10"/>
  <c r="X280" i="12" s="1"/>
  <c r="G274" i="10"/>
  <c r="D263" i="6" s="1"/>
  <c r="AD273" i="10"/>
  <c r="AA273" i="10"/>
  <c r="Z273" i="10"/>
  <c r="Y273" i="10"/>
  <c r="X273" i="10"/>
  <c r="W273" i="10"/>
  <c r="V273" i="10"/>
  <c r="U273" i="10"/>
  <c r="U246" i="10" s="1"/>
  <c r="T273" i="10"/>
  <c r="S273" i="10"/>
  <c r="R273" i="10"/>
  <c r="Q273" i="10"/>
  <c r="O273" i="10"/>
  <c r="N273" i="10"/>
  <c r="M273" i="10"/>
  <c r="L273" i="10"/>
  <c r="K273" i="10"/>
  <c r="J273" i="10"/>
  <c r="I273" i="10"/>
  <c r="F273" i="10"/>
  <c r="E273" i="10"/>
  <c r="D273" i="10"/>
  <c r="C273" i="10"/>
  <c r="T271" i="10"/>
  <c r="AB277" i="12" s="1"/>
  <c r="P271" i="10"/>
  <c r="G271" i="10"/>
  <c r="AD270" i="10"/>
  <c r="AA270" i="10"/>
  <c r="Z270" i="10"/>
  <c r="Y270" i="10"/>
  <c r="X270" i="10"/>
  <c r="W270" i="10"/>
  <c r="V270" i="10"/>
  <c r="U270" i="10"/>
  <c r="S270" i="10"/>
  <c r="R270" i="10"/>
  <c r="Q270" i="10"/>
  <c r="O270" i="10"/>
  <c r="N270" i="10"/>
  <c r="N246" i="10" s="1"/>
  <c r="M270" i="10"/>
  <c r="L270" i="10"/>
  <c r="K270" i="10"/>
  <c r="J270" i="10"/>
  <c r="I270" i="10"/>
  <c r="G270" i="10"/>
  <c r="F270" i="10"/>
  <c r="E270" i="10"/>
  <c r="D270" i="10"/>
  <c r="C270" i="10"/>
  <c r="AD268" i="10"/>
  <c r="AL274" i="12" s="1"/>
  <c r="T268" i="10"/>
  <c r="AB274" i="12" s="1"/>
  <c r="P268" i="10"/>
  <c r="X274" i="12" s="1"/>
  <c r="G268" i="10"/>
  <c r="E268" i="10"/>
  <c r="M274" i="12" s="1"/>
  <c r="T267" i="10"/>
  <c r="AB273" i="12" s="1"/>
  <c r="P267" i="10"/>
  <c r="X273" i="12" s="1"/>
  <c r="G267" i="10"/>
  <c r="E267" i="10"/>
  <c r="M273" i="12" s="1"/>
  <c r="T266" i="10"/>
  <c r="AB272" i="12" s="1"/>
  <c r="P266" i="10"/>
  <c r="X272" i="12" s="1"/>
  <c r="G266" i="10"/>
  <c r="E266" i="10"/>
  <c r="M272" i="12" s="1"/>
  <c r="O272" i="12" s="1"/>
  <c r="L266" i="7" s="1"/>
  <c r="AD265" i="10"/>
  <c r="AL271" i="12" s="1"/>
  <c r="T265" i="10"/>
  <c r="AB271" i="12" s="1"/>
  <c r="P265" i="10"/>
  <c r="X271" i="12" s="1"/>
  <c r="E265" i="10"/>
  <c r="M271" i="12" s="1"/>
  <c r="T264" i="10"/>
  <c r="AB270" i="12" s="1"/>
  <c r="P264" i="10"/>
  <c r="X270" i="12" s="1"/>
  <c r="E264" i="10"/>
  <c r="AD263" i="10"/>
  <c r="T263" i="10"/>
  <c r="AB269" i="12" s="1"/>
  <c r="P263" i="10"/>
  <c r="X269" i="12" s="1"/>
  <c r="E263" i="10"/>
  <c r="M269" i="12" s="1"/>
  <c r="T262" i="10"/>
  <c r="AB268" i="12" s="1"/>
  <c r="P262" i="10"/>
  <c r="X268" i="12" s="1"/>
  <c r="G262" i="10"/>
  <c r="AD261" i="10"/>
  <c r="AL267" i="12" s="1"/>
  <c r="P261" i="7" s="1"/>
  <c r="T261" i="10"/>
  <c r="P261" i="10"/>
  <c r="AB261" i="10" s="1"/>
  <c r="F250" i="6" s="1"/>
  <c r="E261" i="10"/>
  <c r="M267" i="12" s="1"/>
  <c r="AA260" i="10"/>
  <c r="Z260" i="10"/>
  <c r="Y260" i="10"/>
  <c r="X260" i="10"/>
  <c r="W260" i="10"/>
  <c r="V260" i="10"/>
  <c r="U260" i="10"/>
  <c r="S260" i="10"/>
  <c r="S246" i="10" s="1"/>
  <c r="R260" i="10"/>
  <c r="Q260" i="10"/>
  <c r="O260" i="10"/>
  <c r="O246" i="10" s="1"/>
  <c r="N260" i="10"/>
  <c r="M260" i="10"/>
  <c r="L260" i="10"/>
  <c r="K260" i="10"/>
  <c r="J260" i="10"/>
  <c r="I260" i="10"/>
  <c r="F260" i="10"/>
  <c r="D260" i="10"/>
  <c r="D246" i="10" s="1"/>
  <c r="C260" i="10"/>
  <c r="T257" i="10"/>
  <c r="AB262" i="12" s="1"/>
  <c r="P257" i="10"/>
  <c r="X262" i="12" s="1"/>
  <c r="G257" i="10"/>
  <c r="T256" i="10"/>
  <c r="AB261" i="12" s="1"/>
  <c r="P256" i="10"/>
  <c r="X261" i="12" s="1"/>
  <c r="G256" i="10"/>
  <c r="T255" i="10"/>
  <c r="AB260" i="12" s="1"/>
  <c r="P255" i="10"/>
  <c r="X260" i="12" s="1"/>
  <c r="G255" i="10"/>
  <c r="T254" i="10"/>
  <c r="AB259" i="12" s="1"/>
  <c r="P254" i="10"/>
  <c r="X259" i="12" s="1"/>
  <c r="G254" i="10"/>
  <c r="G248" i="10" s="1"/>
  <c r="AD253" i="10"/>
  <c r="AL258" i="12" s="1"/>
  <c r="P252" i="7" s="1"/>
  <c r="T253" i="10"/>
  <c r="AB258" i="12" s="1"/>
  <c r="P253" i="10"/>
  <c r="X258" i="12" s="1"/>
  <c r="G253" i="10"/>
  <c r="T252" i="10"/>
  <c r="AB257" i="12" s="1"/>
  <c r="P252" i="10"/>
  <c r="X257" i="12" s="1"/>
  <c r="G252" i="10"/>
  <c r="T251" i="10"/>
  <c r="P251" i="10"/>
  <c r="X256" i="12" s="1"/>
  <c r="G251" i="10"/>
  <c r="T250" i="10"/>
  <c r="AB254" i="12" s="1"/>
  <c r="P250" i="10"/>
  <c r="X254" i="12" s="1"/>
  <c r="G250" i="10"/>
  <c r="AA248" i="10"/>
  <c r="Z248" i="10"/>
  <c r="Y248" i="10"/>
  <c r="X248" i="10"/>
  <c r="W248" i="10"/>
  <c r="W246" i="10" s="1"/>
  <c r="V248" i="10"/>
  <c r="U248" i="10"/>
  <c r="S248" i="10"/>
  <c r="R248" i="10"/>
  <c r="Q248" i="10"/>
  <c r="O248" i="10"/>
  <c r="N248" i="10"/>
  <c r="M248" i="10"/>
  <c r="L248" i="10"/>
  <c r="K248" i="10"/>
  <c r="J248" i="10"/>
  <c r="I248" i="10"/>
  <c r="F248" i="10"/>
  <c r="E248" i="10"/>
  <c r="D248" i="10"/>
  <c r="C248" i="10"/>
  <c r="M246" i="10"/>
  <c r="AB244" i="10"/>
  <c r="T244" i="10"/>
  <c r="AB248" i="12" s="1"/>
  <c r="P244" i="10"/>
  <c r="X248" i="12" s="1"/>
  <c r="G244" i="10"/>
  <c r="T243" i="10"/>
  <c r="AB247" i="12" s="1"/>
  <c r="P243" i="10"/>
  <c r="X247" i="12" s="1"/>
  <c r="G243" i="10"/>
  <c r="G242" i="10" s="1"/>
  <c r="AD242" i="10"/>
  <c r="AA242" i="10"/>
  <c r="Z242" i="10"/>
  <c r="Y242" i="10"/>
  <c r="X242" i="10"/>
  <c r="W242" i="10"/>
  <c r="V242" i="10"/>
  <c r="U242" i="10"/>
  <c r="T242" i="10"/>
  <c r="S242" i="10"/>
  <c r="R242" i="10"/>
  <c r="Q242" i="10"/>
  <c r="O242" i="10"/>
  <c r="N242" i="10"/>
  <c r="M242" i="10"/>
  <c r="L242" i="10"/>
  <c r="K242" i="10"/>
  <c r="J242" i="10"/>
  <c r="I242" i="10"/>
  <c r="F242" i="10"/>
  <c r="E242" i="10"/>
  <c r="D242" i="10"/>
  <c r="C242" i="10"/>
  <c r="T240" i="10"/>
  <c r="AB243" i="12" s="1"/>
  <c r="P240" i="10"/>
  <c r="X243" i="12" s="1"/>
  <c r="G240" i="10"/>
  <c r="T239" i="10"/>
  <c r="AB242" i="12" s="1"/>
  <c r="P239" i="10"/>
  <c r="X242" i="12" s="1"/>
  <c r="G239" i="10"/>
  <c r="AD238" i="10"/>
  <c r="AA238" i="10"/>
  <c r="Z238" i="10"/>
  <c r="Y238" i="10"/>
  <c r="X238" i="10"/>
  <c r="W238" i="10"/>
  <c r="V238" i="10"/>
  <c r="U238" i="10"/>
  <c r="S238" i="10"/>
  <c r="R238" i="10"/>
  <c r="Q238" i="10"/>
  <c r="O238" i="10"/>
  <c r="N238" i="10"/>
  <c r="M238" i="10"/>
  <c r="L238" i="10"/>
  <c r="K238" i="10"/>
  <c r="J238" i="10"/>
  <c r="I238" i="10"/>
  <c r="F238" i="10"/>
  <c r="E238" i="10"/>
  <c r="D238" i="10"/>
  <c r="C238" i="10"/>
  <c r="T237" i="10"/>
  <c r="AB240" i="12" s="1"/>
  <c r="P237" i="10"/>
  <c r="X240" i="12" s="1"/>
  <c r="G237" i="10"/>
  <c r="AD236" i="10"/>
  <c r="AA236" i="10"/>
  <c r="Z236" i="10"/>
  <c r="Y236" i="10"/>
  <c r="X236" i="10"/>
  <c r="W236" i="10"/>
  <c r="V236" i="10"/>
  <c r="U236" i="10"/>
  <c r="S236" i="10"/>
  <c r="R236" i="10"/>
  <c r="Q236" i="10"/>
  <c r="O236" i="10"/>
  <c r="N236" i="10"/>
  <c r="M236" i="10"/>
  <c r="L236" i="10"/>
  <c r="K236" i="10"/>
  <c r="J236" i="10"/>
  <c r="I236" i="10"/>
  <c r="F236" i="10"/>
  <c r="E236" i="10"/>
  <c r="D236" i="10"/>
  <c r="C236" i="10"/>
  <c r="T235" i="10"/>
  <c r="AB238" i="12" s="1"/>
  <c r="P235" i="10"/>
  <c r="X238" i="12" s="1"/>
  <c r="G235" i="10"/>
  <c r="T234" i="10"/>
  <c r="P234" i="10"/>
  <c r="X237" i="12" s="1"/>
  <c r="G234" i="10"/>
  <c r="G231" i="10" s="1"/>
  <c r="T233" i="10"/>
  <c r="AB236" i="12" s="1"/>
  <c r="P233" i="10"/>
  <c r="X236" i="12" s="1"/>
  <c r="G233" i="10"/>
  <c r="T232" i="10"/>
  <c r="AB235" i="12" s="1"/>
  <c r="P232" i="10"/>
  <c r="X235" i="12" s="1"/>
  <c r="G232" i="10"/>
  <c r="AD231" i="10"/>
  <c r="AA231" i="10"/>
  <c r="Z231" i="10"/>
  <c r="Y231" i="10"/>
  <c r="X231" i="10"/>
  <c r="W231" i="10"/>
  <c r="V231" i="10"/>
  <c r="U231" i="10"/>
  <c r="S231" i="10"/>
  <c r="R231" i="10"/>
  <c r="Q231" i="10"/>
  <c r="P231" i="10"/>
  <c r="O231" i="10"/>
  <c r="N231" i="10"/>
  <c r="M231" i="10"/>
  <c r="L231" i="10"/>
  <c r="K231" i="10"/>
  <c r="J231" i="10"/>
  <c r="I231" i="10"/>
  <c r="F231" i="10"/>
  <c r="E231" i="10"/>
  <c r="D231" i="10"/>
  <c r="C231" i="10"/>
  <c r="AD230" i="10"/>
  <c r="H219" i="6" s="1"/>
  <c r="T230" i="10"/>
  <c r="AB233" i="12" s="1"/>
  <c r="P230" i="10"/>
  <c r="X233" i="12" s="1"/>
  <c r="G230" i="10"/>
  <c r="T229" i="10"/>
  <c r="AB232" i="12" s="1"/>
  <c r="P229" i="10"/>
  <c r="X232" i="12" s="1"/>
  <c r="G229" i="10"/>
  <c r="T228" i="10"/>
  <c r="AB231" i="12" s="1"/>
  <c r="P228" i="10"/>
  <c r="X231" i="12" s="1"/>
  <c r="G228" i="10"/>
  <c r="T227" i="10"/>
  <c r="AB230" i="12" s="1"/>
  <c r="P227" i="10"/>
  <c r="X230" i="12" s="1"/>
  <c r="G227" i="10"/>
  <c r="AD226" i="10"/>
  <c r="T226" i="10"/>
  <c r="P226" i="10"/>
  <c r="X229" i="12" s="1"/>
  <c r="G226" i="10"/>
  <c r="AA225" i="10"/>
  <c r="Z225" i="10"/>
  <c r="Y225" i="10"/>
  <c r="X225" i="10"/>
  <c r="W225" i="10"/>
  <c r="V225" i="10"/>
  <c r="U225" i="10"/>
  <c r="S225" i="10"/>
  <c r="R225" i="10"/>
  <c r="Q225" i="10"/>
  <c r="O225" i="10"/>
  <c r="N225" i="10"/>
  <c r="M225" i="10"/>
  <c r="L225" i="10"/>
  <c r="K225" i="10"/>
  <c r="J225" i="10"/>
  <c r="I225" i="10"/>
  <c r="F225" i="10"/>
  <c r="E225" i="10"/>
  <c r="D225" i="10"/>
  <c r="C225" i="10"/>
  <c r="T224" i="10"/>
  <c r="AB227" i="12" s="1"/>
  <c r="P224" i="10"/>
  <c r="X227" i="12" s="1"/>
  <c r="G224" i="10"/>
  <c r="T223" i="10"/>
  <c r="AB226" i="12" s="1"/>
  <c r="P223" i="10"/>
  <c r="X226" i="12" s="1"/>
  <c r="G223" i="10"/>
  <c r="T222" i="10"/>
  <c r="AB225" i="12" s="1"/>
  <c r="P222" i="10"/>
  <c r="X225" i="12" s="1"/>
  <c r="G222" i="10"/>
  <c r="T221" i="10"/>
  <c r="P221" i="10"/>
  <c r="X224" i="12" s="1"/>
  <c r="G221" i="10"/>
  <c r="G220" i="10" s="1"/>
  <c r="AD220" i="10"/>
  <c r="AA220" i="10"/>
  <c r="Z220" i="10"/>
  <c r="Y220" i="10"/>
  <c r="X220" i="10"/>
  <c r="W220" i="10"/>
  <c r="V220" i="10"/>
  <c r="U220" i="10"/>
  <c r="S220" i="10"/>
  <c r="R220" i="10"/>
  <c r="Q220" i="10"/>
  <c r="O220" i="10"/>
  <c r="N220" i="10"/>
  <c r="M220" i="10"/>
  <c r="L220" i="10"/>
  <c r="K220" i="10"/>
  <c r="J220" i="10"/>
  <c r="I220" i="10"/>
  <c r="F220" i="10"/>
  <c r="E220" i="10"/>
  <c r="D220" i="10"/>
  <c r="C220" i="10"/>
  <c r="AD218" i="10"/>
  <c r="AD214" i="10" s="1"/>
  <c r="AB218" i="10"/>
  <c r="T218" i="10"/>
  <c r="AB220" i="12" s="1"/>
  <c r="P218" i="10"/>
  <c r="X220" i="12" s="1"/>
  <c r="G218" i="10"/>
  <c r="G214" i="10" s="1"/>
  <c r="T217" i="10"/>
  <c r="AB219" i="12" s="1"/>
  <c r="P217" i="10"/>
  <c r="X219" i="12" s="1"/>
  <c r="G217" i="10"/>
  <c r="T216" i="10"/>
  <c r="AB218" i="12" s="1"/>
  <c r="P216" i="10"/>
  <c r="X218" i="12" s="1"/>
  <c r="G216" i="10"/>
  <c r="T215" i="10"/>
  <c r="P215" i="10"/>
  <c r="X217" i="12" s="1"/>
  <c r="G215" i="10"/>
  <c r="AA214" i="10"/>
  <c r="Z214" i="10"/>
  <c r="Y214" i="10"/>
  <c r="X214" i="10"/>
  <c r="W214" i="10"/>
  <c r="V214" i="10"/>
  <c r="U214" i="10"/>
  <c r="S214" i="10"/>
  <c r="R214" i="10"/>
  <c r="Q214" i="10"/>
  <c r="O214" i="10"/>
  <c r="N214" i="10"/>
  <c r="M214" i="10"/>
  <c r="L214" i="10"/>
  <c r="K214" i="10"/>
  <c r="J214" i="10"/>
  <c r="I214" i="10"/>
  <c r="F214" i="10"/>
  <c r="E214" i="10"/>
  <c r="D214" i="10"/>
  <c r="C214" i="10"/>
  <c r="T213" i="10"/>
  <c r="AB215" i="12" s="1"/>
  <c r="P213" i="10"/>
  <c r="G213" i="10"/>
  <c r="T212" i="10"/>
  <c r="AB214" i="12" s="1"/>
  <c r="P212" i="10"/>
  <c r="X214" i="12" s="1"/>
  <c r="G212" i="10"/>
  <c r="T211" i="10"/>
  <c r="AB213" i="12" s="1"/>
  <c r="P211" i="10"/>
  <c r="X213" i="12" s="1"/>
  <c r="G211" i="10"/>
  <c r="T210" i="10"/>
  <c r="AB212" i="12" s="1"/>
  <c r="P210" i="10"/>
  <c r="X212" i="12" s="1"/>
  <c r="G210" i="10"/>
  <c r="T209" i="10"/>
  <c r="AB211" i="12" s="1"/>
  <c r="P209" i="10"/>
  <c r="G209" i="10"/>
  <c r="T208" i="10"/>
  <c r="P208" i="10"/>
  <c r="AB208" i="10" s="1"/>
  <c r="G208" i="10"/>
  <c r="T207" i="10"/>
  <c r="AB210" i="12" s="1"/>
  <c r="P207" i="10"/>
  <c r="G207" i="10"/>
  <c r="T206" i="10"/>
  <c r="AB209" i="12" s="1"/>
  <c r="P206" i="10"/>
  <c r="X209" i="12" s="1"/>
  <c r="G206" i="10"/>
  <c r="AD205" i="10"/>
  <c r="AA205" i="10"/>
  <c r="AI208" i="12" s="1"/>
  <c r="AI207" i="12" s="1"/>
  <c r="AI205" i="12" s="1"/>
  <c r="Z205" i="10"/>
  <c r="AH208" i="12" s="1"/>
  <c r="Y205" i="10"/>
  <c r="AG208" i="12" s="1"/>
  <c r="X205" i="10"/>
  <c r="AF208" i="12" s="1"/>
  <c r="W205" i="10"/>
  <c r="V205" i="10"/>
  <c r="U205" i="10"/>
  <c r="AC208" i="12" s="1"/>
  <c r="S205" i="10"/>
  <c r="R205" i="10"/>
  <c r="Z208" i="12" s="1"/>
  <c r="Z207" i="12" s="1"/>
  <c r="Q205" i="10"/>
  <c r="Y208" i="12" s="1"/>
  <c r="Y207" i="12" s="1"/>
  <c r="O205" i="10"/>
  <c r="W208" i="12" s="1"/>
  <c r="W207" i="12" s="1"/>
  <c r="N205" i="10"/>
  <c r="V208" i="12" s="1"/>
  <c r="V207" i="12" s="1"/>
  <c r="M205" i="10"/>
  <c r="U208" i="12" s="1"/>
  <c r="U207" i="12" s="1"/>
  <c r="L205" i="10"/>
  <c r="T208" i="12" s="1"/>
  <c r="K205" i="10"/>
  <c r="S208" i="12" s="1"/>
  <c r="S207" i="12" s="1"/>
  <c r="S205" i="12" s="1"/>
  <c r="J205" i="10"/>
  <c r="I205" i="10"/>
  <c r="Q208" i="12" s="1"/>
  <c r="F205" i="10"/>
  <c r="E205" i="10"/>
  <c r="D205" i="10"/>
  <c r="L208" i="12" s="1"/>
  <c r="C205" i="10"/>
  <c r="T204" i="10"/>
  <c r="AB206" i="12" s="1"/>
  <c r="P204" i="10"/>
  <c r="X206" i="12" s="1"/>
  <c r="AA203" i="10"/>
  <c r="AA194" i="10" s="1"/>
  <c r="Z203" i="10"/>
  <c r="Y203" i="10"/>
  <c r="X203" i="10"/>
  <c r="Q203" i="10"/>
  <c r="O203" i="10"/>
  <c r="N203" i="10"/>
  <c r="P203" i="10" s="1"/>
  <c r="I203" i="10"/>
  <c r="I194" i="10" s="1"/>
  <c r="I192" i="10" s="1"/>
  <c r="T202" i="10"/>
  <c r="AB204" i="12" s="1"/>
  <c r="AB203" i="12" s="1"/>
  <c r="P202" i="10"/>
  <c r="X204" i="12" s="1"/>
  <c r="X203" i="12" s="1"/>
  <c r="F202" i="10"/>
  <c r="N204" i="12" s="1"/>
  <c r="N203" i="12" s="1"/>
  <c r="AA201" i="10"/>
  <c r="Z201" i="10"/>
  <c r="Y201" i="10"/>
  <c r="X201" i="10"/>
  <c r="W201" i="10"/>
  <c r="V201" i="10"/>
  <c r="U201" i="10"/>
  <c r="S201" i="10"/>
  <c r="Q201" i="10"/>
  <c r="T201" i="10" s="1"/>
  <c r="O201" i="10"/>
  <c r="N201" i="10"/>
  <c r="P201" i="10" s="1"/>
  <c r="M201" i="10"/>
  <c r="L201" i="10"/>
  <c r="K201" i="10"/>
  <c r="J201" i="10"/>
  <c r="I201" i="10"/>
  <c r="E201" i="10"/>
  <c r="D201" i="10"/>
  <c r="C201" i="10"/>
  <c r="T200" i="10"/>
  <c r="AB202" i="12" s="1"/>
  <c r="P200" i="10"/>
  <c r="T199" i="10"/>
  <c r="AB201" i="12" s="1"/>
  <c r="P199" i="10"/>
  <c r="X201" i="12" s="1"/>
  <c r="F199" i="10"/>
  <c r="N201" i="12" s="1"/>
  <c r="T198" i="10"/>
  <c r="AB200" i="12" s="1"/>
  <c r="P198" i="10"/>
  <c r="F198" i="10"/>
  <c r="G198" i="10" s="1"/>
  <c r="AA197" i="10"/>
  <c r="Z197" i="10"/>
  <c r="Y197" i="10"/>
  <c r="X197" i="10"/>
  <c r="W197" i="10"/>
  <c r="V197" i="10"/>
  <c r="U197" i="10"/>
  <c r="S197" i="10"/>
  <c r="R197" i="10"/>
  <c r="Q197" i="10"/>
  <c r="O197" i="10"/>
  <c r="N197" i="10"/>
  <c r="P197" i="10" s="1"/>
  <c r="M197" i="10"/>
  <c r="L197" i="10"/>
  <c r="K197" i="10"/>
  <c r="J197" i="10"/>
  <c r="I197" i="10"/>
  <c r="E197" i="10"/>
  <c r="D197" i="10"/>
  <c r="C197" i="10"/>
  <c r="AB196" i="10"/>
  <c r="P196" i="10"/>
  <c r="X198" i="12" s="1"/>
  <c r="X197" i="12" s="1"/>
  <c r="F196" i="10"/>
  <c r="AA195" i="10"/>
  <c r="Z195" i="10"/>
  <c r="Y195" i="10"/>
  <c r="X195" i="10"/>
  <c r="X194" i="10" s="1"/>
  <c r="X192" i="10" s="1"/>
  <c r="W195" i="10"/>
  <c r="V195" i="10"/>
  <c r="U195" i="10"/>
  <c r="AC197" i="12" s="1"/>
  <c r="S195" i="10"/>
  <c r="R195" i="10"/>
  <c r="Q195" i="10"/>
  <c r="O195" i="10"/>
  <c r="N195" i="10"/>
  <c r="M195" i="10"/>
  <c r="L195" i="10"/>
  <c r="K195" i="10"/>
  <c r="J195" i="10"/>
  <c r="I195" i="10"/>
  <c r="E195" i="10"/>
  <c r="D195" i="10"/>
  <c r="C195" i="10"/>
  <c r="AD194" i="10"/>
  <c r="Z194" i="10"/>
  <c r="Z192" i="10" s="1"/>
  <c r="Y194" i="10"/>
  <c r="T190" i="10"/>
  <c r="P190" i="10"/>
  <c r="G190" i="10"/>
  <c r="T189" i="10"/>
  <c r="P189" i="10"/>
  <c r="G189" i="10"/>
  <c r="G188" i="10" s="1"/>
  <c r="G186" i="10" s="1"/>
  <c r="AD188" i="10"/>
  <c r="AD186" i="10" s="1"/>
  <c r="AA188" i="10"/>
  <c r="AA186" i="10" s="1"/>
  <c r="Z188" i="10"/>
  <c r="Z186" i="10" s="1"/>
  <c r="Y188" i="10"/>
  <c r="Y186" i="10" s="1"/>
  <c r="X188" i="10"/>
  <c r="X186" i="10" s="1"/>
  <c r="W188" i="10"/>
  <c r="V188" i="10"/>
  <c r="U188" i="10"/>
  <c r="T188" i="10"/>
  <c r="S188" i="10"/>
  <c r="S186" i="10" s="1"/>
  <c r="R188" i="10"/>
  <c r="R186" i="10" s="1"/>
  <c r="Q188" i="10"/>
  <c r="Q186" i="10" s="1"/>
  <c r="O188" i="10"/>
  <c r="N188" i="10"/>
  <c r="M188" i="10"/>
  <c r="L188" i="10"/>
  <c r="L186" i="10" s="1"/>
  <c r="K188" i="10"/>
  <c r="K186" i="10" s="1"/>
  <c r="K162" i="10" s="1"/>
  <c r="K151" i="10" s="1"/>
  <c r="J188" i="10"/>
  <c r="J186" i="10" s="1"/>
  <c r="I188" i="10"/>
  <c r="I186" i="10" s="1"/>
  <c r="F188" i="10"/>
  <c r="E188" i="10"/>
  <c r="D188" i="10"/>
  <c r="C188" i="10"/>
  <c r="T187" i="10"/>
  <c r="P187" i="10"/>
  <c r="G187" i="10"/>
  <c r="W186" i="10"/>
  <c r="V186" i="10"/>
  <c r="U186" i="10"/>
  <c r="T186" i="10"/>
  <c r="O186" i="10"/>
  <c r="N186" i="10"/>
  <c r="M186" i="10"/>
  <c r="F186" i="10"/>
  <c r="E186" i="10"/>
  <c r="D186" i="10"/>
  <c r="D162" i="10" s="1"/>
  <c r="C186" i="10"/>
  <c r="T185" i="10"/>
  <c r="AB185" i="10" s="1"/>
  <c r="P185" i="10"/>
  <c r="G185" i="10"/>
  <c r="T184" i="10"/>
  <c r="P184" i="10"/>
  <c r="AB184" i="10" s="1"/>
  <c r="AB183" i="10" s="1"/>
  <c r="G184" i="10"/>
  <c r="AD183" i="10"/>
  <c r="AA183" i="10"/>
  <c r="Z183" i="10"/>
  <c r="Y183" i="10"/>
  <c r="X183" i="10"/>
  <c r="W183" i="10"/>
  <c r="V183" i="10"/>
  <c r="U183" i="10"/>
  <c r="T183" i="10"/>
  <c r="S183" i="10"/>
  <c r="R183" i="10"/>
  <c r="Q183" i="10"/>
  <c r="O183" i="10"/>
  <c r="N183" i="10"/>
  <c r="M183" i="10"/>
  <c r="L183" i="10"/>
  <c r="K183" i="10"/>
  <c r="J183" i="10"/>
  <c r="I183" i="10"/>
  <c r="F183" i="10"/>
  <c r="E183" i="10"/>
  <c r="D183" i="10"/>
  <c r="C183" i="10"/>
  <c r="AB180" i="10"/>
  <c r="AB179" i="10" s="1"/>
  <c r="T180" i="10"/>
  <c r="P180" i="10"/>
  <c r="G180" i="10"/>
  <c r="AD179" i="10"/>
  <c r="AA179" i="10"/>
  <c r="Z179" i="10"/>
  <c r="Y179" i="10"/>
  <c r="X179" i="10"/>
  <c r="W179" i="10"/>
  <c r="V179" i="10"/>
  <c r="U179" i="10"/>
  <c r="T179" i="10"/>
  <c r="S179" i="10"/>
  <c r="R179" i="10"/>
  <c r="Q179" i="10"/>
  <c r="Y180" i="12" s="1"/>
  <c r="P179" i="10"/>
  <c r="O179" i="10"/>
  <c r="N179" i="10"/>
  <c r="M179" i="10"/>
  <c r="L179" i="10"/>
  <c r="K179" i="10"/>
  <c r="J179" i="10"/>
  <c r="I179" i="10"/>
  <c r="F179" i="10"/>
  <c r="E179" i="10"/>
  <c r="D179" i="10"/>
  <c r="C179" i="10"/>
  <c r="AB178" i="10"/>
  <c r="F177" i="6" s="1"/>
  <c r="T178" i="10"/>
  <c r="P178" i="10"/>
  <c r="G178" i="10"/>
  <c r="T177" i="10"/>
  <c r="P177" i="10"/>
  <c r="G177" i="10"/>
  <c r="AD176" i="10"/>
  <c r="AA176" i="10"/>
  <c r="Z176" i="10"/>
  <c r="Y176" i="10"/>
  <c r="X176" i="10"/>
  <c r="W176" i="10"/>
  <c r="V176" i="10"/>
  <c r="U176" i="10"/>
  <c r="S176" i="10"/>
  <c r="R176" i="10"/>
  <c r="R162" i="10" s="1"/>
  <c r="R151" i="10" s="1"/>
  <c r="Q176" i="10"/>
  <c r="Y177" i="12" s="1"/>
  <c r="P176" i="10"/>
  <c r="O176" i="10"/>
  <c r="N176" i="10"/>
  <c r="M176" i="10"/>
  <c r="L176" i="10"/>
  <c r="K176" i="10"/>
  <c r="J176" i="10"/>
  <c r="I176" i="10"/>
  <c r="F176" i="10"/>
  <c r="E176" i="10"/>
  <c r="D176" i="10"/>
  <c r="C176" i="10"/>
  <c r="T175" i="10"/>
  <c r="P175" i="10"/>
  <c r="G175" i="10"/>
  <c r="D174" i="6" s="1"/>
  <c r="T174" i="10"/>
  <c r="P174" i="10"/>
  <c r="AB174" i="10" s="1"/>
  <c r="J174" i="10"/>
  <c r="R175" i="12" s="1"/>
  <c r="G174" i="10"/>
  <c r="T173" i="10"/>
  <c r="P173" i="10"/>
  <c r="AB173" i="10" s="1"/>
  <c r="G173" i="10"/>
  <c r="T172" i="10"/>
  <c r="P172" i="10"/>
  <c r="P168" i="10" s="1"/>
  <c r="G172" i="10"/>
  <c r="AD171" i="10"/>
  <c r="T171" i="10"/>
  <c r="P171" i="10"/>
  <c r="AB171" i="10" s="1"/>
  <c r="G171" i="10"/>
  <c r="T170" i="10"/>
  <c r="P170" i="10"/>
  <c r="AB170" i="10" s="1"/>
  <c r="F169" i="6" s="1"/>
  <c r="G170" i="10"/>
  <c r="T169" i="10"/>
  <c r="P169" i="10"/>
  <c r="G169" i="10"/>
  <c r="AD168" i="10"/>
  <c r="AA168" i="10"/>
  <c r="AA162" i="10" s="1"/>
  <c r="AA151" i="10" s="1"/>
  <c r="Z168" i="10"/>
  <c r="Y168" i="10"/>
  <c r="X168" i="10"/>
  <c r="W168" i="10"/>
  <c r="V168" i="10"/>
  <c r="U168" i="10"/>
  <c r="S168" i="10"/>
  <c r="R168" i="10"/>
  <c r="Q168" i="10"/>
  <c r="Y169" i="12" s="1"/>
  <c r="O168" i="10"/>
  <c r="N168" i="10"/>
  <c r="M168" i="10"/>
  <c r="L168" i="10"/>
  <c r="K168" i="10"/>
  <c r="J168" i="10"/>
  <c r="I168" i="10"/>
  <c r="F168" i="10"/>
  <c r="E168" i="10"/>
  <c r="D168" i="10"/>
  <c r="C168" i="10"/>
  <c r="T167" i="10"/>
  <c r="T165" i="10" s="1"/>
  <c r="P167" i="10"/>
  <c r="G167" i="10"/>
  <c r="T166" i="10"/>
  <c r="AB166" i="10" s="1"/>
  <c r="P166" i="10"/>
  <c r="G166" i="10"/>
  <c r="AD165" i="10"/>
  <c r="AA165" i="10"/>
  <c r="Z165" i="10"/>
  <c r="Y165" i="10"/>
  <c r="X165" i="10"/>
  <c r="W165" i="10"/>
  <c r="W162" i="10" s="1"/>
  <c r="W151" i="10" s="1"/>
  <c r="V165" i="10"/>
  <c r="U165" i="10"/>
  <c r="S165" i="10"/>
  <c r="R165" i="10"/>
  <c r="Q165" i="10"/>
  <c r="P165" i="10"/>
  <c r="O165" i="10"/>
  <c r="N165" i="10"/>
  <c r="M165" i="10"/>
  <c r="L165" i="10"/>
  <c r="K165" i="10"/>
  <c r="J165" i="10"/>
  <c r="I165" i="10"/>
  <c r="G165" i="10"/>
  <c r="F165" i="10"/>
  <c r="E165" i="10"/>
  <c r="D165" i="10"/>
  <c r="C165" i="10"/>
  <c r="U162" i="10"/>
  <c r="S162" i="10"/>
  <c r="S151" i="10" s="1"/>
  <c r="T160" i="10"/>
  <c r="P160" i="10"/>
  <c r="G160" i="10"/>
  <c r="AD159" i="10"/>
  <c r="AA159" i="10"/>
  <c r="AA158" i="10" s="1"/>
  <c r="Z159" i="10"/>
  <c r="Z158" i="10" s="1"/>
  <c r="Y159" i="10"/>
  <c r="X159" i="10"/>
  <c r="X158" i="10" s="1"/>
  <c r="W159" i="10"/>
  <c r="V159" i="10"/>
  <c r="U159" i="10"/>
  <c r="U158" i="10" s="1"/>
  <c r="S159" i="10"/>
  <c r="S158" i="10" s="1"/>
  <c r="R159" i="10"/>
  <c r="R158" i="10" s="1"/>
  <c r="Q159" i="10"/>
  <c r="Q158" i="10" s="1"/>
  <c r="P159" i="10"/>
  <c r="O159" i="10"/>
  <c r="N159" i="10"/>
  <c r="M159" i="10"/>
  <c r="L159" i="10"/>
  <c r="K159" i="10"/>
  <c r="J159" i="10"/>
  <c r="I159" i="10"/>
  <c r="F159" i="10"/>
  <c r="E159" i="10"/>
  <c r="D159" i="10"/>
  <c r="C159" i="10"/>
  <c r="C158" i="10" s="1"/>
  <c r="W158" i="10"/>
  <c r="V158" i="10"/>
  <c r="P158" i="10"/>
  <c r="O158" i="10"/>
  <c r="M158" i="10"/>
  <c r="L158" i="10"/>
  <c r="K158" i="10"/>
  <c r="J158" i="10"/>
  <c r="F158" i="10"/>
  <c r="E158" i="10"/>
  <c r="D158" i="10"/>
  <c r="T156" i="10"/>
  <c r="P156" i="10"/>
  <c r="AB156" i="10" s="1"/>
  <c r="G156" i="10"/>
  <c r="AF155" i="10"/>
  <c r="T155" i="10"/>
  <c r="T152" i="10" s="1"/>
  <c r="P155" i="10"/>
  <c r="AB155" i="10" s="1"/>
  <c r="J155" i="10"/>
  <c r="R156" i="12" s="1"/>
  <c r="G155" i="10"/>
  <c r="T154" i="10"/>
  <c r="P154" i="10"/>
  <c r="AB154" i="10" s="1"/>
  <c r="G154" i="10"/>
  <c r="T153" i="10"/>
  <c r="P153" i="10"/>
  <c r="G153" i="10"/>
  <c r="AD152" i="10"/>
  <c r="AA152" i="10"/>
  <c r="Z152" i="10"/>
  <c r="Y152" i="10"/>
  <c r="X152" i="10"/>
  <c r="W152" i="10"/>
  <c r="V152" i="10"/>
  <c r="U152" i="10"/>
  <c r="U151" i="10" s="1"/>
  <c r="S152" i="10"/>
  <c r="R152" i="10"/>
  <c r="Q152" i="10"/>
  <c r="O152" i="10"/>
  <c r="N152" i="10"/>
  <c r="M152" i="10"/>
  <c r="L152" i="10"/>
  <c r="K152" i="10"/>
  <c r="I152" i="10"/>
  <c r="F152" i="10"/>
  <c r="E152" i="10"/>
  <c r="D152" i="10"/>
  <c r="C152" i="10"/>
  <c r="AD149" i="10"/>
  <c r="H148" i="6" s="1"/>
  <c r="T149" i="10"/>
  <c r="P149" i="10"/>
  <c r="AB149" i="10" s="1"/>
  <c r="G149" i="10"/>
  <c r="T148" i="10"/>
  <c r="P148" i="10"/>
  <c r="AB148" i="10" s="1"/>
  <c r="G148" i="10"/>
  <c r="AD147" i="10"/>
  <c r="T147" i="10"/>
  <c r="P147" i="10"/>
  <c r="G147" i="10"/>
  <c r="AD146" i="10"/>
  <c r="T146" i="10"/>
  <c r="P146" i="10"/>
  <c r="AB146" i="10" s="1"/>
  <c r="AF146" i="10" s="1"/>
  <c r="G146" i="10"/>
  <c r="AD145" i="10"/>
  <c r="AB145" i="10"/>
  <c r="T145" i="10"/>
  <c r="P145" i="10"/>
  <c r="G145" i="10"/>
  <c r="AD144" i="10"/>
  <c r="H143" i="6" s="1"/>
  <c r="T144" i="10"/>
  <c r="P144" i="10"/>
  <c r="G144" i="10"/>
  <c r="AB143" i="10"/>
  <c r="T143" i="10"/>
  <c r="P143" i="10"/>
  <c r="G143" i="10"/>
  <c r="AD142" i="10"/>
  <c r="T142" i="10"/>
  <c r="P142" i="10"/>
  <c r="G142" i="10"/>
  <c r="AA141" i="10"/>
  <c r="Z141" i="10"/>
  <c r="Y141" i="10"/>
  <c r="X141" i="10"/>
  <c r="W141" i="10"/>
  <c r="V141" i="10"/>
  <c r="U141" i="10"/>
  <c r="S141" i="10"/>
  <c r="R141" i="10"/>
  <c r="Q141" i="10"/>
  <c r="O141" i="10"/>
  <c r="N141" i="10"/>
  <c r="M141" i="10"/>
  <c r="L141" i="10"/>
  <c r="K141" i="10"/>
  <c r="J141" i="10"/>
  <c r="I141" i="10"/>
  <c r="F141" i="10"/>
  <c r="E141" i="10"/>
  <c r="D141" i="10"/>
  <c r="C141" i="10"/>
  <c r="T140" i="10"/>
  <c r="P140" i="10"/>
  <c r="P136" i="10" s="1"/>
  <c r="G140" i="10"/>
  <c r="AB139" i="10"/>
  <c r="T139" i="10"/>
  <c r="P139" i="10"/>
  <c r="G139" i="10"/>
  <c r="T138" i="10"/>
  <c r="P138" i="10"/>
  <c r="G138" i="10"/>
  <c r="T137" i="10"/>
  <c r="T136" i="10" s="1"/>
  <c r="P137" i="10"/>
  <c r="G137" i="10"/>
  <c r="AD136" i="10"/>
  <c r="AA136" i="10"/>
  <c r="Z136" i="10"/>
  <c r="Y136" i="10"/>
  <c r="X136" i="10"/>
  <c r="W136" i="10"/>
  <c r="V136" i="10"/>
  <c r="U136" i="10"/>
  <c r="S136" i="10"/>
  <c r="R136" i="10"/>
  <c r="Q136" i="10"/>
  <c r="O136" i="10"/>
  <c r="N136" i="10"/>
  <c r="M136" i="10"/>
  <c r="L136" i="10"/>
  <c r="K136" i="10"/>
  <c r="J136" i="10"/>
  <c r="I136" i="10"/>
  <c r="F136" i="10"/>
  <c r="E136" i="10"/>
  <c r="D136" i="10"/>
  <c r="C136" i="10"/>
  <c r="AD135" i="10"/>
  <c r="T135" i="10"/>
  <c r="P135" i="10"/>
  <c r="G135" i="10"/>
  <c r="G133" i="10" s="1"/>
  <c r="AD134" i="10"/>
  <c r="T134" i="10"/>
  <c r="P134" i="10"/>
  <c r="AB134" i="10" s="1"/>
  <c r="G134" i="10"/>
  <c r="AA133" i="10"/>
  <c r="Z133" i="10"/>
  <c r="Y133" i="10"/>
  <c r="X133" i="10"/>
  <c r="X112" i="10" s="1"/>
  <c r="W133" i="10"/>
  <c r="V133" i="10"/>
  <c r="U133" i="10"/>
  <c r="S133" i="10"/>
  <c r="R133" i="10"/>
  <c r="Q133" i="10"/>
  <c r="O133" i="10"/>
  <c r="N133" i="10"/>
  <c r="M133" i="10"/>
  <c r="L133" i="10"/>
  <c r="K133" i="10"/>
  <c r="J133" i="10"/>
  <c r="I133" i="10"/>
  <c r="F133" i="10"/>
  <c r="E133" i="10"/>
  <c r="D133" i="10"/>
  <c r="C133" i="10"/>
  <c r="AD132" i="10"/>
  <c r="H131" i="6" s="1"/>
  <c r="T132" i="10"/>
  <c r="P132" i="10"/>
  <c r="G132" i="10"/>
  <c r="AD131" i="10"/>
  <c r="T131" i="10"/>
  <c r="P131" i="10"/>
  <c r="G131" i="10"/>
  <c r="AD130" i="10"/>
  <c r="H129" i="6" s="1"/>
  <c r="T130" i="10"/>
  <c r="P130" i="10"/>
  <c r="AB130" i="10" s="1"/>
  <c r="G130" i="10"/>
  <c r="AD129" i="10"/>
  <c r="T129" i="10"/>
  <c r="P129" i="10"/>
  <c r="G129" i="10"/>
  <c r="AD128" i="10"/>
  <c r="H127" i="6" s="1"/>
  <c r="AB128" i="10"/>
  <c r="T128" i="10"/>
  <c r="P128" i="10"/>
  <c r="G128" i="10"/>
  <c r="AB127" i="10"/>
  <c r="T127" i="10"/>
  <c r="P127" i="10"/>
  <c r="G127" i="10"/>
  <c r="D126" i="6" s="1"/>
  <c r="AD126" i="10"/>
  <c r="H125" i="6" s="1"/>
  <c r="T126" i="10"/>
  <c r="P126" i="10"/>
  <c r="G126" i="10"/>
  <c r="AA125" i="10"/>
  <c r="Z125" i="10"/>
  <c r="Y125" i="10"/>
  <c r="X125" i="10"/>
  <c r="W125" i="10"/>
  <c r="V125" i="10"/>
  <c r="U125" i="10"/>
  <c r="S125" i="10"/>
  <c r="R125" i="10"/>
  <c r="Q125" i="10"/>
  <c r="O125" i="10"/>
  <c r="N125" i="10"/>
  <c r="M125" i="10"/>
  <c r="L125" i="10"/>
  <c r="K125" i="10"/>
  <c r="J125" i="10"/>
  <c r="I125" i="10"/>
  <c r="F125" i="10"/>
  <c r="E125" i="10"/>
  <c r="D125" i="10"/>
  <c r="C125" i="10"/>
  <c r="T124" i="10"/>
  <c r="P124" i="10"/>
  <c r="AB124" i="10" s="1"/>
  <c r="G124" i="10"/>
  <c r="AF124" i="10" s="1"/>
  <c r="AD123" i="10"/>
  <c r="AD120" i="10" s="1"/>
  <c r="T123" i="10"/>
  <c r="T120" i="10" s="1"/>
  <c r="R123" i="10"/>
  <c r="Z124" i="12" s="1"/>
  <c r="P123" i="10"/>
  <c r="G123" i="10"/>
  <c r="T122" i="10"/>
  <c r="P122" i="10"/>
  <c r="AB122" i="10" s="1"/>
  <c r="G122" i="10"/>
  <c r="T121" i="10"/>
  <c r="P121" i="10"/>
  <c r="AB121" i="10" s="1"/>
  <c r="G121" i="10"/>
  <c r="AA120" i="10"/>
  <c r="Z120" i="10"/>
  <c r="Y120" i="10"/>
  <c r="X120" i="10"/>
  <c r="W120" i="10"/>
  <c r="V120" i="10"/>
  <c r="U120" i="10"/>
  <c r="S120" i="10"/>
  <c r="R120" i="10"/>
  <c r="Q120" i="10"/>
  <c r="O120" i="10"/>
  <c r="N120" i="10"/>
  <c r="M120" i="10"/>
  <c r="L120" i="10"/>
  <c r="K120" i="10"/>
  <c r="J120" i="10"/>
  <c r="I120" i="10"/>
  <c r="F120" i="10"/>
  <c r="E120" i="10"/>
  <c r="D120" i="10"/>
  <c r="C120" i="10"/>
  <c r="AD119" i="10"/>
  <c r="H118" i="6" s="1"/>
  <c r="T119" i="10"/>
  <c r="P119" i="10"/>
  <c r="AB119" i="10" s="1"/>
  <c r="G119" i="10"/>
  <c r="AD118" i="10"/>
  <c r="H117" i="6" s="1"/>
  <c r="T118" i="10"/>
  <c r="P118" i="10"/>
  <c r="AB118" i="10" s="1"/>
  <c r="G118" i="10"/>
  <c r="T117" i="10"/>
  <c r="P117" i="10"/>
  <c r="AB117" i="10" s="1"/>
  <c r="G117" i="10"/>
  <c r="AD116" i="10"/>
  <c r="H115" i="6" s="1"/>
  <c r="T116" i="10"/>
  <c r="P116" i="10"/>
  <c r="G116" i="10"/>
  <c r="T115" i="10"/>
  <c r="P115" i="10"/>
  <c r="G115" i="10"/>
  <c r="AA114" i="10"/>
  <c r="Z114" i="10"/>
  <c r="Y114" i="10"/>
  <c r="X114" i="10"/>
  <c r="W114" i="10"/>
  <c r="V114" i="10"/>
  <c r="U114" i="10"/>
  <c r="S114" i="10"/>
  <c r="R114" i="10"/>
  <c r="Q114" i="10"/>
  <c r="Q112" i="10" s="1"/>
  <c r="O114" i="10"/>
  <c r="N114" i="10"/>
  <c r="M114" i="10"/>
  <c r="L114" i="10"/>
  <c r="K114" i="10"/>
  <c r="J114" i="10"/>
  <c r="I114" i="10"/>
  <c r="F114" i="10"/>
  <c r="E114" i="10"/>
  <c r="D114" i="10"/>
  <c r="D112" i="10" s="1"/>
  <c r="C114" i="10"/>
  <c r="T110" i="10"/>
  <c r="P110" i="10"/>
  <c r="G110" i="10"/>
  <c r="AD109" i="10"/>
  <c r="AD104" i="10" s="1"/>
  <c r="AB109" i="10"/>
  <c r="T109" i="10"/>
  <c r="P109" i="10"/>
  <c r="G109" i="10"/>
  <c r="T108" i="10"/>
  <c r="P108" i="10"/>
  <c r="AB108" i="10" s="1"/>
  <c r="G108" i="10"/>
  <c r="T107" i="10"/>
  <c r="P107" i="10"/>
  <c r="G107" i="10"/>
  <c r="T106" i="10"/>
  <c r="P106" i="10"/>
  <c r="G106" i="10"/>
  <c r="T105" i="10"/>
  <c r="AB105" i="10" s="1"/>
  <c r="P105" i="10"/>
  <c r="G105" i="10"/>
  <c r="AA104" i="10"/>
  <c r="Z104" i="10"/>
  <c r="Y104" i="10"/>
  <c r="X104" i="10"/>
  <c r="W104" i="10"/>
  <c r="V104" i="10"/>
  <c r="U104" i="10"/>
  <c r="S104" i="10"/>
  <c r="R104" i="10"/>
  <c r="Q104" i="10"/>
  <c r="O104" i="10"/>
  <c r="N104" i="10"/>
  <c r="M104" i="10"/>
  <c r="L104" i="10"/>
  <c r="K104" i="10"/>
  <c r="J104" i="10"/>
  <c r="I104" i="10"/>
  <c r="F104" i="10"/>
  <c r="E104" i="10"/>
  <c r="D104" i="10"/>
  <c r="C104" i="10"/>
  <c r="AD103" i="10"/>
  <c r="H102" i="6" s="1"/>
  <c r="T103" i="10"/>
  <c r="P103" i="10"/>
  <c r="AB103" i="10" s="1"/>
  <c r="AF103" i="10" s="1"/>
  <c r="G103" i="10"/>
  <c r="AD102" i="10"/>
  <c r="H101" i="6" s="1"/>
  <c r="T102" i="10"/>
  <c r="P102" i="10"/>
  <c r="G102" i="10"/>
  <c r="AD101" i="10"/>
  <c r="T101" i="10"/>
  <c r="P101" i="10"/>
  <c r="G101" i="10"/>
  <c r="T100" i="10"/>
  <c r="P100" i="10"/>
  <c r="G100" i="10"/>
  <c r="AD99" i="10"/>
  <c r="T99" i="10"/>
  <c r="AB99" i="10" s="1"/>
  <c r="P99" i="10"/>
  <c r="G99" i="10"/>
  <c r="T98" i="10"/>
  <c r="P98" i="10"/>
  <c r="AB98" i="10" s="1"/>
  <c r="G98" i="10"/>
  <c r="T97" i="10"/>
  <c r="P97" i="10"/>
  <c r="AB97" i="10" s="1"/>
  <c r="G97" i="10"/>
  <c r="T96" i="10"/>
  <c r="P96" i="10"/>
  <c r="G96" i="10"/>
  <c r="AD95" i="10"/>
  <c r="H94" i="6" s="1"/>
  <c r="T95" i="10"/>
  <c r="P95" i="10"/>
  <c r="AB95" i="10" s="1"/>
  <c r="G95" i="10"/>
  <c r="AA94" i="10"/>
  <c r="Z94" i="10"/>
  <c r="Y94" i="10"/>
  <c r="X94" i="10"/>
  <c r="W94" i="10"/>
  <c r="V94" i="10"/>
  <c r="U94" i="10"/>
  <c r="S94" i="10"/>
  <c r="R94" i="10"/>
  <c r="Q94" i="10"/>
  <c r="O94" i="10"/>
  <c r="N94" i="10"/>
  <c r="M94" i="10"/>
  <c r="L94" i="10"/>
  <c r="K94" i="10"/>
  <c r="J94" i="10"/>
  <c r="I94" i="10"/>
  <c r="F94" i="10"/>
  <c r="E94" i="10"/>
  <c r="D94" i="10"/>
  <c r="C94" i="10"/>
  <c r="AD93" i="10"/>
  <c r="T93" i="10"/>
  <c r="P93" i="10"/>
  <c r="G93" i="10"/>
  <c r="AD92" i="10"/>
  <c r="T92" i="10"/>
  <c r="O92" i="10"/>
  <c r="W93" i="12" s="1"/>
  <c r="G92" i="10"/>
  <c r="G90" i="10" s="1"/>
  <c r="AD91" i="10"/>
  <c r="T91" i="10"/>
  <c r="P91" i="10"/>
  <c r="AB91" i="10" s="1"/>
  <c r="G91" i="10"/>
  <c r="AD90" i="10"/>
  <c r="AA90" i="10"/>
  <c r="Z90" i="10"/>
  <c r="Y90" i="10"/>
  <c r="X90" i="10"/>
  <c r="W90" i="10"/>
  <c r="V90" i="10"/>
  <c r="U90" i="10"/>
  <c r="S90" i="10"/>
  <c r="R90" i="10"/>
  <c r="Q90" i="10"/>
  <c r="O90" i="10"/>
  <c r="N90" i="10"/>
  <c r="M90" i="10"/>
  <c r="L90" i="10"/>
  <c r="K90" i="10"/>
  <c r="J90" i="10"/>
  <c r="I90" i="10"/>
  <c r="F90" i="10"/>
  <c r="E90" i="10"/>
  <c r="D90" i="10"/>
  <c r="C90" i="10"/>
  <c r="T89" i="10"/>
  <c r="P89" i="10"/>
  <c r="AB89" i="10" s="1"/>
  <c r="G89" i="10"/>
  <c r="T88" i="10"/>
  <c r="T84" i="10" s="1"/>
  <c r="P88" i="10"/>
  <c r="G88" i="10"/>
  <c r="J86" i="10"/>
  <c r="J85" i="10" s="1"/>
  <c r="C86" i="10"/>
  <c r="C85" i="10" s="1"/>
  <c r="AA84" i="10"/>
  <c r="Z84" i="10"/>
  <c r="Y84" i="10"/>
  <c r="X84" i="10"/>
  <c r="W84" i="10"/>
  <c r="V84" i="10"/>
  <c r="U84" i="10"/>
  <c r="S84" i="10"/>
  <c r="R84" i="10"/>
  <c r="Q84" i="10"/>
  <c r="O84" i="10"/>
  <c r="N84" i="10"/>
  <c r="M84" i="10"/>
  <c r="L84" i="10"/>
  <c r="K84" i="10"/>
  <c r="I84" i="10"/>
  <c r="F84" i="10"/>
  <c r="E84" i="10"/>
  <c r="D84" i="10"/>
  <c r="T83" i="10"/>
  <c r="P83" i="10"/>
  <c r="AB83" i="10" s="1"/>
  <c r="G83" i="10"/>
  <c r="T82" i="10"/>
  <c r="P82" i="10"/>
  <c r="G82" i="10"/>
  <c r="AD81" i="10"/>
  <c r="AF81" i="10" s="1"/>
  <c r="T81" i="10"/>
  <c r="P81" i="10"/>
  <c r="AB81" i="10" s="1"/>
  <c r="G81" i="10"/>
  <c r="AD80" i="10"/>
  <c r="T80" i="10"/>
  <c r="P80" i="10"/>
  <c r="G80" i="10"/>
  <c r="AA79" i="10"/>
  <c r="Z79" i="10"/>
  <c r="Y79" i="10"/>
  <c r="X79" i="10"/>
  <c r="W79" i="10"/>
  <c r="V79" i="10"/>
  <c r="U79" i="10"/>
  <c r="S79" i="10"/>
  <c r="R79" i="10"/>
  <c r="Q79" i="10"/>
  <c r="O79" i="10"/>
  <c r="N79" i="10"/>
  <c r="M79" i="10"/>
  <c r="L79" i="10"/>
  <c r="K79" i="10"/>
  <c r="J79" i="10"/>
  <c r="I79" i="10"/>
  <c r="F79" i="10"/>
  <c r="E79" i="10"/>
  <c r="D79" i="10"/>
  <c r="C79" i="10"/>
  <c r="T77" i="10"/>
  <c r="P77" i="10"/>
  <c r="AB77" i="10" s="1"/>
  <c r="G77" i="10"/>
  <c r="T76" i="10"/>
  <c r="P76" i="10"/>
  <c r="G76" i="10"/>
  <c r="AD75" i="10"/>
  <c r="T75" i="10"/>
  <c r="P75" i="10"/>
  <c r="G75" i="10"/>
  <c r="T74" i="10"/>
  <c r="P74" i="10"/>
  <c r="G74" i="10"/>
  <c r="AD73" i="10"/>
  <c r="H75" i="6" s="1"/>
  <c r="T73" i="10"/>
  <c r="P73" i="10"/>
  <c r="G73" i="10"/>
  <c r="T72" i="10"/>
  <c r="P72" i="10"/>
  <c r="AB72" i="10" s="1"/>
  <c r="G72" i="10"/>
  <c r="T71" i="10"/>
  <c r="P71" i="10"/>
  <c r="AB71" i="10" s="1"/>
  <c r="G71" i="10"/>
  <c r="AA70" i="10"/>
  <c r="Z70" i="10"/>
  <c r="Y70" i="10"/>
  <c r="X70" i="10"/>
  <c r="W70" i="10"/>
  <c r="V70" i="10"/>
  <c r="U70" i="10"/>
  <c r="S70" i="10"/>
  <c r="R70" i="10"/>
  <c r="R48" i="10" s="1"/>
  <c r="Q70" i="10"/>
  <c r="O70" i="10"/>
  <c r="N70" i="10"/>
  <c r="M70" i="10"/>
  <c r="L70" i="10"/>
  <c r="K70" i="10"/>
  <c r="J70" i="10"/>
  <c r="I70" i="10"/>
  <c r="F70" i="10"/>
  <c r="E70" i="10"/>
  <c r="D70" i="10"/>
  <c r="C70" i="10"/>
  <c r="T69" i="10"/>
  <c r="P69" i="10"/>
  <c r="AB69" i="10" s="1"/>
  <c r="G69" i="10"/>
  <c r="T68" i="10"/>
  <c r="AB68" i="10" s="1"/>
  <c r="P68" i="10"/>
  <c r="G68" i="10"/>
  <c r="T67" i="10"/>
  <c r="P67" i="10"/>
  <c r="G67" i="10"/>
  <c r="T66" i="10"/>
  <c r="P66" i="10"/>
  <c r="G66" i="10"/>
  <c r="AD65" i="10"/>
  <c r="T65" i="10"/>
  <c r="AB65" i="10" s="1"/>
  <c r="AF65" i="10" s="1"/>
  <c r="P65" i="10"/>
  <c r="G65" i="10"/>
  <c r="AD64" i="10"/>
  <c r="H66" i="6" s="1"/>
  <c r="T64" i="10"/>
  <c r="P64" i="10"/>
  <c r="AB64" i="10" s="1"/>
  <c r="G64" i="10"/>
  <c r="AD63" i="10"/>
  <c r="T63" i="10"/>
  <c r="P63" i="10"/>
  <c r="G63" i="10"/>
  <c r="AA62" i="10"/>
  <c r="Z62" i="10"/>
  <c r="Y62" i="10"/>
  <c r="X62" i="10"/>
  <c r="W62" i="10"/>
  <c r="V62" i="10"/>
  <c r="U62" i="10"/>
  <c r="S62" i="10"/>
  <c r="R62" i="10"/>
  <c r="Q62" i="10"/>
  <c r="O62" i="10"/>
  <c r="N62" i="10"/>
  <c r="M62" i="10"/>
  <c r="L62" i="10"/>
  <c r="K62" i="10"/>
  <c r="J62" i="10"/>
  <c r="I62" i="10"/>
  <c r="F62" i="10"/>
  <c r="E62" i="10"/>
  <c r="D62" i="10"/>
  <c r="C62" i="10"/>
  <c r="T61" i="10"/>
  <c r="P61" i="10"/>
  <c r="AB61" i="10" s="1"/>
  <c r="G61" i="10"/>
  <c r="AD60" i="10"/>
  <c r="H62" i="6" s="1"/>
  <c r="T60" i="10"/>
  <c r="P60" i="10"/>
  <c r="G60" i="10"/>
  <c r="AD59" i="10"/>
  <c r="T59" i="10"/>
  <c r="P59" i="10"/>
  <c r="AB59" i="10" s="1"/>
  <c r="G59" i="10"/>
  <c r="AD58" i="10"/>
  <c r="T58" i="10"/>
  <c r="P58" i="10"/>
  <c r="P56" i="10" s="1"/>
  <c r="G58" i="10"/>
  <c r="AD57" i="10"/>
  <c r="T57" i="10"/>
  <c r="P57" i="10"/>
  <c r="AB57" i="10" s="1"/>
  <c r="G57" i="10"/>
  <c r="AA56" i="10"/>
  <c r="Z56" i="10"/>
  <c r="Y56" i="10"/>
  <c r="X56" i="10"/>
  <c r="W56" i="10"/>
  <c r="V56" i="10"/>
  <c r="U56" i="10"/>
  <c r="S56" i="10"/>
  <c r="R56" i="10"/>
  <c r="Q56" i="10"/>
  <c r="O56" i="10"/>
  <c r="N56" i="10"/>
  <c r="M56" i="10"/>
  <c r="L56" i="10"/>
  <c r="K56" i="10"/>
  <c r="J56" i="10"/>
  <c r="I56" i="10"/>
  <c r="G56" i="10"/>
  <c r="F56" i="10"/>
  <c r="E56" i="10"/>
  <c r="D56" i="10"/>
  <c r="C56" i="10"/>
  <c r="T55" i="10"/>
  <c r="AB55" i="10" s="1"/>
  <c r="P55" i="10"/>
  <c r="G55" i="10"/>
  <c r="T54" i="10"/>
  <c r="AB54" i="10" s="1"/>
  <c r="P54" i="10"/>
  <c r="G54" i="10"/>
  <c r="D56" i="6" s="1"/>
  <c r="AD53" i="10"/>
  <c r="H55" i="6" s="1"/>
  <c r="T53" i="10"/>
  <c r="T50" i="10" s="1"/>
  <c r="P53" i="10"/>
  <c r="AB53" i="10" s="1"/>
  <c r="G53" i="10"/>
  <c r="AF52" i="10"/>
  <c r="T52" i="10"/>
  <c r="P52" i="10"/>
  <c r="AB52" i="10" s="1"/>
  <c r="G52" i="10"/>
  <c r="T51" i="10"/>
  <c r="P51" i="10"/>
  <c r="AB51" i="10" s="1"/>
  <c r="G51" i="10"/>
  <c r="AA50" i="10"/>
  <c r="Z50" i="10"/>
  <c r="Y50" i="10"/>
  <c r="X50" i="10"/>
  <c r="W50" i="10"/>
  <c r="V50" i="10"/>
  <c r="U50" i="10"/>
  <c r="S50" i="10"/>
  <c r="R50" i="10"/>
  <c r="Q50" i="10"/>
  <c r="Q48" i="10" s="1"/>
  <c r="O50" i="10"/>
  <c r="N50" i="10"/>
  <c r="M50" i="10"/>
  <c r="L50" i="10"/>
  <c r="K50" i="10"/>
  <c r="J50" i="10"/>
  <c r="I50" i="10"/>
  <c r="F50" i="10"/>
  <c r="E50" i="10"/>
  <c r="D50" i="10"/>
  <c r="C50" i="10"/>
  <c r="I48" i="10"/>
  <c r="T46" i="10"/>
  <c r="P46" i="10"/>
  <c r="AB46" i="10" s="1"/>
  <c r="G46" i="10"/>
  <c r="AF46" i="10" s="1"/>
  <c r="T45" i="10"/>
  <c r="P45" i="10"/>
  <c r="AB45" i="10" s="1"/>
  <c r="G45" i="10"/>
  <c r="AD44" i="10"/>
  <c r="AD43" i="10"/>
  <c r="AB43" i="10"/>
  <c r="AD42" i="10"/>
  <c r="AB42" i="10"/>
  <c r="X41" i="10"/>
  <c r="Q41" i="10"/>
  <c r="N41" i="10"/>
  <c r="J41" i="10"/>
  <c r="I41" i="10"/>
  <c r="D41" i="10"/>
  <c r="C41" i="10"/>
  <c r="AD40" i="10"/>
  <c r="H42" i="6" s="1"/>
  <c r="AB40" i="10"/>
  <c r="AB39" i="10"/>
  <c r="G39" i="10"/>
  <c r="AB38" i="10"/>
  <c r="G38" i="10"/>
  <c r="AF38" i="10" s="1"/>
  <c r="AB37" i="10"/>
  <c r="G37" i="10"/>
  <c r="AD36" i="10"/>
  <c r="AD35" i="10" s="1"/>
  <c r="AB36" i="10"/>
  <c r="AB35" i="10" s="1"/>
  <c r="AA35" i="10"/>
  <c r="Z35" i="10"/>
  <c r="Y35" i="10"/>
  <c r="X35" i="10"/>
  <c r="W35" i="10"/>
  <c r="V35" i="10"/>
  <c r="U35" i="10"/>
  <c r="T35" i="10"/>
  <c r="S35" i="10"/>
  <c r="R35" i="10"/>
  <c r="Q35" i="10"/>
  <c r="P35" i="10"/>
  <c r="O35" i="10"/>
  <c r="N35" i="10"/>
  <c r="M35" i="10"/>
  <c r="L35" i="10"/>
  <c r="K35" i="10"/>
  <c r="J35" i="10"/>
  <c r="I35" i="10"/>
  <c r="D35" i="10"/>
  <c r="C35" i="10"/>
  <c r="T33" i="10"/>
  <c r="P33" i="10"/>
  <c r="P31" i="10" s="1"/>
  <c r="G33" i="10"/>
  <c r="T32" i="10"/>
  <c r="T31" i="10" s="1"/>
  <c r="P32" i="10"/>
  <c r="AB32" i="10" s="1"/>
  <c r="G32" i="10"/>
  <c r="AD31" i="10"/>
  <c r="AA31" i="10"/>
  <c r="Z31" i="10"/>
  <c r="Y31" i="10"/>
  <c r="X31" i="10"/>
  <c r="W31" i="10"/>
  <c r="V31" i="10"/>
  <c r="U31" i="10"/>
  <c r="S31" i="10"/>
  <c r="R31" i="10"/>
  <c r="Q31" i="10"/>
  <c r="O31" i="10"/>
  <c r="N31" i="10"/>
  <c r="M31" i="10"/>
  <c r="L31" i="10"/>
  <c r="K31" i="10"/>
  <c r="J31" i="10"/>
  <c r="I31" i="10"/>
  <c r="F31" i="10"/>
  <c r="E31" i="10"/>
  <c r="D31" i="10"/>
  <c r="C31" i="10"/>
  <c r="T30" i="10"/>
  <c r="AB30" i="10" s="1"/>
  <c r="P30" i="10"/>
  <c r="G30" i="10"/>
  <c r="AD29" i="10"/>
  <c r="AB29" i="10"/>
  <c r="AD28" i="10"/>
  <c r="H30" i="6" s="1"/>
  <c r="AB28" i="10"/>
  <c r="AD27" i="10"/>
  <c r="H29" i="6" s="1"/>
  <c r="T27" i="10"/>
  <c r="T25" i="10" s="1"/>
  <c r="P27" i="10"/>
  <c r="G27" i="10"/>
  <c r="T26" i="10"/>
  <c r="P26" i="10"/>
  <c r="P25" i="10" s="1"/>
  <c r="G26" i="10"/>
  <c r="D28" i="6" s="1"/>
  <c r="AA25" i="10"/>
  <c r="Z25" i="10"/>
  <c r="Y25" i="10"/>
  <c r="X25" i="10"/>
  <c r="W25" i="10"/>
  <c r="V25" i="10"/>
  <c r="U25" i="10"/>
  <c r="S25" i="10"/>
  <c r="R25" i="10"/>
  <c r="Q25" i="10"/>
  <c r="O25" i="10"/>
  <c r="N25" i="10"/>
  <c r="M25" i="10"/>
  <c r="L25" i="10"/>
  <c r="K25" i="10"/>
  <c r="J25" i="10"/>
  <c r="I25" i="10"/>
  <c r="D25" i="10"/>
  <c r="C25" i="10"/>
  <c r="AB24" i="10"/>
  <c r="T24" i="10"/>
  <c r="P24" i="10"/>
  <c r="G24" i="10"/>
  <c r="AF24" i="10" s="1"/>
  <c r="AD23" i="10"/>
  <c r="H25" i="6" s="1"/>
  <c r="T23" i="10"/>
  <c r="P23" i="10"/>
  <c r="AB23" i="10" s="1"/>
  <c r="G23" i="10"/>
  <c r="AB22" i="10"/>
  <c r="T22" i="10"/>
  <c r="P22" i="10"/>
  <c r="G22" i="10"/>
  <c r="T21" i="10"/>
  <c r="P21" i="10"/>
  <c r="AB21" i="10" s="1"/>
  <c r="G21" i="10"/>
  <c r="AD20" i="10"/>
  <c r="T20" i="10"/>
  <c r="P20" i="10"/>
  <c r="G20" i="10"/>
  <c r="AA19" i="10"/>
  <c r="Z19" i="10"/>
  <c r="Y19" i="10"/>
  <c r="X19" i="10"/>
  <c r="W19" i="10"/>
  <c r="V19" i="10"/>
  <c r="U19" i="10"/>
  <c r="T19" i="10"/>
  <c r="S19" i="10"/>
  <c r="R19" i="10"/>
  <c r="Q19" i="10"/>
  <c r="O19" i="10"/>
  <c r="N19" i="10"/>
  <c r="M19" i="10"/>
  <c r="L19" i="10"/>
  <c r="K19" i="10"/>
  <c r="J19" i="10"/>
  <c r="I19" i="10"/>
  <c r="F19" i="10"/>
  <c r="E19" i="10"/>
  <c r="D19" i="10"/>
  <c r="D10" i="10" s="1"/>
  <c r="C19" i="10"/>
  <c r="AD18" i="10"/>
  <c r="T18" i="10"/>
  <c r="T13" i="10" s="1"/>
  <c r="P18" i="10"/>
  <c r="G18" i="10"/>
  <c r="T17" i="10"/>
  <c r="P17" i="10"/>
  <c r="AB17" i="10" s="1"/>
  <c r="G17" i="10"/>
  <c r="AF17" i="10" s="1"/>
  <c r="T16" i="10"/>
  <c r="P16" i="10"/>
  <c r="G16" i="10"/>
  <c r="AD15" i="10"/>
  <c r="H17" i="6" s="1"/>
  <c r="T15" i="10"/>
  <c r="P15" i="10"/>
  <c r="G15" i="10"/>
  <c r="AD14" i="10"/>
  <c r="T14" i="10"/>
  <c r="P14" i="10"/>
  <c r="AB14" i="10" s="1"/>
  <c r="G14" i="10"/>
  <c r="AA13" i="10"/>
  <c r="AA44" i="10" s="1"/>
  <c r="AI46" i="12" s="1"/>
  <c r="Z13" i="10"/>
  <c r="Z44" i="10" s="1"/>
  <c r="Y13" i="10"/>
  <c r="Y44" i="10" s="1"/>
  <c r="X13" i="10"/>
  <c r="W13" i="10"/>
  <c r="V13" i="10"/>
  <c r="U13" i="10"/>
  <c r="U44" i="10" s="1"/>
  <c r="S13" i="10"/>
  <c r="S44" i="10" s="1"/>
  <c r="R13" i="10"/>
  <c r="R44" i="10" s="1"/>
  <c r="Q13" i="10"/>
  <c r="O13" i="10"/>
  <c r="N13" i="10"/>
  <c r="M13" i="10"/>
  <c r="M44" i="10" s="1"/>
  <c r="L13" i="10"/>
  <c r="L44" i="10" s="1"/>
  <c r="K13" i="10"/>
  <c r="K44" i="10" s="1"/>
  <c r="J13" i="10"/>
  <c r="I13" i="10"/>
  <c r="G13" i="10"/>
  <c r="D15" i="6" s="1"/>
  <c r="F13" i="10"/>
  <c r="E13" i="10"/>
  <c r="D13" i="10"/>
  <c r="C13" i="10"/>
  <c r="E9" i="4" s="1"/>
  <c r="X10" i="10"/>
  <c r="A3" i="10"/>
  <c r="AJ70" i="9"/>
  <c r="AJ69" i="9"/>
  <c r="AJ66" i="9"/>
  <c r="AJ64" i="9"/>
  <c r="AJ63" i="9"/>
  <c r="AJ62" i="9"/>
  <c r="AJ61" i="9"/>
  <c r="AJ59" i="9"/>
  <c r="AJ56" i="9"/>
  <c r="AJ55" i="9"/>
  <c r="AJ54" i="9"/>
  <c r="AJ53" i="9"/>
  <c r="AJ52" i="9"/>
  <c r="AJ51" i="9"/>
  <c r="AJ50" i="9"/>
  <c r="AJ45" i="9"/>
  <c r="AJ44" i="9"/>
  <c r="AJ43" i="9"/>
  <c r="AJ40" i="9"/>
  <c r="AJ39" i="9"/>
  <c r="AJ38" i="9"/>
  <c r="AJ35" i="9"/>
  <c r="AJ33" i="9"/>
  <c r="AJ32" i="9"/>
  <c r="AJ31" i="9"/>
  <c r="AJ30" i="9"/>
  <c r="AJ29" i="9"/>
  <c r="AJ28" i="9"/>
  <c r="AJ27" i="9"/>
  <c r="P26" i="9"/>
  <c r="AB21" i="9"/>
  <c r="AJ21" i="9" s="1"/>
  <c r="AJ20" i="9"/>
  <c r="AJ19" i="9"/>
  <c r="AJ18" i="9"/>
  <c r="AJ17" i="9"/>
  <c r="AJ16" i="9"/>
  <c r="AJ15" i="9"/>
  <c r="P15" i="9"/>
  <c r="AJ14" i="9"/>
  <c r="AH9" i="9"/>
  <c r="AG9" i="9"/>
  <c r="AF9" i="9"/>
  <c r="AE9" i="9"/>
  <c r="AD9" i="9"/>
  <c r="AC9" i="9"/>
  <c r="AA9" i="9"/>
  <c r="Y9" i="9"/>
  <c r="X9" i="9"/>
  <c r="W9" i="9"/>
  <c r="V9" i="9"/>
  <c r="U9" i="9"/>
  <c r="T9" i="9"/>
  <c r="S9" i="9"/>
  <c r="R9" i="9"/>
  <c r="Q9" i="9"/>
  <c r="N9" i="9"/>
  <c r="M9" i="9"/>
  <c r="L9" i="9"/>
  <c r="A2" i="9"/>
  <c r="D316" i="8"/>
  <c r="D315" i="8" s="1"/>
  <c r="D314" i="8" s="1"/>
  <c r="D309" i="8"/>
  <c r="D308" i="8" s="1"/>
  <c r="D303" i="8"/>
  <c r="D302" i="8" s="1"/>
  <c r="D301" i="8" s="1"/>
  <c r="D295" i="8"/>
  <c r="D290" i="8"/>
  <c r="AD76" i="10" s="1"/>
  <c r="H78" i="6" s="1"/>
  <c r="D284" i="8"/>
  <c r="D283" i="8" s="1"/>
  <c r="E221" i="4" s="1"/>
  <c r="E220" i="4" s="1"/>
  <c r="D275" i="8"/>
  <c r="D274" i="8" s="1"/>
  <c r="D270" i="8"/>
  <c r="D269" i="8" s="1"/>
  <c r="D264" i="8"/>
  <c r="D262" i="8"/>
  <c r="D260" i="8"/>
  <c r="D258" i="8"/>
  <c r="D255" i="8"/>
  <c r="D253" i="8"/>
  <c r="D251" i="8"/>
  <c r="D249" i="8"/>
  <c r="D248" i="8" s="1"/>
  <c r="D245" i="8"/>
  <c r="D242" i="8"/>
  <c r="D237" i="8"/>
  <c r="D229" i="8"/>
  <c r="D224" i="8"/>
  <c r="D223" i="8"/>
  <c r="D222" i="8" s="1"/>
  <c r="D219" i="8"/>
  <c r="D218" i="8"/>
  <c r="D214" i="8"/>
  <c r="D209" i="8"/>
  <c r="D208" i="8"/>
  <c r="D207" i="8"/>
  <c r="D206" i="8" s="1"/>
  <c r="D202" i="8"/>
  <c r="D199" i="8"/>
  <c r="AD52" i="10" s="1"/>
  <c r="AD50" i="10" s="1"/>
  <c r="D198" i="8"/>
  <c r="D197" i="8" s="1"/>
  <c r="D190" i="8"/>
  <c r="D184" i="8"/>
  <c r="D176" i="8"/>
  <c r="D173" i="8"/>
  <c r="AD127" i="10" s="1"/>
  <c r="D171" i="8"/>
  <c r="AD115" i="10" s="1"/>
  <c r="H114" i="6" s="1"/>
  <c r="D170" i="8"/>
  <c r="D165" i="8"/>
  <c r="D164" i="8" s="1"/>
  <c r="E157" i="4" s="1"/>
  <c r="D161" i="8"/>
  <c r="D157" i="8"/>
  <c r="D149" i="8"/>
  <c r="D146" i="8"/>
  <c r="D143" i="8"/>
  <c r="D135" i="8"/>
  <c r="D132" i="8"/>
  <c r="D124" i="8"/>
  <c r="D119" i="8"/>
  <c r="D116" i="8"/>
  <c r="D114" i="8"/>
  <c r="D108" i="8"/>
  <c r="D104" i="8"/>
  <c r="D103" i="8"/>
  <c r="D101" i="8"/>
  <c r="AD85" i="10" s="1"/>
  <c r="AD84" i="10" s="1"/>
  <c r="D97" i="8"/>
  <c r="D94" i="8"/>
  <c r="D86" i="8"/>
  <c r="D81" i="8"/>
  <c r="D78" i="8"/>
  <c r="D73" i="8"/>
  <c r="D70" i="8"/>
  <c r="D65" i="8"/>
  <c r="D62" i="8"/>
  <c r="D58" i="8"/>
  <c r="D51" i="8"/>
  <c r="D44" i="8"/>
  <c r="D43" i="8"/>
  <c r="D38" i="8"/>
  <c r="D37" i="8"/>
  <c r="D36" i="8" s="1"/>
  <c r="D35" i="8" s="1"/>
  <c r="D18" i="8"/>
  <c r="A3" i="8"/>
  <c r="P370" i="7"/>
  <c r="P365" i="7"/>
  <c r="P364" i="7"/>
  <c r="P362" i="7" s="1"/>
  <c r="P360" i="7"/>
  <c r="P358" i="7"/>
  <c r="P357" i="7"/>
  <c r="P353" i="7"/>
  <c r="P351" i="7"/>
  <c r="P350" i="7"/>
  <c r="P349" i="7"/>
  <c r="P348" i="7"/>
  <c r="P346" i="7"/>
  <c r="P345" i="7"/>
  <c r="N344" i="7"/>
  <c r="P343" i="7"/>
  <c r="P342" i="7"/>
  <c r="P336" i="7"/>
  <c r="P335" i="7"/>
  <c r="P334" i="7"/>
  <c r="P333" i="7"/>
  <c r="P332" i="7"/>
  <c r="P331" i="7"/>
  <c r="P330" i="7"/>
  <c r="P329" i="7"/>
  <c r="P327" i="7" s="1"/>
  <c r="P325" i="7"/>
  <c r="P324" i="7"/>
  <c r="P323" i="7"/>
  <c r="P322" i="7"/>
  <c r="P321" i="7"/>
  <c r="P320" i="7"/>
  <c r="P319" i="7"/>
  <c r="P318" i="7"/>
  <c r="P312" i="7"/>
  <c r="P311" i="7"/>
  <c r="P307" i="7"/>
  <c r="P305" i="7"/>
  <c r="P304" i="7"/>
  <c r="P303" i="7"/>
  <c r="P302" i="7"/>
  <c r="P296" i="7"/>
  <c r="P295" i="7"/>
  <c r="P294" i="7"/>
  <c r="P293" i="7"/>
  <c r="P292" i="7"/>
  <c r="P291" i="7"/>
  <c r="P290" i="7"/>
  <c r="L280" i="7"/>
  <c r="P279" i="7"/>
  <c r="N279" i="7"/>
  <c r="P278" i="7"/>
  <c r="N278" i="7"/>
  <c r="P268" i="7"/>
  <c r="P266" i="7"/>
  <c r="P265" i="7"/>
  <c r="P264" i="7"/>
  <c r="P262" i="7"/>
  <c r="P255" i="7"/>
  <c r="P254" i="7"/>
  <c r="P253" i="7"/>
  <c r="P242" i="7"/>
  <c r="P241" i="7"/>
  <c r="N241" i="7"/>
  <c r="L241" i="7"/>
  <c r="P237" i="7"/>
  <c r="P236" i="7"/>
  <c r="P234" i="7"/>
  <c r="P232" i="7"/>
  <c r="P231" i="7"/>
  <c r="P230" i="7"/>
  <c r="P229" i="7"/>
  <c r="P227" i="7"/>
  <c r="L227" i="7"/>
  <c r="P226" i="7"/>
  <c r="P225" i="7"/>
  <c r="P224" i="7"/>
  <c r="P221" i="7"/>
  <c r="P220" i="7"/>
  <c r="P219" i="7"/>
  <c r="P218" i="7"/>
  <c r="P214" i="7"/>
  <c r="P213" i="7"/>
  <c r="P212" i="7"/>
  <c r="P211" i="7"/>
  <c r="P209" i="7"/>
  <c r="L209" i="7"/>
  <c r="P208" i="7"/>
  <c r="L208" i="7"/>
  <c r="P207" i="7"/>
  <c r="L207" i="7"/>
  <c r="P206" i="7"/>
  <c r="L206" i="7"/>
  <c r="P205" i="7"/>
  <c r="L205" i="7"/>
  <c r="P204" i="7"/>
  <c r="P203" i="7"/>
  <c r="P202" i="7"/>
  <c r="P201" i="7"/>
  <c r="P195" i="7"/>
  <c r="L195" i="7"/>
  <c r="P194" i="7"/>
  <c r="L194" i="7"/>
  <c r="P192" i="7"/>
  <c r="P190" i="7"/>
  <c r="P189" i="7"/>
  <c r="P187" i="7" s="1"/>
  <c r="P188" i="7"/>
  <c r="P185" i="7"/>
  <c r="P183" i="7"/>
  <c r="P182" i="7"/>
  <c r="P180" i="7"/>
  <c r="P179" i="7"/>
  <c r="P178" i="7"/>
  <c r="P177" i="7"/>
  <c r="P176" i="7"/>
  <c r="P175" i="7"/>
  <c r="P174" i="7"/>
  <c r="P172" i="7"/>
  <c r="P171" i="7"/>
  <c r="P164" i="7"/>
  <c r="P160" i="7"/>
  <c r="P159" i="7"/>
  <c r="P158" i="7"/>
  <c r="P157" i="7"/>
  <c r="L157" i="7"/>
  <c r="P154" i="7"/>
  <c r="N154" i="7"/>
  <c r="P153" i="7"/>
  <c r="N153" i="7"/>
  <c r="P151" i="7"/>
  <c r="P150" i="7"/>
  <c r="P149" i="7"/>
  <c r="P148" i="7"/>
  <c r="L148" i="7"/>
  <c r="P147" i="7"/>
  <c r="P146" i="7"/>
  <c r="P145" i="7"/>
  <c r="P144" i="7"/>
  <c r="P142" i="7"/>
  <c r="P141" i="7"/>
  <c r="P140" i="7"/>
  <c r="P139" i="7"/>
  <c r="P137" i="7"/>
  <c r="P136" i="7"/>
  <c r="P134" i="7"/>
  <c r="L134" i="7"/>
  <c r="P133" i="7"/>
  <c r="P132" i="7"/>
  <c r="P131" i="7"/>
  <c r="P130" i="7"/>
  <c r="P129" i="7"/>
  <c r="P128" i="7"/>
  <c r="P126" i="7"/>
  <c r="P125" i="7"/>
  <c r="P124" i="7"/>
  <c r="P123" i="7"/>
  <c r="P121" i="7"/>
  <c r="P120" i="7"/>
  <c r="P119" i="7"/>
  <c r="P118" i="7"/>
  <c r="P117" i="7"/>
  <c r="P112" i="7"/>
  <c r="P111" i="7"/>
  <c r="P110" i="7"/>
  <c r="P109" i="7"/>
  <c r="P108" i="7"/>
  <c r="P107" i="7"/>
  <c r="P105" i="7"/>
  <c r="P104" i="7"/>
  <c r="P103" i="7"/>
  <c r="P102" i="7"/>
  <c r="P101" i="7"/>
  <c r="P100" i="7"/>
  <c r="P99" i="7"/>
  <c r="P98" i="7"/>
  <c r="P97" i="7"/>
  <c r="P95" i="7"/>
  <c r="P94" i="7"/>
  <c r="P93" i="7"/>
  <c r="P91" i="7"/>
  <c r="L91" i="7"/>
  <c r="P90" i="7"/>
  <c r="P89" i="7"/>
  <c r="P87" i="7"/>
  <c r="P86" i="7"/>
  <c r="P85" i="7"/>
  <c r="P84" i="7"/>
  <c r="P82" i="7"/>
  <c r="P81" i="7"/>
  <c r="P80" i="7"/>
  <c r="P79" i="7"/>
  <c r="P78" i="7"/>
  <c r="P77" i="7"/>
  <c r="P76" i="7"/>
  <c r="P74" i="7"/>
  <c r="P73" i="7"/>
  <c r="P72" i="7"/>
  <c r="P71" i="7"/>
  <c r="P70" i="7"/>
  <c r="P69" i="7"/>
  <c r="P68" i="7"/>
  <c r="P66" i="7"/>
  <c r="P65" i="7"/>
  <c r="P64" i="7"/>
  <c r="P63" i="7"/>
  <c r="P62" i="7"/>
  <c r="P60" i="7"/>
  <c r="P59" i="7"/>
  <c r="P58" i="7"/>
  <c r="P57" i="7"/>
  <c r="P56" i="7"/>
  <c r="P50" i="7"/>
  <c r="P49" i="7"/>
  <c r="P48" i="7"/>
  <c r="P47" i="7"/>
  <c r="P46" i="7"/>
  <c r="R45" i="7"/>
  <c r="P44" i="7"/>
  <c r="P43" i="7"/>
  <c r="P42" i="7"/>
  <c r="P41" i="7"/>
  <c r="P40" i="7"/>
  <c r="P37" i="7"/>
  <c r="P36" i="7"/>
  <c r="P34" i="7"/>
  <c r="P33" i="7"/>
  <c r="P32" i="7"/>
  <c r="P31" i="7"/>
  <c r="P30" i="7"/>
  <c r="P28" i="7"/>
  <c r="P27" i="7"/>
  <c r="P26" i="7"/>
  <c r="P25" i="7"/>
  <c r="P24" i="7"/>
  <c r="P22" i="7"/>
  <c r="P21" i="7"/>
  <c r="P20" i="7"/>
  <c r="P19" i="7"/>
  <c r="A3" i="7"/>
  <c r="F349" i="6"/>
  <c r="D349" i="6"/>
  <c r="H348" i="6"/>
  <c r="D348" i="6"/>
  <c r="H344" i="6"/>
  <c r="D344" i="6"/>
  <c r="H343" i="6"/>
  <c r="D343" i="6"/>
  <c r="H340" i="6"/>
  <c r="D340" i="6"/>
  <c r="H339" i="6"/>
  <c r="D339" i="6"/>
  <c r="H338" i="6"/>
  <c r="D338" i="6"/>
  <c r="H337" i="6"/>
  <c r="D337" i="6"/>
  <c r="H334" i="6"/>
  <c r="F334" i="6"/>
  <c r="D334" i="6"/>
  <c r="H333" i="6"/>
  <c r="F333" i="6"/>
  <c r="D333" i="6"/>
  <c r="H332" i="6"/>
  <c r="D332" i="6"/>
  <c r="H331" i="6"/>
  <c r="D331" i="6"/>
  <c r="H330" i="6"/>
  <c r="D330" i="6"/>
  <c r="H329" i="6"/>
  <c r="D329" i="6"/>
  <c r="H328" i="6"/>
  <c r="D328" i="6"/>
  <c r="H327" i="6"/>
  <c r="D327" i="6"/>
  <c r="H326" i="6"/>
  <c r="D326" i="6"/>
  <c r="H324" i="6"/>
  <c r="D324" i="6"/>
  <c r="H323" i="6"/>
  <c r="H322" i="6" s="1"/>
  <c r="D323" i="6"/>
  <c r="D322" i="6" s="1"/>
  <c r="H318" i="6"/>
  <c r="D318" i="6"/>
  <c r="H317" i="6"/>
  <c r="D317" i="6"/>
  <c r="H316" i="6"/>
  <c r="D316" i="6"/>
  <c r="H315" i="6"/>
  <c r="D315" i="6"/>
  <c r="H314" i="6"/>
  <c r="D314" i="6"/>
  <c r="H313" i="6"/>
  <c r="D313" i="6"/>
  <c r="H312" i="6"/>
  <c r="D312" i="6"/>
  <c r="H311" i="6"/>
  <c r="D311" i="6"/>
  <c r="H308" i="6"/>
  <c r="D308" i="6"/>
  <c r="H307" i="6"/>
  <c r="H306" i="6"/>
  <c r="D306" i="6"/>
  <c r="H305" i="6"/>
  <c r="F305" i="6"/>
  <c r="D305" i="6"/>
  <c r="H304" i="6"/>
  <c r="D304" i="6"/>
  <c r="H303" i="6"/>
  <c r="D303" i="6"/>
  <c r="H302" i="6"/>
  <c r="D302" i="6"/>
  <c r="H301" i="6"/>
  <c r="D301" i="6"/>
  <c r="H296" i="6"/>
  <c r="F296" i="6"/>
  <c r="D296" i="6"/>
  <c r="H295" i="6"/>
  <c r="D295" i="6"/>
  <c r="D294" i="6" s="1"/>
  <c r="H292" i="6"/>
  <c r="D292" i="6"/>
  <c r="D291" i="6" s="1"/>
  <c r="H290" i="6"/>
  <c r="D290" i="6"/>
  <c r="H289" i="6"/>
  <c r="D289" i="6"/>
  <c r="H288" i="6"/>
  <c r="D288" i="6"/>
  <c r="H287" i="6"/>
  <c r="D287" i="6"/>
  <c r="H285" i="6"/>
  <c r="H284" i="6" s="1"/>
  <c r="D285" i="6"/>
  <c r="D284" i="6" s="1"/>
  <c r="H282" i="6"/>
  <c r="D282" i="6"/>
  <c r="H281" i="6"/>
  <c r="D281" i="6"/>
  <c r="H280" i="6"/>
  <c r="D280" i="6"/>
  <c r="H279" i="6"/>
  <c r="D279" i="6"/>
  <c r="H278" i="6"/>
  <c r="D278" i="6"/>
  <c r="H277" i="6"/>
  <c r="H276" i="6"/>
  <c r="D276" i="6"/>
  <c r="H270" i="6"/>
  <c r="D270" i="6"/>
  <c r="H269" i="6"/>
  <c r="D269" i="6"/>
  <c r="H268" i="6"/>
  <c r="D268" i="6"/>
  <c r="H265" i="6"/>
  <c r="D265" i="6"/>
  <c r="H264" i="6"/>
  <c r="D264" i="6"/>
  <c r="H263" i="6"/>
  <c r="F263" i="6"/>
  <c r="H260" i="6"/>
  <c r="D260" i="6"/>
  <c r="H257" i="6"/>
  <c r="D257" i="6"/>
  <c r="H256" i="6"/>
  <c r="D256" i="6"/>
  <c r="H255" i="6"/>
  <c r="D255" i="6"/>
  <c r="H254" i="6"/>
  <c r="H253" i="6"/>
  <c r="H252" i="6"/>
  <c r="H251" i="6"/>
  <c r="D251" i="6"/>
  <c r="H250" i="6"/>
  <c r="D246" i="6"/>
  <c r="H245" i="6"/>
  <c r="D245" i="6"/>
  <c r="H244" i="6"/>
  <c r="D244" i="6"/>
  <c r="H243" i="6"/>
  <c r="D243" i="6"/>
  <c r="D242" i="6"/>
  <c r="H241" i="6"/>
  <c r="D241" i="6"/>
  <c r="D240" i="6"/>
  <c r="D239" i="6"/>
  <c r="H233" i="6"/>
  <c r="D233" i="6"/>
  <c r="H232" i="6"/>
  <c r="D232" i="6"/>
  <c r="H229" i="6"/>
  <c r="D229" i="6"/>
  <c r="H228" i="6"/>
  <c r="D228" i="6"/>
  <c r="H226" i="6"/>
  <c r="H225" i="6" s="1"/>
  <c r="H224" i="6"/>
  <c r="D224" i="6"/>
  <c r="H223" i="6"/>
  <c r="D223" i="6"/>
  <c r="H222" i="6"/>
  <c r="D222" i="6"/>
  <c r="H221" i="6"/>
  <c r="D221" i="6"/>
  <c r="D219" i="6"/>
  <c r="H218" i="6"/>
  <c r="D218" i="6"/>
  <c r="H217" i="6"/>
  <c r="D217" i="6"/>
  <c r="H216" i="6"/>
  <c r="D216" i="6"/>
  <c r="H215" i="6"/>
  <c r="D215" i="6"/>
  <c r="H213" i="6"/>
  <c r="D213" i="6"/>
  <c r="H212" i="6"/>
  <c r="D212" i="6"/>
  <c r="H211" i="6"/>
  <c r="D211" i="6"/>
  <c r="H210" i="6"/>
  <c r="D210" i="6"/>
  <c r="H207" i="6"/>
  <c r="F207" i="6"/>
  <c r="J207" i="6" s="1"/>
  <c r="D207" i="6"/>
  <c r="H206" i="6"/>
  <c r="D206" i="6"/>
  <c r="H205" i="6"/>
  <c r="D205" i="6"/>
  <c r="H204" i="6"/>
  <c r="D204" i="6"/>
  <c r="H202" i="6"/>
  <c r="D202" i="6"/>
  <c r="H201" i="6"/>
  <c r="D201" i="6"/>
  <c r="H200" i="6"/>
  <c r="D200" i="6"/>
  <c r="H199" i="6"/>
  <c r="D199" i="6"/>
  <c r="H198" i="6"/>
  <c r="D198" i="6"/>
  <c r="H197" i="6"/>
  <c r="H196" i="6"/>
  <c r="H195" i="6"/>
  <c r="H194" i="6"/>
  <c r="H189" i="6"/>
  <c r="D189" i="6"/>
  <c r="H188" i="6"/>
  <c r="D188" i="6"/>
  <c r="H186" i="6"/>
  <c r="D186" i="6"/>
  <c r="D185" i="6" s="1"/>
  <c r="H184" i="6"/>
  <c r="F184" i="6"/>
  <c r="D184" i="6"/>
  <c r="H183" i="6"/>
  <c r="F183" i="6"/>
  <c r="F182" i="6" s="1"/>
  <c r="D183" i="6"/>
  <c r="D182" i="6" s="1"/>
  <c r="H182" i="6"/>
  <c r="H179" i="6"/>
  <c r="F179" i="6"/>
  <c r="F178" i="6" s="1"/>
  <c r="D179" i="6"/>
  <c r="J179" i="6" s="1"/>
  <c r="J178" i="6" s="1"/>
  <c r="H178" i="6"/>
  <c r="H177" i="6"/>
  <c r="D177" i="6"/>
  <c r="J177" i="6" s="1"/>
  <c r="H176" i="6"/>
  <c r="D176" i="6"/>
  <c r="H174" i="6"/>
  <c r="H173" i="6"/>
  <c r="F173" i="6"/>
  <c r="D173" i="6"/>
  <c r="H172" i="6"/>
  <c r="F172" i="6"/>
  <c r="D172" i="6"/>
  <c r="H171" i="6"/>
  <c r="D171" i="6"/>
  <c r="H170" i="6"/>
  <c r="F170" i="6"/>
  <c r="D170" i="6"/>
  <c r="H169" i="6"/>
  <c r="D169" i="6"/>
  <c r="H168" i="6"/>
  <c r="D168" i="6"/>
  <c r="H166" i="6"/>
  <c r="D166" i="6"/>
  <c r="H165" i="6"/>
  <c r="F165" i="6"/>
  <c r="D165" i="6"/>
  <c r="H159" i="6"/>
  <c r="H158" i="6" s="1"/>
  <c r="D159" i="6"/>
  <c r="H155" i="6"/>
  <c r="F155" i="6"/>
  <c r="D155" i="6"/>
  <c r="H154" i="6"/>
  <c r="F154" i="6"/>
  <c r="D154" i="6"/>
  <c r="H153" i="6"/>
  <c r="F153" i="6"/>
  <c r="D153" i="6"/>
  <c r="H152" i="6"/>
  <c r="D152" i="6"/>
  <c r="F148" i="6"/>
  <c r="D148" i="6"/>
  <c r="H147" i="6"/>
  <c r="F147" i="6"/>
  <c r="D147" i="6"/>
  <c r="H146" i="6"/>
  <c r="D146" i="6"/>
  <c r="H145" i="6"/>
  <c r="F145" i="6"/>
  <c r="D145" i="6"/>
  <c r="J145" i="6" s="1"/>
  <c r="H144" i="6"/>
  <c r="F144" i="6"/>
  <c r="D144" i="6"/>
  <c r="D143" i="6"/>
  <c r="H142" i="6"/>
  <c r="F142" i="6"/>
  <c r="D142" i="6"/>
  <c r="J142" i="6" s="1"/>
  <c r="H141" i="6"/>
  <c r="D141" i="6"/>
  <c r="H139" i="6"/>
  <c r="D139" i="6"/>
  <c r="H138" i="6"/>
  <c r="F138" i="6"/>
  <c r="D138" i="6"/>
  <c r="H137" i="6"/>
  <c r="D137" i="6"/>
  <c r="H136" i="6"/>
  <c r="D136" i="6"/>
  <c r="H134" i="6"/>
  <c r="D134" i="6"/>
  <c r="H133" i="6"/>
  <c r="F133" i="6"/>
  <c r="D133" i="6"/>
  <c r="D131" i="6"/>
  <c r="H130" i="6"/>
  <c r="D130" i="6"/>
  <c r="F129" i="6"/>
  <c r="D129" i="6"/>
  <c r="H128" i="6"/>
  <c r="D128" i="6"/>
  <c r="F127" i="6"/>
  <c r="D127" i="6"/>
  <c r="F126" i="6"/>
  <c r="D125" i="6"/>
  <c r="H123" i="6"/>
  <c r="F123" i="6"/>
  <c r="D123" i="6"/>
  <c r="H122" i="6"/>
  <c r="D122" i="6"/>
  <c r="H121" i="6"/>
  <c r="F121" i="6"/>
  <c r="D121" i="6"/>
  <c r="D119" i="6" s="1"/>
  <c r="H120" i="6"/>
  <c r="F120" i="6"/>
  <c r="D120" i="6"/>
  <c r="F118" i="6"/>
  <c r="D118" i="6"/>
  <c r="F117" i="6"/>
  <c r="D117" i="6"/>
  <c r="H116" i="6"/>
  <c r="F116" i="6"/>
  <c r="D116" i="6"/>
  <c r="D115" i="6"/>
  <c r="D114" i="6"/>
  <c r="H109" i="6"/>
  <c r="D109" i="6"/>
  <c r="H108" i="6"/>
  <c r="F108" i="6"/>
  <c r="D108" i="6"/>
  <c r="H107" i="6"/>
  <c r="F107" i="6"/>
  <c r="D107" i="6"/>
  <c r="H106" i="6"/>
  <c r="D106" i="6"/>
  <c r="H105" i="6"/>
  <c r="D105" i="6"/>
  <c r="H104" i="6"/>
  <c r="F104" i="6"/>
  <c r="D104" i="6"/>
  <c r="F102" i="6"/>
  <c r="D102" i="6"/>
  <c r="D101" i="6"/>
  <c r="H100" i="6"/>
  <c r="D100" i="6"/>
  <c r="H99" i="6"/>
  <c r="D99" i="6"/>
  <c r="H98" i="6"/>
  <c r="F98" i="6"/>
  <c r="D98" i="6"/>
  <c r="H97" i="6"/>
  <c r="F97" i="6"/>
  <c r="D97" i="6"/>
  <c r="H96" i="6"/>
  <c r="F96" i="6"/>
  <c r="D96" i="6"/>
  <c r="H95" i="6"/>
  <c r="D95" i="6"/>
  <c r="F94" i="6"/>
  <c r="D94" i="6"/>
  <c r="H92" i="6"/>
  <c r="D92" i="6"/>
  <c r="H91" i="6"/>
  <c r="D91" i="6"/>
  <c r="H90" i="6"/>
  <c r="F90" i="6"/>
  <c r="N93" i="7" s="1"/>
  <c r="D90" i="6"/>
  <c r="J90" i="6" s="1"/>
  <c r="H88" i="6"/>
  <c r="F88" i="6"/>
  <c r="D88" i="6"/>
  <c r="J88" i="6" s="1"/>
  <c r="H87" i="6"/>
  <c r="D87" i="6"/>
  <c r="H84" i="6"/>
  <c r="F84" i="6"/>
  <c r="D84" i="6"/>
  <c r="H83" i="6"/>
  <c r="D83" i="6"/>
  <c r="F82" i="6"/>
  <c r="D82" i="6"/>
  <c r="H81" i="6"/>
  <c r="D81" i="6"/>
  <c r="F79" i="6"/>
  <c r="D79" i="6"/>
  <c r="D78" i="6"/>
  <c r="H77" i="6"/>
  <c r="D77" i="6"/>
  <c r="H76" i="6"/>
  <c r="D76" i="6"/>
  <c r="D75" i="6"/>
  <c r="F74" i="6"/>
  <c r="D74" i="6"/>
  <c r="H73" i="6"/>
  <c r="F73" i="6"/>
  <c r="D73" i="6"/>
  <c r="H71" i="6"/>
  <c r="F71" i="6"/>
  <c r="D71" i="6"/>
  <c r="H70" i="6"/>
  <c r="F70" i="6"/>
  <c r="D70" i="6"/>
  <c r="H69" i="6"/>
  <c r="D69" i="6"/>
  <c r="H68" i="6"/>
  <c r="D68" i="6"/>
  <c r="H67" i="6"/>
  <c r="F67" i="6"/>
  <c r="D67" i="6"/>
  <c r="F66" i="6"/>
  <c r="D66" i="6"/>
  <c r="D65" i="6"/>
  <c r="H63" i="6"/>
  <c r="F63" i="6"/>
  <c r="D63" i="6"/>
  <c r="D62" i="6"/>
  <c r="H61" i="6"/>
  <c r="F61" i="6"/>
  <c r="D61" i="6"/>
  <c r="J61" i="6" s="1"/>
  <c r="H60" i="6"/>
  <c r="D60" i="6"/>
  <c r="H59" i="6"/>
  <c r="F59" i="6"/>
  <c r="D59" i="6"/>
  <c r="H57" i="6"/>
  <c r="F57" i="6"/>
  <c r="D57" i="6"/>
  <c r="H56" i="6"/>
  <c r="F56" i="6"/>
  <c r="F55" i="6"/>
  <c r="D55" i="6"/>
  <c r="F54" i="6"/>
  <c r="D54" i="6"/>
  <c r="H53" i="6"/>
  <c r="F53" i="6"/>
  <c r="F52" i="6" s="1"/>
  <c r="D53" i="6"/>
  <c r="H48" i="6"/>
  <c r="F48" i="6"/>
  <c r="D48" i="6"/>
  <c r="H47" i="6"/>
  <c r="F47" i="6"/>
  <c r="D47" i="6"/>
  <c r="H46" i="6"/>
  <c r="H45" i="6"/>
  <c r="F45" i="6"/>
  <c r="H44" i="6"/>
  <c r="F44" i="6"/>
  <c r="F42" i="6"/>
  <c r="H41" i="6"/>
  <c r="F41" i="6"/>
  <c r="D41" i="6"/>
  <c r="H40" i="6"/>
  <c r="F40" i="6"/>
  <c r="D40" i="6"/>
  <c r="H39" i="6"/>
  <c r="F39" i="6"/>
  <c r="D39" i="6"/>
  <c r="H38" i="6"/>
  <c r="F38" i="6"/>
  <c r="H35" i="6"/>
  <c r="D35" i="6"/>
  <c r="H34" i="6"/>
  <c r="F34" i="6"/>
  <c r="D34" i="6"/>
  <c r="J34" i="6" s="1"/>
  <c r="H33" i="6"/>
  <c r="H32" i="6"/>
  <c r="F32" i="6"/>
  <c r="D32" i="6"/>
  <c r="H31" i="6"/>
  <c r="F31" i="6"/>
  <c r="F30" i="6"/>
  <c r="D29" i="6"/>
  <c r="H28" i="6"/>
  <c r="H26" i="6"/>
  <c r="F26" i="6"/>
  <c r="F25" i="6"/>
  <c r="D25" i="6"/>
  <c r="H24" i="6"/>
  <c r="F24" i="6"/>
  <c r="D24" i="6"/>
  <c r="J24" i="6" s="1"/>
  <c r="H23" i="6"/>
  <c r="F23" i="6"/>
  <c r="D23" i="6"/>
  <c r="J23" i="6" s="1"/>
  <c r="H22" i="6"/>
  <c r="D22" i="6"/>
  <c r="H20" i="6"/>
  <c r="D20" i="6"/>
  <c r="H19" i="6"/>
  <c r="F19" i="6"/>
  <c r="D19" i="6"/>
  <c r="H18" i="6"/>
  <c r="D18" i="6"/>
  <c r="D17" i="6"/>
  <c r="H16" i="6"/>
  <c r="F16" i="6"/>
  <c r="A3" i="6"/>
  <c r="E145" i="5"/>
  <c r="E91" i="5"/>
  <c r="A3" i="5"/>
  <c r="D326" i="4"/>
  <c r="E324" i="4"/>
  <c r="E321" i="4" s="1"/>
  <c r="D321" i="4"/>
  <c r="E319" i="4"/>
  <c r="E316" i="4" s="1"/>
  <c r="D316" i="4"/>
  <c r="E313" i="4"/>
  <c r="E311" i="4" s="1"/>
  <c r="D311" i="4"/>
  <c r="E309" i="4"/>
  <c r="E306" i="4"/>
  <c r="D306" i="4"/>
  <c r="E304" i="4"/>
  <c r="E301" i="4" s="1"/>
  <c r="D301" i="4"/>
  <c r="E299" i="4"/>
  <c r="E296" i="4" s="1"/>
  <c r="D296" i="4"/>
  <c r="E294" i="4"/>
  <c r="E291" i="4" s="1"/>
  <c r="D291" i="4"/>
  <c r="E289" i="4"/>
  <c r="E286" i="4" s="1"/>
  <c r="D286" i="4"/>
  <c r="E284" i="4"/>
  <c r="E281" i="4" s="1"/>
  <c r="D281" i="4"/>
  <c r="E279" i="4"/>
  <c r="E276" i="4" s="1"/>
  <c r="D276" i="4"/>
  <c r="E274" i="4"/>
  <c r="E271" i="4"/>
  <c r="D271" i="4"/>
  <c r="E269" i="4"/>
  <c r="E266" i="4" s="1"/>
  <c r="D266" i="4"/>
  <c r="E264" i="4"/>
  <c r="E261" i="4" s="1"/>
  <c r="D261" i="4"/>
  <c r="E259" i="4"/>
  <c r="E256" i="4" s="1"/>
  <c r="D256" i="4"/>
  <c r="E254" i="4"/>
  <c r="E251" i="4"/>
  <c r="D251" i="4"/>
  <c r="E247" i="4"/>
  <c r="E246" i="4" s="1"/>
  <c r="D246" i="4"/>
  <c r="D240" i="4"/>
  <c r="E238" i="4"/>
  <c r="E235" i="4" s="1"/>
  <c r="D235" i="4"/>
  <c r="D230" i="4"/>
  <c r="D225" i="4"/>
  <c r="D220" i="4"/>
  <c r="E216" i="4"/>
  <c r="E215" i="4" s="1"/>
  <c r="D215" i="4"/>
  <c r="E213" i="4"/>
  <c r="D210" i="4"/>
  <c r="D205" i="4"/>
  <c r="D199" i="4"/>
  <c r="D194" i="4"/>
  <c r="E192" i="4"/>
  <c r="E189" i="4" s="1"/>
  <c r="D189" i="4"/>
  <c r="D184" i="4"/>
  <c r="E182" i="4"/>
  <c r="E179" i="4" s="1"/>
  <c r="D179" i="4"/>
  <c r="E175" i="4"/>
  <c r="D174" i="4"/>
  <c r="D169" i="4"/>
  <c r="D165" i="4"/>
  <c r="D164" i="4"/>
  <c r="D159" i="4"/>
  <c r="D143" i="4"/>
  <c r="D138" i="4"/>
  <c r="E136" i="4"/>
  <c r="E133" i="4" s="1"/>
  <c r="D133" i="4"/>
  <c r="E111" i="4"/>
  <c r="E109" i="4"/>
  <c r="E108" i="4"/>
  <c r="E107" i="4"/>
  <c r="E105" i="4"/>
  <c r="E66" i="4"/>
  <c r="E53" i="4"/>
  <c r="E44" i="4"/>
  <c r="E37" i="4"/>
  <c r="E34" i="4"/>
  <c r="E20" i="4"/>
  <c r="E19" i="4"/>
  <c r="E17" i="4"/>
  <c r="B3" i="4"/>
  <c r="A3" i="3"/>
  <c r="C93" i="2"/>
  <c r="C90" i="2"/>
  <c r="C87" i="2"/>
  <c r="C80" i="2"/>
  <c r="C77" i="2"/>
  <c r="C71" i="2"/>
  <c r="C68" i="2"/>
  <c r="C63" i="2"/>
  <c r="C62" i="2" s="1"/>
  <c r="C58" i="2"/>
  <c r="C57" i="2" s="1"/>
  <c r="C52" i="2"/>
  <c r="C48" i="2"/>
  <c r="C42" i="2"/>
  <c r="C38" i="2"/>
  <c r="C32" i="2"/>
  <c r="C31" i="2" s="1"/>
  <c r="C26" i="2"/>
  <c r="C25" i="2" s="1"/>
  <c r="C21" i="2"/>
  <c r="C20" i="2" s="1"/>
  <c r="C16" i="2"/>
  <c r="C11" i="2"/>
  <c r="P239" i="7" l="1"/>
  <c r="J173" i="6"/>
  <c r="J118" i="6"/>
  <c r="J104" i="6"/>
  <c r="H132" i="6"/>
  <c r="J334" i="6"/>
  <c r="J96" i="6"/>
  <c r="D214" i="6"/>
  <c r="H89" i="6"/>
  <c r="H167" i="6"/>
  <c r="H135" i="6"/>
  <c r="H113" i="6"/>
  <c r="H336" i="6"/>
  <c r="H286" i="6"/>
  <c r="D187" i="6"/>
  <c r="H249" i="6"/>
  <c r="H93" i="6"/>
  <c r="AF207" i="12"/>
  <c r="AF205" i="12" s="1"/>
  <c r="O28" i="12"/>
  <c r="L30" i="7" s="1"/>
  <c r="O74" i="12"/>
  <c r="L76" i="7" s="1"/>
  <c r="O130" i="12"/>
  <c r="L131" i="7" s="1"/>
  <c r="AG183" i="12"/>
  <c r="AH265" i="12"/>
  <c r="O280" i="12"/>
  <c r="L274" i="7" s="1"/>
  <c r="Y333" i="12"/>
  <c r="J19" i="6"/>
  <c r="J32" i="6"/>
  <c r="D267" i="6"/>
  <c r="D259" i="6" s="1"/>
  <c r="AD125" i="10"/>
  <c r="O97" i="12"/>
  <c r="L98" i="7" s="1"/>
  <c r="O107" i="12"/>
  <c r="L108" i="7" s="1"/>
  <c r="AB111" i="12"/>
  <c r="AB145" i="12"/>
  <c r="O149" i="12"/>
  <c r="L150" i="7" s="1"/>
  <c r="AG245" i="12"/>
  <c r="Y315" i="12"/>
  <c r="H82" i="6"/>
  <c r="H80" i="6" s="1"/>
  <c r="J120" i="6"/>
  <c r="J144" i="6"/>
  <c r="D209" i="6"/>
  <c r="AH207" i="12"/>
  <c r="AH205" i="12" s="1"/>
  <c r="X20" i="12"/>
  <c r="X40" i="12"/>
  <c r="AB57" i="12"/>
  <c r="O96" i="12"/>
  <c r="L97" i="7" s="1"/>
  <c r="T199" i="12"/>
  <c r="L281" i="12"/>
  <c r="O354" i="12"/>
  <c r="L348" i="7" s="1"/>
  <c r="P309" i="7"/>
  <c r="H310" i="6"/>
  <c r="X88" i="12"/>
  <c r="U165" i="12"/>
  <c r="U163" i="12" s="1"/>
  <c r="H275" i="6"/>
  <c r="P316" i="7"/>
  <c r="AB154" i="12"/>
  <c r="X191" i="12"/>
  <c r="AI245" i="12"/>
  <c r="Z346" i="12"/>
  <c r="J84" i="6"/>
  <c r="O273" i="12"/>
  <c r="L267" i="7" s="1"/>
  <c r="X141" i="12"/>
  <c r="AJ141" i="12" s="1"/>
  <c r="N142" i="7" s="1"/>
  <c r="U199" i="12"/>
  <c r="AE199" i="12"/>
  <c r="AE195" i="12" s="1"/>
  <c r="AE193" i="12" s="1"/>
  <c r="T322" i="12"/>
  <c r="M373" i="12"/>
  <c r="H86" i="6"/>
  <c r="D227" i="6"/>
  <c r="L207" i="12"/>
  <c r="L205" i="12" s="1"/>
  <c r="X245" i="12"/>
  <c r="O127" i="12"/>
  <c r="L128" i="7" s="1"/>
  <c r="X157" i="12"/>
  <c r="L183" i="12"/>
  <c r="O219" i="12"/>
  <c r="L213" i="7" s="1"/>
  <c r="AE265" i="12"/>
  <c r="AD287" i="12"/>
  <c r="V304" i="12"/>
  <c r="O339" i="12"/>
  <c r="L333" i="7" s="1"/>
  <c r="AH361" i="12"/>
  <c r="N373" i="12"/>
  <c r="J108" i="6"/>
  <c r="D135" i="6"/>
  <c r="P355" i="7"/>
  <c r="AD62" i="10"/>
  <c r="AB245" i="12"/>
  <c r="O117" i="12"/>
  <c r="L118" i="7" s="1"/>
  <c r="AB157" i="12"/>
  <c r="AJ157" i="12" s="1"/>
  <c r="N160" i="7" s="1"/>
  <c r="AG199" i="12"/>
  <c r="AG195" i="12" s="1"/>
  <c r="O262" i="12"/>
  <c r="L256" i="7" s="1"/>
  <c r="T304" i="12"/>
  <c r="AE315" i="12"/>
  <c r="Q373" i="12"/>
  <c r="D167" i="6"/>
  <c r="AB18" i="12"/>
  <c r="AJ18" i="12" s="1"/>
  <c r="N20" i="7" s="1"/>
  <c r="AB38" i="12"/>
  <c r="AB54" i="12"/>
  <c r="X63" i="12"/>
  <c r="AJ63" i="12" s="1"/>
  <c r="N65" i="7" s="1"/>
  <c r="O69" i="12"/>
  <c r="L71" i="7" s="1"/>
  <c r="X140" i="12"/>
  <c r="Y199" i="12"/>
  <c r="AC287" i="12"/>
  <c r="AH293" i="12"/>
  <c r="AH292" i="12" s="1"/>
  <c r="U373" i="12"/>
  <c r="D300" i="6"/>
  <c r="T183" i="12"/>
  <c r="O242" i="12"/>
  <c r="L236" i="7" s="1"/>
  <c r="AG287" i="12"/>
  <c r="O300" i="12"/>
  <c r="L294" i="7" s="1"/>
  <c r="R368" i="12"/>
  <c r="AA199" i="12"/>
  <c r="AA195" i="12" s="1"/>
  <c r="AA193" i="12" s="1"/>
  <c r="H126" i="6"/>
  <c r="J126" i="6" s="1"/>
  <c r="J183" i="6"/>
  <c r="O58" i="12"/>
  <c r="L60" i="7" s="1"/>
  <c r="O68" i="12"/>
  <c r="L70" i="7" s="1"/>
  <c r="AB85" i="12"/>
  <c r="AB96" i="12"/>
  <c r="O100" i="12"/>
  <c r="L101" i="7" s="1"/>
  <c r="AE183" i="12"/>
  <c r="R245" i="12"/>
  <c r="Z255" i="12"/>
  <c r="Z252" i="12" s="1"/>
  <c r="O359" i="12"/>
  <c r="L353" i="7" s="1"/>
  <c r="S368" i="12"/>
  <c r="J25" i="6"/>
  <c r="L239" i="7"/>
  <c r="H54" i="6"/>
  <c r="J54" i="6" s="1"/>
  <c r="D113" i="6"/>
  <c r="J333" i="6"/>
  <c r="O22" i="12"/>
  <c r="L24" i="7" s="1"/>
  <c r="X25" i="12"/>
  <c r="AJ25" i="12" s="1"/>
  <c r="X70" i="12"/>
  <c r="AB84" i="12"/>
  <c r="X147" i="12"/>
  <c r="AJ147" i="12" s="1"/>
  <c r="N148" i="7" s="1"/>
  <c r="R148" i="7" s="1"/>
  <c r="AE255" i="12"/>
  <c r="AE252" i="12" s="1"/>
  <c r="AE250" i="12" s="1"/>
  <c r="Y265" i="12"/>
  <c r="AC265" i="12"/>
  <c r="AC264" i="12" s="1"/>
  <c r="Q265" i="12"/>
  <c r="AC281" i="12"/>
  <c r="Y304" i="12"/>
  <c r="N361" i="12"/>
  <c r="O366" i="12"/>
  <c r="L360" i="7" s="1"/>
  <c r="J55" i="6"/>
  <c r="AD41" i="10"/>
  <c r="H43" i="6" s="1"/>
  <c r="AF109" i="10"/>
  <c r="AB156" i="12"/>
  <c r="AJ156" i="12" s="1"/>
  <c r="N159" i="7" s="1"/>
  <c r="AA163" i="12"/>
  <c r="AF222" i="12"/>
  <c r="AJ300" i="12"/>
  <c r="R322" i="12"/>
  <c r="AE222" i="12"/>
  <c r="J16" i="6"/>
  <c r="J153" i="6"/>
  <c r="J184" i="6"/>
  <c r="AD19" i="10"/>
  <c r="H21" i="6" s="1"/>
  <c r="X32" i="12"/>
  <c r="X60" i="12"/>
  <c r="AJ60" i="12" s="1"/>
  <c r="N62" i="7" s="1"/>
  <c r="O67" i="12"/>
  <c r="L69" i="7" s="1"/>
  <c r="X80" i="12"/>
  <c r="AJ80" i="12" s="1"/>
  <c r="N82" i="7" s="1"/>
  <c r="AB83" i="12"/>
  <c r="AJ83" i="12" s="1"/>
  <c r="N84" i="7" s="1"/>
  <c r="R84" i="7" s="1"/>
  <c r="X103" i="12"/>
  <c r="AJ103" i="12" s="1"/>
  <c r="N104" i="7" s="1"/>
  <c r="X117" i="12"/>
  <c r="O123" i="12"/>
  <c r="L124" i="7" s="1"/>
  <c r="X146" i="12"/>
  <c r="AB147" i="12"/>
  <c r="X175" i="12"/>
  <c r="AD222" i="12"/>
  <c r="O227" i="12"/>
  <c r="L221" i="7" s="1"/>
  <c r="AE281" i="12"/>
  <c r="O295" i="12"/>
  <c r="L290" i="7" s="1"/>
  <c r="O298" i="12"/>
  <c r="L292" i="7" s="1"/>
  <c r="AE304" i="12"/>
  <c r="V322" i="12"/>
  <c r="W304" i="12"/>
  <c r="O102" i="12"/>
  <c r="L103" i="7" s="1"/>
  <c r="J67" i="6"/>
  <c r="J117" i="6"/>
  <c r="D203" i="6"/>
  <c r="H242" i="6"/>
  <c r="Z205" i="12"/>
  <c r="AB34" i="12"/>
  <c r="AJ34" i="12" s="1"/>
  <c r="N36" i="7" s="1"/>
  <c r="AB93" i="12"/>
  <c r="AJ93" i="12" s="1"/>
  <c r="AN93" i="12" s="1"/>
  <c r="AI199" i="12"/>
  <c r="AI195" i="12" s="1"/>
  <c r="V245" i="12"/>
  <c r="Q293" i="12"/>
  <c r="T346" i="12"/>
  <c r="AC373" i="12"/>
  <c r="H58" i="6"/>
  <c r="O136" i="12"/>
  <c r="L137" i="7" s="1"/>
  <c r="D237" i="6"/>
  <c r="O55" i="12"/>
  <c r="L57" i="7" s="1"/>
  <c r="O76" i="12"/>
  <c r="L78" i="7" s="1"/>
  <c r="X79" i="12"/>
  <c r="X102" i="12"/>
  <c r="AJ102" i="12" s="1"/>
  <c r="N103" i="7" s="1"/>
  <c r="AB103" i="12"/>
  <c r="X116" i="12"/>
  <c r="X125" i="12"/>
  <c r="O132" i="12"/>
  <c r="L133" i="7" s="1"/>
  <c r="O143" i="12"/>
  <c r="U183" i="12"/>
  <c r="AF255" i="12"/>
  <c r="AF252" i="12" s="1"/>
  <c r="H65" i="6"/>
  <c r="H64" i="6" s="1"/>
  <c r="D286" i="6"/>
  <c r="P288" i="7"/>
  <c r="P286" i="7" s="1"/>
  <c r="AC207" i="12"/>
  <c r="AC205" i="12" s="1"/>
  <c r="O75" i="12"/>
  <c r="L77" i="7" s="1"/>
  <c r="O98" i="12"/>
  <c r="L99" i="7" s="1"/>
  <c r="O167" i="12"/>
  <c r="L171" i="7" s="1"/>
  <c r="S199" i="12"/>
  <c r="AC245" i="12"/>
  <c r="AG255" i="12"/>
  <c r="O258" i="12"/>
  <c r="L252" i="7" s="1"/>
  <c r="AH304" i="12"/>
  <c r="O329" i="12"/>
  <c r="L323" i="7" s="1"/>
  <c r="Z368" i="12"/>
  <c r="AD368" i="12"/>
  <c r="AE373" i="12"/>
  <c r="H119" i="6"/>
  <c r="AB74" i="12"/>
  <c r="AA255" i="12"/>
  <c r="AA252" i="12" s="1"/>
  <c r="Q245" i="12"/>
  <c r="D80" i="6"/>
  <c r="H103" i="6"/>
  <c r="D220" i="6"/>
  <c r="P298" i="7"/>
  <c r="AB60" i="12"/>
  <c r="O64" i="12"/>
  <c r="L66" i="7" s="1"/>
  <c r="X68" i="12"/>
  <c r="X78" i="12"/>
  <c r="AJ78" i="12" s="1"/>
  <c r="N80" i="7" s="1"/>
  <c r="AB79" i="12"/>
  <c r="AJ79" i="12" s="1"/>
  <c r="X90" i="12"/>
  <c r="AJ90" i="12" s="1"/>
  <c r="O122" i="12"/>
  <c r="L123" i="7" s="1"/>
  <c r="AB155" i="12"/>
  <c r="X185" i="12"/>
  <c r="O226" i="12"/>
  <c r="L220" i="7" s="1"/>
  <c r="AD245" i="12"/>
  <c r="Z333" i="12"/>
  <c r="AA368" i="12"/>
  <c r="AF373" i="12"/>
  <c r="O261" i="12"/>
  <c r="L255" i="7" s="1"/>
  <c r="AF14" i="10"/>
  <c r="O18" i="12"/>
  <c r="L20" i="7" s="1"/>
  <c r="AB23" i="12"/>
  <c r="AB69" i="12"/>
  <c r="AG265" i="12"/>
  <c r="AG264" i="12" s="1"/>
  <c r="O283" i="12"/>
  <c r="L277" i="7" s="1"/>
  <c r="L275" i="7" s="1"/>
  <c r="AG373" i="12"/>
  <c r="D262" i="6"/>
  <c r="J263" i="6"/>
  <c r="X341" i="12"/>
  <c r="AB333" i="10"/>
  <c r="N158" i="10"/>
  <c r="N364" i="10"/>
  <c r="AN300" i="12"/>
  <c r="N294" i="7"/>
  <c r="J129" i="6"/>
  <c r="X308" i="12"/>
  <c r="P298" i="10"/>
  <c r="J107" i="6"/>
  <c r="AD72" i="10"/>
  <c r="H74" i="6" s="1"/>
  <c r="D236" i="8"/>
  <c r="D235" i="8" s="1"/>
  <c r="E206" i="4" s="1"/>
  <c r="E205" i="4" s="1"/>
  <c r="AB20" i="10"/>
  <c r="P19" i="10"/>
  <c r="G94" i="10"/>
  <c r="Y284" i="10"/>
  <c r="F284" i="10"/>
  <c r="E28" i="4" s="1"/>
  <c r="O35" i="12"/>
  <c r="L37" i="7" s="1"/>
  <c r="O188" i="12"/>
  <c r="L192" i="7"/>
  <c r="L187" i="7" s="1"/>
  <c r="L264" i="12"/>
  <c r="J148" i="6"/>
  <c r="R208" i="12"/>
  <c r="R207" i="12" s="1"/>
  <c r="R205" i="12" s="1"/>
  <c r="J203" i="10"/>
  <c r="J194" i="10" s="1"/>
  <c r="J192" i="10" s="1"/>
  <c r="E45" i="4" s="1"/>
  <c r="D26" i="6"/>
  <c r="J26" i="6" s="1"/>
  <c r="AB167" i="10"/>
  <c r="T339" i="10"/>
  <c r="R183" i="12"/>
  <c r="L311" i="7"/>
  <c r="AB190" i="10"/>
  <c r="P188" i="10"/>
  <c r="P186" i="10" s="1"/>
  <c r="J170" i="6"/>
  <c r="D28" i="3"/>
  <c r="E28" i="3" s="1"/>
  <c r="H37" i="6"/>
  <c r="J63" i="6"/>
  <c r="J102" i="6"/>
  <c r="H164" i="6"/>
  <c r="J296" i="6"/>
  <c r="D347" i="6"/>
  <c r="D346" i="6" s="1"/>
  <c r="AB119" i="12"/>
  <c r="AC222" i="12"/>
  <c r="W346" i="12"/>
  <c r="W344" i="12" s="1"/>
  <c r="J57" i="6"/>
  <c r="J97" i="6"/>
  <c r="J121" i="6"/>
  <c r="J138" i="6"/>
  <c r="H151" i="6"/>
  <c r="D57" i="8"/>
  <c r="Y48" i="10"/>
  <c r="E100" i="4" s="1"/>
  <c r="R246" i="10"/>
  <c r="X277" i="12"/>
  <c r="AB271" i="10"/>
  <c r="P270" i="10"/>
  <c r="AG14" i="12"/>
  <c r="AC14" i="12"/>
  <c r="O86" i="12"/>
  <c r="L87" i="7" s="1"/>
  <c r="AE346" i="12"/>
  <c r="AE344" i="12" s="1"/>
  <c r="AB376" i="12"/>
  <c r="AB373" i="12" s="1"/>
  <c r="T365" i="10"/>
  <c r="T364" i="10" s="1"/>
  <c r="D52" i="6"/>
  <c r="J116" i="6"/>
  <c r="D178" i="6"/>
  <c r="P168" i="7"/>
  <c r="P166" i="7" s="1"/>
  <c r="AB187" i="10"/>
  <c r="F186" i="6" s="1"/>
  <c r="AB295" i="12"/>
  <c r="AJ295" i="12" s="1"/>
  <c r="AB287" i="10"/>
  <c r="Q14" i="12"/>
  <c r="L346" i="12"/>
  <c r="L344" i="12" s="1"/>
  <c r="O349" i="12"/>
  <c r="L343" i="7" s="1"/>
  <c r="J127" i="6"/>
  <c r="Q255" i="12"/>
  <c r="Q252" i="12" s="1"/>
  <c r="O289" i="12"/>
  <c r="L283" i="7" s="1"/>
  <c r="K287" i="12"/>
  <c r="K368" i="12"/>
  <c r="D64" i="6"/>
  <c r="J98" i="6"/>
  <c r="E162" i="10"/>
  <c r="E151" i="10" s="1"/>
  <c r="V246" i="10"/>
  <c r="AF321" i="10"/>
  <c r="X370" i="12"/>
  <c r="X368" i="12" s="1"/>
  <c r="AB361" i="10"/>
  <c r="P360" i="10"/>
  <c r="N207" i="12"/>
  <c r="Y293" i="12"/>
  <c r="E328" i="4"/>
  <c r="E326" i="4" s="1"/>
  <c r="E325" i="4" s="1"/>
  <c r="J53" i="6"/>
  <c r="D58" i="6"/>
  <c r="J154" i="6"/>
  <c r="AF51" i="10"/>
  <c r="AB50" i="10"/>
  <c r="AF118" i="10"/>
  <c r="J112" i="10"/>
  <c r="E42" i="4" s="1"/>
  <c r="X202" i="12"/>
  <c r="AJ202" i="12" s="1"/>
  <c r="AB200" i="10"/>
  <c r="Y364" i="10"/>
  <c r="Y158" i="10"/>
  <c r="AB120" i="12"/>
  <c r="X179" i="12"/>
  <c r="O209" i="12"/>
  <c r="AC333" i="12"/>
  <c r="V344" i="12"/>
  <c r="C45" i="2"/>
  <c r="C41" i="2" s="1"/>
  <c r="C37" i="2" s="1"/>
  <c r="J71" i="6"/>
  <c r="H140" i="6"/>
  <c r="I364" i="10"/>
  <c r="I158" i="10"/>
  <c r="P216" i="7"/>
  <c r="AD265" i="12"/>
  <c r="H85" i="6"/>
  <c r="P198" i="7"/>
  <c r="P197" i="7" s="1"/>
  <c r="O112" i="10"/>
  <c r="AE208" i="12"/>
  <c r="AE207" i="12" s="1"/>
  <c r="AE205" i="12" s="1"/>
  <c r="W203" i="10"/>
  <c r="W194" i="10" s="1"/>
  <c r="W192" i="10" s="1"/>
  <c r="X211" i="12"/>
  <c r="AJ211" i="12" s="1"/>
  <c r="AB209" i="10"/>
  <c r="F198" i="6" s="1"/>
  <c r="J198" i="6" s="1"/>
  <c r="J94" i="6"/>
  <c r="J123" i="6"/>
  <c r="J147" i="6"/>
  <c r="J155" i="6"/>
  <c r="J169" i="6"/>
  <c r="D342" i="6"/>
  <c r="R353" i="12"/>
  <c r="J342" i="10"/>
  <c r="C86" i="2"/>
  <c r="C85" i="2" s="1"/>
  <c r="C84" i="2" s="1"/>
  <c r="C76" i="2"/>
  <c r="C75" i="2" s="1"/>
  <c r="E197" i="4"/>
  <c r="E194" i="4" s="1"/>
  <c r="F37" i="6"/>
  <c r="D72" i="6"/>
  <c r="D310" i="6"/>
  <c r="D298" i="6" s="1"/>
  <c r="Z112" i="10"/>
  <c r="E121" i="4" s="1"/>
  <c r="AB123" i="10"/>
  <c r="P141" i="10"/>
  <c r="D151" i="10"/>
  <c r="K194" i="10"/>
  <c r="AI255" i="12"/>
  <c r="AI252" i="12" s="1"/>
  <c r="AD251" i="10"/>
  <c r="H240" i="6" s="1"/>
  <c r="T62" i="10"/>
  <c r="AF69" i="10"/>
  <c r="AB73" i="10"/>
  <c r="F75" i="6" s="1"/>
  <c r="J75" i="6" s="1"/>
  <c r="AF89" i="10"/>
  <c r="AF101" i="10"/>
  <c r="P120" i="10"/>
  <c r="K112" i="10"/>
  <c r="E51" i="4" s="1"/>
  <c r="AF126" i="10"/>
  <c r="Y112" i="10"/>
  <c r="E101" i="4" s="1"/>
  <c r="P220" i="10"/>
  <c r="AD225" i="10"/>
  <c r="AD192" i="10" s="1"/>
  <c r="P236" i="10"/>
  <c r="K246" i="10"/>
  <c r="O314" i="10"/>
  <c r="K314" i="10"/>
  <c r="C336" i="10"/>
  <c r="E14" i="4" s="1"/>
  <c r="AB341" i="10"/>
  <c r="F324" i="6" s="1"/>
  <c r="J324" i="6" s="1"/>
  <c r="AJ108" i="12"/>
  <c r="N109" i="7" s="1"/>
  <c r="AB123" i="12"/>
  <c r="X138" i="12"/>
  <c r="X145" i="12"/>
  <c r="AJ145" i="12" s="1"/>
  <c r="N146" i="7" s="1"/>
  <c r="X154" i="12"/>
  <c r="AJ154" i="12" s="1"/>
  <c r="AB161" i="12"/>
  <c r="AJ161" i="12" s="1"/>
  <c r="AB190" i="12"/>
  <c r="AJ190" i="12" s="1"/>
  <c r="N194" i="7" s="1"/>
  <c r="R194" i="7" s="1"/>
  <c r="O217" i="12"/>
  <c r="L211" i="7" s="1"/>
  <c r="O220" i="12"/>
  <c r="L214" i="7" s="1"/>
  <c r="T222" i="12"/>
  <c r="O236" i="12"/>
  <c r="L230" i="7" s="1"/>
  <c r="K245" i="12"/>
  <c r="AE245" i="12"/>
  <c r="O259" i="12"/>
  <c r="L253" i="7" s="1"/>
  <c r="T265" i="12"/>
  <c r="AD281" i="12"/>
  <c r="S287" i="12"/>
  <c r="M296" i="12"/>
  <c r="M293" i="12" s="1"/>
  <c r="AI315" i="12"/>
  <c r="AF322" i="12"/>
  <c r="AF368" i="12"/>
  <c r="AF57" i="10"/>
  <c r="P94" i="10"/>
  <c r="AB101" i="10"/>
  <c r="F100" i="6" s="1"/>
  <c r="J100" i="6" s="1"/>
  <c r="AB115" i="10"/>
  <c r="AF119" i="10"/>
  <c r="AB126" i="10"/>
  <c r="F125" i="6" s="1"/>
  <c r="J125" i="6" s="1"/>
  <c r="C162" i="10"/>
  <c r="C151" i="10" s="1"/>
  <c r="E12" i="4" s="1"/>
  <c r="AB175" i="10"/>
  <c r="AB189" i="10"/>
  <c r="F188" i="6" s="1"/>
  <c r="J188" i="6" s="1"/>
  <c r="K203" i="10"/>
  <c r="AG207" i="12"/>
  <c r="AG205" i="12" s="1"/>
  <c r="H31" i="11"/>
  <c r="X22" i="12"/>
  <c r="AJ22" i="12" s="1"/>
  <c r="N24" i="7" s="1"/>
  <c r="AB28" i="12"/>
  <c r="AB66" i="12"/>
  <c r="AB75" i="12"/>
  <c r="V183" i="12"/>
  <c r="W199" i="12"/>
  <c r="L245" i="12"/>
  <c r="AF265" i="12"/>
  <c r="T293" i="12"/>
  <c r="O318" i="12"/>
  <c r="L312" i="7" s="1"/>
  <c r="M322" i="12"/>
  <c r="AG322" i="12"/>
  <c r="O328" i="12"/>
  <c r="L322" i="7" s="1"/>
  <c r="O342" i="12"/>
  <c r="L336" i="7" s="1"/>
  <c r="N346" i="12"/>
  <c r="N344" i="12" s="1"/>
  <c r="AG346" i="12"/>
  <c r="R361" i="12"/>
  <c r="AB16" i="10"/>
  <c r="F18" i="6" s="1"/>
  <c r="J18" i="6" s="1"/>
  <c r="AF37" i="10"/>
  <c r="W48" i="10"/>
  <c r="E95" i="4" s="1"/>
  <c r="AF105" i="10"/>
  <c r="AF130" i="10"/>
  <c r="I112" i="10"/>
  <c r="E35" i="4" s="1"/>
  <c r="J152" i="10"/>
  <c r="T197" i="10"/>
  <c r="L203" i="10"/>
  <c r="AB302" i="10"/>
  <c r="F290" i="6" s="1"/>
  <c r="J290" i="6" s="1"/>
  <c r="R314" i="10"/>
  <c r="AF346" i="10"/>
  <c r="I31" i="11"/>
  <c r="S14" i="12"/>
  <c r="AJ30" i="12"/>
  <c r="N32" i="7" s="1"/>
  <c r="AB32" i="12"/>
  <c r="O47" i="12"/>
  <c r="O80" i="12"/>
  <c r="L82" i="7" s="1"/>
  <c r="O94" i="12"/>
  <c r="L95" i="7" s="1"/>
  <c r="X120" i="12"/>
  <c r="AJ120" i="12" s="1"/>
  <c r="N121" i="7" s="1"/>
  <c r="AB130" i="12"/>
  <c r="AB133" i="12"/>
  <c r="AB138" i="12"/>
  <c r="O140" i="12"/>
  <c r="O144" i="12"/>
  <c r="L145" i="7" s="1"/>
  <c r="M165" i="12"/>
  <c r="M163" i="12" s="1"/>
  <c r="AI165" i="12"/>
  <c r="O178" i="12"/>
  <c r="W183" i="12"/>
  <c r="Y183" i="12"/>
  <c r="V222" i="12"/>
  <c r="T255" i="12"/>
  <c r="T252" i="12" s="1"/>
  <c r="V265" i="12"/>
  <c r="M281" i="12"/>
  <c r="AH346" i="12"/>
  <c r="AB74" i="10"/>
  <c r="AF83" i="10"/>
  <c r="AF134" i="10"/>
  <c r="G159" i="10"/>
  <c r="G158" i="10" s="1"/>
  <c r="V162" i="10"/>
  <c r="V151" i="10" s="1"/>
  <c r="AF187" i="10"/>
  <c r="R194" i="10"/>
  <c r="R192" i="10" s="1"/>
  <c r="AB199" i="10"/>
  <c r="M203" i="10"/>
  <c r="AB263" i="10"/>
  <c r="F252" i="6" s="1"/>
  <c r="AB318" i="10"/>
  <c r="I336" i="10"/>
  <c r="Y336" i="10"/>
  <c r="AB22" i="12"/>
  <c r="AF14" i="12"/>
  <c r="X54" i="12"/>
  <c r="AJ54" i="12" s="1"/>
  <c r="AB117" i="12"/>
  <c r="X124" i="12"/>
  <c r="AB141" i="12"/>
  <c r="X155" i="12"/>
  <c r="AJ155" i="12" s="1"/>
  <c r="N158" i="7" s="1"/>
  <c r="O172" i="12"/>
  <c r="L176" i="7" s="1"/>
  <c r="O190" i="12"/>
  <c r="Z199" i="12"/>
  <c r="W222" i="12"/>
  <c r="U245" i="12"/>
  <c r="N245" i="12"/>
  <c r="AC255" i="12"/>
  <c r="AC252" i="12" s="1"/>
  <c r="AH255" i="12"/>
  <c r="AH252" i="12" s="1"/>
  <c r="T315" i="12"/>
  <c r="AI346" i="12"/>
  <c r="AI344" i="12" s="1"/>
  <c r="Z361" i="12"/>
  <c r="F48" i="10"/>
  <c r="AB102" i="10"/>
  <c r="F101" i="6" s="1"/>
  <c r="J101" i="6" s="1"/>
  <c r="AB110" i="10"/>
  <c r="F109" i="6" s="1"/>
  <c r="J109" i="6" s="1"/>
  <c r="T114" i="10"/>
  <c r="AB153" i="10"/>
  <c r="F152" i="6" s="1"/>
  <c r="F151" i="6" s="1"/>
  <c r="F162" i="10"/>
  <c r="F151" i="10" s="1"/>
  <c r="X162" i="10"/>
  <c r="X151" i="10" s="1"/>
  <c r="AB172" i="10"/>
  <c r="S195" i="12"/>
  <c r="AB281" i="12"/>
  <c r="T288" i="10"/>
  <c r="T286" i="10" s="1"/>
  <c r="N284" i="10"/>
  <c r="AB346" i="10"/>
  <c r="F329" i="6" s="1"/>
  <c r="J329" i="6" s="1"/>
  <c r="AA336" i="10"/>
  <c r="AB368" i="12"/>
  <c r="AD14" i="12"/>
  <c r="AB41" i="12"/>
  <c r="AJ61" i="12"/>
  <c r="N63" i="7" s="1"/>
  <c r="O62" i="12"/>
  <c r="L64" i="7" s="1"/>
  <c r="AJ100" i="12"/>
  <c r="O150" i="12"/>
  <c r="L151" i="7" s="1"/>
  <c r="AF165" i="12"/>
  <c r="AJ178" i="12"/>
  <c r="N182" i="7" s="1"/>
  <c r="AF293" i="12"/>
  <c r="S322" i="12"/>
  <c r="Z344" i="12"/>
  <c r="O376" i="12"/>
  <c r="Q10" i="10"/>
  <c r="O48" i="10"/>
  <c r="Z48" i="10"/>
  <c r="E120" i="4" s="1"/>
  <c r="E118" i="4" s="1"/>
  <c r="AB75" i="10"/>
  <c r="F77" i="6" s="1"/>
  <c r="J77" i="6" s="1"/>
  <c r="AB131" i="10"/>
  <c r="F130" i="6" s="1"/>
  <c r="J130" i="6" s="1"/>
  <c r="AB138" i="10"/>
  <c r="F137" i="6" s="1"/>
  <c r="J137" i="6" s="1"/>
  <c r="Y162" i="10"/>
  <c r="Y151" i="10" s="1"/>
  <c r="AF173" i="10"/>
  <c r="L194" i="10"/>
  <c r="T207" i="12"/>
  <c r="AA192" i="10"/>
  <c r="AF329" i="10"/>
  <c r="AE14" i="12"/>
  <c r="AB29" i="12"/>
  <c r="X57" i="12"/>
  <c r="AJ57" i="12" s="1"/>
  <c r="N59" i="7" s="1"/>
  <c r="R59" i="7" s="1"/>
  <c r="X61" i="12"/>
  <c r="AJ64" i="12"/>
  <c r="N66" i="7" s="1"/>
  <c r="AB67" i="12"/>
  <c r="AB70" i="12"/>
  <c r="AB76" i="12"/>
  <c r="AJ76" i="12" s="1"/>
  <c r="O103" i="12"/>
  <c r="L104" i="7" s="1"/>
  <c r="AB104" i="12"/>
  <c r="AJ104" i="12" s="1"/>
  <c r="N105" i="7" s="1"/>
  <c r="AB108" i="12"/>
  <c r="X118" i="12"/>
  <c r="X143" i="12"/>
  <c r="AJ143" i="12" s="1"/>
  <c r="N144" i="7" s="1"/>
  <c r="N222" i="12"/>
  <c r="L222" i="12"/>
  <c r="Y245" i="12"/>
  <c r="O254" i="12"/>
  <c r="L248" i="7" s="1"/>
  <c r="O302" i="12"/>
  <c r="L296" i="7" s="1"/>
  <c r="AF304" i="12"/>
  <c r="W315" i="12"/>
  <c r="Z322" i="12"/>
  <c r="AA373" i="12"/>
  <c r="D289" i="8"/>
  <c r="G50" i="10"/>
  <c r="T56" i="10"/>
  <c r="AF117" i="10"/>
  <c r="T141" i="10"/>
  <c r="I162" i="10"/>
  <c r="I151" i="10" s="1"/>
  <c r="L162" i="10"/>
  <c r="K192" i="10"/>
  <c r="F246" i="10"/>
  <c r="C284" i="10"/>
  <c r="V284" i="10"/>
  <c r="AA284" i="10"/>
  <c r="AB319" i="10"/>
  <c r="F303" i="6" s="1"/>
  <c r="J303" i="6" s="1"/>
  <c r="AF334" i="10"/>
  <c r="D31" i="11"/>
  <c r="O32" i="12"/>
  <c r="L34" i="7" s="1"/>
  <c r="AJ40" i="12"/>
  <c r="N42" i="7" s="1"/>
  <c r="O48" i="12"/>
  <c r="L50" i="7" s="1"/>
  <c r="O179" i="12"/>
  <c r="L183" i="7" s="1"/>
  <c r="AH183" i="12"/>
  <c r="AH163" i="12" s="1"/>
  <c r="Z245" i="12"/>
  <c r="M255" i="12"/>
  <c r="O308" i="12"/>
  <c r="L302" i="7" s="1"/>
  <c r="O326" i="12"/>
  <c r="L320" i="7" s="1"/>
  <c r="L333" i="12"/>
  <c r="O340" i="12"/>
  <c r="L334" i="7" s="1"/>
  <c r="R373" i="12"/>
  <c r="AF21" i="10"/>
  <c r="AB33" i="10"/>
  <c r="F35" i="6" s="1"/>
  <c r="J35" i="6" s="1"/>
  <c r="J33" i="6" s="1"/>
  <c r="AB66" i="10"/>
  <c r="F68" i="6" s="1"/>
  <c r="J68" i="6" s="1"/>
  <c r="AB80" i="10"/>
  <c r="F81" i="6" s="1"/>
  <c r="J81" i="6" s="1"/>
  <c r="AF91" i="10"/>
  <c r="AB106" i="10"/>
  <c r="F105" i="6" s="1"/>
  <c r="J105" i="6" s="1"/>
  <c r="R112" i="10"/>
  <c r="AF139" i="10"/>
  <c r="AD141" i="10"/>
  <c r="P152" i="10"/>
  <c r="P183" i="10"/>
  <c r="P162" i="10" s="1"/>
  <c r="P242" i="10"/>
  <c r="AB243" i="10"/>
  <c r="AJ259" i="12"/>
  <c r="G261" i="10"/>
  <c r="D250" i="6" s="1"/>
  <c r="J250" i="6" s="1"/>
  <c r="AB264" i="10"/>
  <c r="F253" i="6" s="1"/>
  <c r="AJ366" i="12"/>
  <c r="O25" i="12"/>
  <c r="L27" i="7" s="1"/>
  <c r="AB42" i="12"/>
  <c r="X47" i="12"/>
  <c r="AE50" i="12"/>
  <c r="X97" i="12"/>
  <c r="O110" i="12"/>
  <c r="L111" i="7" s="1"/>
  <c r="O120" i="12"/>
  <c r="L121" i="7" s="1"/>
  <c r="AB135" i="12"/>
  <c r="O141" i="12"/>
  <c r="L142" i="7" s="1"/>
  <c r="AB143" i="12"/>
  <c r="AE165" i="12"/>
  <c r="AE163" i="12" s="1"/>
  <c r="AF199" i="12"/>
  <c r="AF195" i="12" s="1"/>
  <c r="AF193" i="12" s="1"/>
  <c r="R265" i="12"/>
  <c r="R264" i="12" s="1"/>
  <c r="AD293" i="12"/>
  <c r="AF45" i="10"/>
  <c r="S48" i="10"/>
  <c r="AF59" i="10"/>
  <c r="T79" i="10"/>
  <c r="U112" i="10"/>
  <c r="P133" i="10"/>
  <c r="AF143" i="10"/>
  <c r="O194" i="10"/>
  <c r="E284" i="10"/>
  <c r="AB292" i="10"/>
  <c r="F280" i="6" s="1"/>
  <c r="J280" i="6" s="1"/>
  <c r="AB300" i="10"/>
  <c r="F288" i="6" s="1"/>
  <c r="J288" i="6" s="1"/>
  <c r="V314" i="10"/>
  <c r="AB329" i="10"/>
  <c r="F313" i="6" s="1"/>
  <c r="J313" i="6" s="1"/>
  <c r="F31" i="11"/>
  <c r="AH14" i="12"/>
  <c r="O92" i="12"/>
  <c r="L93" i="7" s="1"/>
  <c r="R93" i="7" s="1"/>
  <c r="O148" i="12"/>
  <c r="L149" i="7" s="1"/>
  <c r="L165" i="12"/>
  <c r="X171" i="12"/>
  <c r="O174" i="12"/>
  <c r="L199" i="12"/>
  <c r="N252" i="12"/>
  <c r="V287" i="12"/>
  <c r="U333" i="12"/>
  <c r="T361" i="12"/>
  <c r="T344" i="12" s="1"/>
  <c r="T373" i="12"/>
  <c r="AF55" i="10"/>
  <c r="G62" i="10"/>
  <c r="AD79" i="10"/>
  <c r="T125" i="10"/>
  <c r="T112" i="10" s="1"/>
  <c r="E78" i="4" s="1"/>
  <c r="AB132" i="10"/>
  <c r="AF174" i="10"/>
  <c r="O162" i="10"/>
  <c r="AF185" i="10"/>
  <c r="Q194" i="10"/>
  <c r="Q192" i="10" s="1"/>
  <c r="AB197" i="10"/>
  <c r="F195" i="6" s="1"/>
  <c r="P214" i="10"/>
  <c r="AB229" i="10"/>
  <c r="F218" i="6" s="1"/>
  <c r="J218" i="6" s="1"/>
  <c r="P238" i="10"/>
  <c r="C246" i="10"/>
  <c r="E13" i="4" s="1"/>
  <c r="T270" i="10"/>
  <c r="X304" i="12"/>
  <c r="P309" i="10"/>
  <c r="AB334" i="10"/>
  <c r="F318" i="6" s="1"/>
  <c r="AB343" i="10"/>
  <c r="F326" i="6" s="1"/>
  <c r="AB361" i="12"/>
  <c r="P357" i="10"/>
  <c r="T360" i="10"/>
  <c r="AB362" i="10"/>
  <c r="F344" i="6" s="1"/>
  <c r="J344" i="6" s="1"/>
  <c r="X17" i="12"/>
  <c r="AJ35" i="12"/>
  <c r="AF36" i="12"/>
  <c r="O41" i="12"/>
  <c r="L43" i="7" s="1"/>
  <c r="AB47" i="12"/>
  <c r="AJ85" i="12"/>
  <c r="N86" i="7" s="1"/>
  <c r="AB97" i="12"/>
  <c r="O124" i="12"/>
  <c r="L125" i="7" s="1"/>
  <c r="AB149" i="12"/>
  <c r="AJ149" i="12" s="1"/>
  <c r="N150" i="7" s="1"/>
  <c r="R150" i="7" s="1"/>
  <c r="AG165" i="12"/>
  <c r="AJ173" i="12"/>
  <c r="N177" i="7" s="1"/>
  <c r="X178" i="12"/>
  <c r="O181" i="12"/>
  <c r="L185" i="7" s="1"/>
  <c r="AH199" i="12"/>
  <c r="O231" i="12"/>
  <c r="L225" i="7" s="1"/>
  <c r="AL222" i="12"/>
  <c r="AL193" i="12" s="1"/>
  <c r="AL8" i="12" s="1"/>
  <c r="AD255" i="12"/>
  <c r="K281" i="12"/>
  <c r="AH281" i="12"/>
  <c r="W287" i="12"/>
  <c r="AE293" i="12"/>
  <c r="AE292" i="12" s="1"/>
  <c r="AI304" i="12"/>
  <c r="O330" i="12"/>
  <c r="L324" i="7" s="1"/>
  <c r="O355" i="12"/>
  <c r="L349" i="7" s="1"/>
  <c r="AC361" i="12"/>
  <c r="J10" i="10"/>
  <c r="E40" i="4" s="1"/>
  <c r="N48" i="10"/>
  <c r="V48" i="10"/>
  <c r="E90" i="4" s="1"/>
  <c r="E88" i="4" s="1"/>
  <c r="AB63" i="10"/>
  <c r="F65" i="6" s="1"/>
  <c r="AB67" i="10"/>
  <c r="F69" i="6" s="1"/>
  <c r="J69" i="6" s="1"/>
  <c r="C112" i="10"/>
  <c r="E11" i="4" s="1"/>
  <c r="AB147" i="10"/>
  <c r="R165" i="12"/>
  <c r="R163" i="12" s="1"/>
  <c r="T176" i="10"/>
  <c r="AF208" i="10"/>
  <c r="AD314" i="10"/>
  <c r="P339" i="10"/>
  <c r="AB340" i="10"/>
  <c r="O336" i="10"/>
  <c r="M336" i="10"/>
  <c r="AD336" i="10"/>
  <c r="R14" i="12"/>
  <c r="R12" i="12" s="1"/>
  <c r="X24" i="12"/>
  <c r="AJ24" i="12" s="1"/>
  <c r="N26" i="7" s="1"/>
  <c r="O29" i="12"/>
  <c r="L31" i="7" s="1"/>
  <c r="X31" i="12"/>
  <c r="AJ31" i="12" s="1"/>
  <c r="N33" i="7" s="1"/>
  <c r="AB44" i="12"/>
  <c r="AJ44" i="12" s="1"/>
  <c r="N46" i="7" s="1"/>
  <c r="AF50" i="12"/>
  <c r="AB55" i="12"/>
  <c r="X58" i="12"/>
  <c r="O63" i="12"/>
  <c r="L65" i="7" s="1"/>
  <c r="AB68" i="12"/>
  <c r="O70" i="12"/>
  <c r="L72" i="7" s="1"/>
  <c r="AB106" i="12"/>
  <c r="AJ106" i="12" s="1"/>
  <c r="N107" i="7" s="1"/>
  <c r="O108" i="12"/>
  <c r="L109" i="7" s="1"/>
  <c r="R109" i="7" s="1"/>
  <c r="X119" i="12"/>
  <c r="O128" i="12"/>
  <c r="L129" i="7" s="1"/>
  <c r="X132" i="12"/>
  <c r="AJ132" i="12" s="1"/>
  <c r="N133" i="7" s="1"/>
  <c r="R133" i="7" s="1"/>
  <c r="X136" i="12"/>
  <c r="AH165" i="12"/>
  <c r="S165" i="12"/>
  <c r="S163" i="12" s="1"/>
  <c r="M183" i="12"/>
  <c r="AF183" i="12"/>
  <c r="O238" i="12"/>
  <c r="L232" i="7" s="1"/>
  <c r="AA265" i="12"/>
  <c r="AA264" i="12" s="1"/>
  <c r="AI281" i="12"/>
  <c r="Y287" i="12"/>
  <c r="O313" i="12"/>
  <c r="L307" i="7" s="1"/>
  <c r="AE333" i="12"/>
  <c r="AD361" i="12"/>
  <c r="AF22" i="10"/>
  <c r="AD94" i="10"/>
  <c r="AB165" i="10"/>
  <c r="Y192" i="10"/>
  <c r="AB242" i="10"/>
  <c r="F232" i="6" s="1"/>
  <c r="L246" i="10"/>
  <c r="E60" i="4" s="1"/>
  <c r="O16" i="12"/>
  <c r="L18" i="7" s="1"/>
  <c r="AJ72" i="12"/>
  <c r="N74" i="7" s="1"/>
  <c r="R74" i="7" s="1"/>
  <c r="O79" i="12"/>
  <c r="L81" i="7" s="1"/>
  <c r="AJ117" i="12"/>
  <c r="AA222" i="12"/>
  <c r="AG293" i="12"/>
  <c r="U322" i="12"/>
  <c r="E48" i="10"/>
  <c r="X48" i="10"/>
  <c r="E106" i="4" s="1"/>
  <c r="E104" i="4" s="1"/>
  <c r="S112" i="10"/>
  <c r="Y165" i="12"/>
  <c r="J162" i="10"/>
  <c r="J151" i="10" s="1"/>
  <c r="E43" i="4" s="1"/>
  <c r="Z162" i="10"/>
  <c r="Z151" i="10" s="1"/>
  <c r="X222" i="12"/>
  <c r="AF244" i="10"/>
  <c r="Q246" i="10"/>
  <c r="Z246" i="10"/>
  <c r="AB293" i="10"/>
  <c r="O284" i="10"/>
  <c r="Z314" i="10"/>
  <c r="R336" i="10"/>
  <c r="AB348" i="10"/>
  <c r="O19" i="12"/>
  <c r="L21" i="7" s="1"/>
  <c r="AB31" i="12"/>
  <c r="X48" i="12"/>
  <c r="AB58" i="12"/>
  <c r="AJ58" i="12" s="1"/>
  <c r="N60" i="7" s="1"/>
  <c r="R60" i="7" s="1"/>
  <c r="O61" i="12"/>
  <c r="L63" i="7" s="1"/>
  <c r="AB71" i="12"/>
  <c r="AJ71" i="12" s="1"/>
  <c r="N73" i="7" s="1"/>
  <c r="O118" i="12"/>
  <c r="L119" i="7" s="1"/>
  <c r="AB132" i="12"/>
  <c r="AB136" i="12"/>
  <c r="AJ136" i="12" s="1"/>
  <c r="AB140" i="12"/>
  <c r="AB144" i="12"/>
  <c r="AJ168" i="12"/>
  <c r="N172" i="7" s="1"/>
  <c r="O170" i="12"/>
  <c r="L174" i="7" s="1"/>
  <c r="AJ174" i="12"/>
  <c r="N178" i="7" s="1"/>
  <c r="N183" i="12"/>
  <c r="O191" i="12"/>
  <c r="AA245" i="12"/>
  <c r="AI265" i="12"/>
  <c r="S265" i="12"/>
  <c r="U265" i="12"/>
  <c r="S281" i="12"/>
  <c r="N287" i="12"/>
  <c r="AH287" i="12"/>
  <c r="AH264" i="12" s="1"/>
  <c r="AH250" i="12" s="1"/>
  <c r="O297" i="12"/>
  <c r="Z315" i="12"/>
  <c r="O338" i="12"/>
  <c r="L332" i="7" s="1"/>
  <c r="U346" i="12"/>
  <c r="U344" i="12" s="1"/>
  <c r="U320" i="12" s="1"/>
  <c r="L361" i="12"/>
  <c r="AF361" i="12"/>
  <c r="U368" i="12"/>
  <c r="AD114" i="10"/>
  <c r="AB9" i="9"/>
  <c r="AB26" i="10"/>
  <c r="F28" i="6" s="1"/>
  <c r="J28" i="6" s="1"/>
  <c r="AB60" i="10"/>
  <c r="P92" i="10"/>
  <c r="AB92" i="10" s="1"/>
  <c r="F91" i="6" s="1"/>
  <c r="N94" i="7" s="1"/>
  <c r="R94" i="7" s="1"/>
  <c r="AB100" i="10"/>
  <c r="F99" i="6" s="1"/>
  <c r="J99" i="6" s="1"/>
  <c r="AF122" i="10"/>
  <c r="AA112" i="10"/>
  <c r="AB129" i="10"/>
  <c r="F128" i="6" s="1"/>
  <c r="J128" i="6" s="1"/>
  <c r="AB144" i="10"/>
  <c r="F143" i="6" s="1"/>
  <c r="J143" i="6" s="1"/>
  <c r="AB202" i="10"/>
  <c r="AF209" i="10"/>
  <c r="AB217" i="10"/>
  <c r="AB233" i="10"/>
  <c r="F222" i="6" s="1"/>
  <c r="J222" i="6" s="1"/>
  <c r="AB301" i="10"/>
  <c r="P303" i="10"/>
  <c r="AB304" i="10"/>
  <c r="AA14" i="12"/>
  <c r="AB20" i="12"/>
  <c r="AJ20" i="12" s="1"/>
  <c r="N22" i="7" s="1"/>
  <c r="O23" i="12"/>
  <c r="L25" i="7" s="1"/>
  <c r="O26" i="12"/>
  <c r="L28" i="7" s="1"/>
  <c r="O39" i="12"/>
  <c r="L41" i="7" s="1"/>
  <c r="R36" i="12"/>
  <c r="AB45" i="12"/>
  <c r="AJ45" i="12" s="1"/>
  <c r="N47" i="7" s="1"/>
  <c r="X56" i="12"/>
  <c r="AJ56" i="12" s="1"/>
  <c r="N58" i="7" s="1"/>
  <c r="X66" i="12"/>
  <c r="AJ66" i="12" s="1"/>
  <c r="N68" i="7" s="1"/>
  <c r="X69" i="12"/>
  <c r="AJ69" i="12" s="1"/>
  <c r="N71" i="7" s="1"/>
  <c r="X75" i="12"/>
  <c r="AB80" i="12"/>
  <c r="AB88" i="12"/>
  <c r="AB94" i="12"/>
  <c r="X107" i="12"/>
  <c r="X123" i="12"/>
  <c r="O176" i="12"/>
  <c r="L180" i="7" s="1"/>
  <c r="AI183" i="12"/>
  <c r="R222" i="12"/>
  <c r="T281" i="12"/>
  <c r="Q287" i="12"/>
  <c r="AI287" i="12"/>
  <c r="AC304" i="12"/>
  <c r="AA315" i="12"/>
  <c r="AD322" i="12"/>
  <c r="AJ359" i="12"/>
  <c r="N353" i="7" s="1"/>
  <c r="R353" i="7" s="1"/>
  <c r="AG361" i="12"/>
  <c r="V368" i="12"/>
  <c r="C56" i="2"/>
  <c r="C61" i="2"/>
  <c r="D164" i="6"/>
  <c r="J165" i="6"/>
  <c r="J41" i="6"/>
  <c r="J47" i="6"/>
  <c r="C15" i="2"/>
  <c r="C67" i="2"/>
  <c r="D93" i="6"/>
  <c r="J39" i="6"/>
  <c r="D103" i="6"/>
  <c r="D132" i="6"/>
  <c r="J133" i="6"/>
  <c r="D89" i="6"/>
  <c r="D124" i="6"/>
  <c r="J40" i="6"/>
  <c r="D140" i="6"/>
  <c r="D151" i="6"/>
  <c r="D158" i="6"/>
  <c r="J48" i="6"/>
  <c r="J56" i="6"/>
  <c r="J66" i="6"/>
  <c r="J70" i="6"/>
  <c r="J74" i="6"/>
  <c r="H187" i="6"/>
  <c r="H209" i="6"/>
  <c r="H291" i="6"/>
  <c r="H203" i="6"/>
  <c r="H214" i="6"/>
  <c r="H300" i="6"/>
  <c r="J305" i="6"/>
  <c r="H231" i="6"/>
  <c r="J301" i="6"/>
  <c r="D325" i="6"/>
  <c r="J59" i="6"/>
  <c r="J73" i="6"/>
  <c r="H175" i="6"/>
  <c r="H267" i="6"/>
  <c r="H259" i="6" s="1"/>
  <c r="H220" i="6"/>
  <c r="H185" i="6"/>
  <c r="H193" i="6"/>
  <c r="H294" i="6"/>
  <c r="J172" i="6"/>
  <c r="H227" i="6"/>
  <c r="J318" i="6"/>
  <c r="H325" i="6"/>
  <c r="H262" i="6"/>
  <c r="J326" i="6"/>
  <c r="P16" i="7"/>
  <c r="L144" i="7"/>
  <c r="D175" i="6"/>
  <c r="D231" i="6"/>
  <c r="H342" i="6"/>
  <c r="S46" i="12"/>
  <c r="K41" i="10"/>
  <c r="K10" i="10" s="1"/>
  <c r="AG46" i="12"/>
  <c r="Y41" i="10"/>
  <c r="D336" i="6"/>
  <c r="P52" i="7"/>
  <c r="D313" i="8"/>
  <c r="P9" i="9"/>
  <c r="AJ9" i="9" s="1"/>
  <c r="AJ26" i="9"/>
  <c r="AJ8" i="9" s="1"/>
  <c r="R241" i="7"/>
  <c r="D228" i="8"/>
  <c r="AB142" i="10"/>
  <c r="G104" i="10"/>
  <c r="AF107" i="10"/>
  <c r="D142" i="8"/>
  <c r="P104" i="10"/>
  <c r="AB107" i="10"/>
  <c r="F106" i="6" s="1"/>
  <c r="AF261" i="10"/>
  <c r="D201" i="8"/>
  <c r="E40" i="10"/>
  <c r="N10" i="10"/>
  <c r="N34" i="10"/>
  <c r="AF99" i="10"/>
  <c r="D42" i="8"/>
  <c r="AF18" i="10"/>
  <c r="P79" i="10"/>
  <c r="AB82" i="10"/>
  <c r="AB229" i="12"/>
  <c r="AJ229" i="12" s="1"/>
  <c r="N223" i="7" s="1"/>
  <c r="T225" i="10"/>
  <c r="T46" i="12"/>
  <c r="L41" i="10"/>
  <c r="L10" i="10" s="1"/>
  <c r="AB226" i="10"/>
  <c r="D241" i="8"/>
  <c r="AF189" i="10"/>
  <c r="AB188" i="10"/>
  <c r="U46" i="12"/>
  <c r="U36" i="12" s="1"/>
  <c r="Q38" i="7" s="1"/>
  <c r="M41" i="10"/>
  <c r="M10" i="10" s="1"/>
  <c r="AB18" i="10"/>
  <c r="F20" i="6" s="1"/>
  <c r="X267" i="12"/>
  <c r="X265" i="12" s="1"/>
  <c r="P260" i="10"/>
  <c r="D175" i="8"/>
  <c r="G31" i="10"/>
  <c r="D33" i="6" s="1"/>
  <c r="AF32" i="10"/>
  <c r="AC203" i="12"/>
  <c r="AJ203" i="12" s="1"/>
  <c r="N203" i="7" s="1"/>
  <c r="AC199" i="12"/>
  <c r="AF218" i="10"/>
  <c r="O44" i="10"/>
  <c r="U48" i="10"/>
  <c r="E85" i="4" s="1"/>
  <c r="AB186" i="10"/>
  <c r="D294" i="8"/>
  <c r="AD257" i="10"/>
  <c r="H246" i="6" s="1"/>
  <c r="AF53" i="10"/>
  <c r="G70" i="10"/>
  <c r="AF71" i="10"/>
  <c r="T159" i="10"/>
  <c r="T158" i="10" s="1"/>
  <c r="AB160" i="10"/>
  <c r="T168" i="10"/>
  <c r="T162" i="10" s="1"/>
  <c r="N162" i="10"/>
  <c r="N151" i="10" s="1"/>
  <c r="G288" i="10"/>
  <c r="D286" i="10"/>
  <c r="D284" i="10" s="1"/>
  <c r="K336" i="10"/>
  <c r="O66" i="12"/>
  <c r="Z46" i="12"/>
  <c r="Z36" i="12" s="1"/>
  <c r="T44" i="10"/>
  <c r="T41" i="10" s="1"/>
  <c r="T10" i="10" s="1"/>
  <c r="R41" i="10"/>
  <c r="R10" i="10" s="1"/>
  <c r="AF15" i="10"/>
  <c r="AF13" i="10" s="1"/>
  <c r="P62" i="10"/>
  <c r="G179" i="10"/>
  <c r="AF180" i="10"/>
  <c r="AF179" i="10" s="1"/>
  <c r="N194" i="10"/>
  <c r="N192" i="10" s="1"/>
  <c r="P195" i="10"/>
  <c r="AB256" i="12"/>
  <c r="AB255" i="12" s="1"/>
  <c r="AB252" i="12" s="1"/>
  <c r="T248" i="10"/>
  <c r="AB251" i="10"/>
  <c r="AA46" i="12"/>
  <c r="AA36" i="12" s="1"/>
  <c r="S41" i="10"/>
  <c r="S10" i="10" s="1"/>
  <c r="P13" i="10"/>
  <c r="AB15" i="10"/>
  <c r="AF30" i="10"/>
  <c r="AA41" i="10"/>
  <c r="AA10" i="10" s="1"/>
  <c r="AA369" i="10" s="1"/>
  <c r="D48" i="10"/>
  <c r="E18" i="4" s="1"/>
  <c r="AB56" i="10"/>
  <c r="AF64" i="10"/>
  <c r="AF68" i="10"/>
  <c r="T70" i="10"/>
  <c r="T48" i="10" s="1"/>
  <c r="E77" i="4" s="1"/>
  <c r="AF80" i="10"/>
  <c r="T94" i="10"/>
  <c r="AB177" i="10"/>
  <c r="AB217" i="12"/>
  <c r="AJ217" i="12" s="1"/>
  <c r="N211" i="7" s="1"/>
  <c r="T214" i="10"/>
  <c r="S286" i="10"/>
  <c r="S284" i="10" s="1"/>
  <c r="X42" i="12"/>
  <c r="AJ42" i="12" s="1"/>
  <c r="N44" i="7" s="1"/>
  <c r="D90" i="8"/>
  <c r="AD77" i="10"/>
  <c r="D118" i="8"/>
  <c r="D156" i="8"/>
  <c r="D189" i="8"/>
  <c r="AF39" i="10"/>
  <c r="AF61" i="10"/>
  <c r="AF72" i="10"/>
  <c r="AF178" i="10"/>
  <c r="G176" i="10"/>
  <c r="AF207" i="10"/>
  <c r="AB215" i="10"/>
  <c r="X327" i="12"/>
  <c r="AJ327" i="12" s="1"/>
  <c r="N321" i="7" s="1"/>
  <c r="AB320" i="10"/>
  <c r="F304" i="6" s="1"/>
  <c r="P316" i="10"/>
  <c r="D217" i="8"/>
  <c r="AC46" i="12"/>
  <c r="U41" i="10"/>
  <c r="U10" i="10" s="1"/>
  <c r="AD13" i="10"/>
  <c r="AF26" i="10"/>
  <c r="AF54" i="10"/>
  <c r="AD56" i="10"/>
  <c r="V44" i="10"/>
  <c r="AF16" i="10"/>
  <c r="AF23" i="10"/>
  <c r="AA48" i="10"/>
  <c r="E125" i="4" s="1"/>
  <c r="AB76" i="10"/>
  <c r="F78" i="6" s="1"/>
  <c r="G114" i="10"/>
  <c r="D273" i="8"/>
  <c r="D307" i="8"/>
  <c r="E29" i="10"/>
  <c r="E36" i="10" s="1"/>
  <c r="E28" i="10"/>
  <c r="K88" i="12"/>
  <c r="O88" i="12" s="1"/>
  <c r="C84" i="10"/>
  <c r="C48" i="10" s="1"/>
  <c r="E10" i="4" s="1"/>
  <c r="G85" i="10"/>
  <c r="P114" i="10"/>
  <c r="AB116" i="10"/>
  <c r="F115" i="6" s="1"/>
  <c r="J115" i="6" s="1"/>
  <c r="AA208" i="12"/>
  <c r="AA207" i="12" s="1"/>
  <c r="AA205" i="12" s="1"/>
  <c r="S203" i="10"/>
  <c r="T203" i="10" s="1"/>
  <c r="G238" i="10"/>
  <c r="AF274" i="10"/>
  <c r="F43" i="10"/>
  <c r="N45" i="12" s="1"/>
  <c r="F29" i="10"/>
  <c r="F42" i="10" s="1"/>
  <c r="F36" i="10"/>
  <c r="AD25" i="10"/>
  <c r="H27" i="6" s="1"/>
  <c r="K48" i="10"/>
  <c r="E50" i="4" s="1"/>
  <c r="R88" i="12"/>
  <c r="AB85" i="10"/>
  <c r="J84" i="10"/>
  <c r="J48" i="10" s="1"/>
  <c r="T205" i="10"/>
  <c r="AB208" i="12" s="1"/>
  <c r="AB207" i="12" s="1"/>
  <c r="AB205" i="12" s="1"/>
  <c r="X215" i="12"/>
  <c r="AB213" i="10"/>
  <c r="G273" i="10"/>
  <c r="Y10" i="10"/>
  <c r="G19" i="10"/>
  <c r="D21" i="6" s="1"/>
  <c r="AF20" i="10"/>
  <c r="L48" i="10"/>
  <c r="E58" i="4" s="1"/>
  <c r="AB58" i="10"/>
  <c r="F60" i="6" s="1"/>
  <c r="J60" i="6" s="1"/>
  <c r="X282" i="12"/>
  <c r="X281" i="12" s="1"/>
  <c r="P273" i="10"/>
  <c r="AB275" i="10"/>
  <c r="F264" i="6" s="1"/>
  <c r="J264" i="6" s="1"/>
  <c r="G298" i="10"/>
  <c r="I10" i="10"/>
  <c r="AH46" i="12"/>
  <c r="AH36" i="12" s="1"/>
  <c r="AH12" i="12" s="1"/>
  <c r="AH10" i="12" s="1"/>
  <c r="Z41" i="10"/>
  <c r="Z10" i="10" s="1"/>
  <c r="Z369" i="10" s="1"/>
  <c r="AB27" i="10"/>
  <c r="E44" i="10"/>
  <c r="M48" i="10"/>
  <c r="E64" i="4" s="1"/>
  <c r="P84" i="10"/>
  <c r="AB88" i="10"/>
  <c r="T90" i="10"/>
  <c r="K208" i="12"/>
  <c r="G205" i="10"/>
  <c r="C203" i="10"/>
  <c r="AD208" i="12"/>
  <c r="AD207" i="12" s="1"/>
  <c r="AD205" i="12" s="1"/>
  <c r="AD195" i="12" s="1"/>
  <c r="AD193" i="12" s="1"/>
  <c r="V203" i="10"/>
  <c r="V194" i="10" s="1"/>
  <c r="V192" i="10" s="1"/>
  <c r="M270" i="12"/>
  <c r="O270" i="12" s="1"/>
  <c r="E260" i="10"/>
  <c r="E246" i="10" s="1"/>
  <c r="E24" i="4" s="1"/>
  <c r="G264" i="10"/>
  <c r="G79" i="10"/>
  <c r="AB135" i="10"/>
  <c r="F134" i="6" s="1"/>
  <c r="T151" i="10"/>
  <c r="AF171" i="10"/>
  <c r="M162" i="10"/>
  <c r="M151" i="10" s="1"/>
  <c r="AD162" i="10"/>
  <c r="AD151" i="10" s="1"/>
  <c r="G183" i="10"/>
  <c r="AF184" i="10"/>
  <c r="O192" i="10"/>
  <c r="X210" i="12"/>
  <c r="AJ210" i="12" s="1"/>
  <c r="AB207" i="10"/>
  <c r="G225" i="10"/>
  <c r="X330" i="12"/>
  <c r="AJ330" i="12" s="1"/>
  <c r="N324" i="7" s="1"/>
  <c r="AB323" i="10"/>
  <c r="F307" i="6" s="1"/>
  <c r="O109" i="12"/>
  <c r="AF100" i="10"/>
  <c r="T104" i="10"/>
  <c r="AF156" i="10"/>
  <c r="G162" i="10"/>
  <c r="C194" i="10"/>
  <c r="C192" i="10" s="1"/>
  <c r="AB267" i="12"/>
  <c r="AB265" i="12" s="1"/>
  <c r="T260" i="10"/>
  <c r="L36" i="12"/>
  <c r="AB101" i="12"/>
  <c r="AJ101" i="12" s="1"/>
  <c r="N102" i="7" s="1"/>
  <c r="R102" i="7" s="1"/>
  <c r="P70" i="10"/>
  <c r="AB93" i="10"/>
  <c r="F92" i="6" s="1"/>
  <c r="AB96" i="10"/>
  <c r="AF108" i="10"/>
  <c r="L151" i="10"/>
  <c r="AF281" i="10"/>
  <c r="AB288" i="10"/>
  <c r="K284" i="10"/>
  <c r="J336" i="10"/>
  <c r="E46" i="4" s="1"/>
  <c r="Z336" i="10"/>
  <c r="W50" i="12"/>
  <c r="N50" i="12"/>
  <c r="D148" i="8"/>
  <c r="D160" i="8"/>
  <c r="P50" i="10"/>
  <c r="AB201" i="10"/>
  <c r="F196" i="6" s="1"/>
  <c r="M208" i="12"/>
  <c r="M207" i="12" s="1"/>
  <c r="M205" i="12" s="1"/>
  <c r="M195" i="12" s="1"/>
  <c r="M193" i="12" s="1"/>
  <c r="E203" i="10"/>
  <c r="E194" i="10" s="1"/>
  <c r="E192" i="10" s="1"/>
  <c r="G236" i="10"/>
  <c r="D226" i="6" s="1"/>
  <c r="AF262" i="10"/>
  <c r="X289" i="12"/>
  <c r="AJ289" i="12" s="1"/>
  <c r="P278" i="10"/>
  <c r="AB281" i="10"/>
  <c r="F270" i="6" s="1"/>
  <c r="L284" i="10"/>
  <c r="AD284" i="10"/>
  <c r="G316" i="10"/>
  <c r="AF317" i="10"/>
  <c r="M50" i="12"/>
  <c r="D183" i="8"/>
  <c r="D234" i="8"/>
  <c r="AF97" i="10"/>
  <c r="V112" i="10"/>
  <c r="AB140" i="10"/>
  <c r="G152" i="10"/>
  <c r="AF153" i="10"/>
  <c r="AF166" i="10"/>
  <c r="N200" i="12"/>
  <c r="O200" i="12" s="1"/>
  <c r="AB224" i="10"/>
  <c r="AB237" i="12"/>
  <c r="AJ237" i="12" s="1"/>
  <c r="T231" i="10"/>
  <c r="M284" i="10"/>
  <c r="N336" i="10"/>
  <c r="AG50" i="12"/>
  <c r="AL377" i="12"/>
  <c r="AD367" i="10"/>
  <c r="W112" i="10"/>
  <c r="E96" i="4" s="1"/>
  <c r="AF123" i="10"/>
  <c r="AF127" i="10"/>
  <c r="O151" i="10"/>
  <c r="AB234" i="10"/>
  <c r="AB257" i="10"/>
  <c r="O54" i="12"/>
  <c r="AJ89" i="12"/>
  <c r="N90" i="7" s="1"/>
  <c r="K199" i="12"/>
  <c r="D50" i="8"/>
  <c r="D100" i="8"/>
  <c r="D172" i="8"/>
  <c r="E112" i="10"/>
  <c r="G136" i="10"/>
  <c r="Q162" i="10"/>
  <c r="Q151" i="10" s="1"/>
  <c r="X200" i="12"/>
  <c r="X199" i="12" s="1"/>
  <c r="AB198" i="10"/>
  <c r="AF198" i="10" s="1"/>
  <c r="X246" i="10"/>
  <c r="D257" i="8"/>
  <c r="D282" i="8"/>
  <c r="AF98" i="10"/>
  <c r="AF102" i="10"/>
  <c r="F112" i="10"/>
  <c r="L112" i="10"/>
  <c r="E59" i="4" s="1"/>
  <c r="AF131" i="10"/>
  <c r="T133" i="10"/>
  <c r="AF148" i="10"/>
  <c r="AF154" i="10"/>
  <c r="AB169" i="10"/>
  <c r="U203" i="10"/>
  <c r="U194" i="10" s="1"/>
  <c r="U192" i="10" s="1"/>
  <c r="Y246" i="10"/>
  <c r="E102" i="4" s="1"/>
  <c r="AF341" i="10"/>
  <c r="G339" i="10"/>
  <c r="X29" i="12"/>
  <c r="AJ29" i="12" s="1"/>
  <c r="AH195" i="12"/>
  <c r="D213" i="8"/>
  <c r="M112" i="10"/>
  <c r="E65" i="4" s="1"/>
  <c r="AB224" i="12"/>
  <c r="AJ224" i="12" s="1"/>
  <c r="AN224" i="12" s="1"/>
  <c r="T220" i="10"/>
  <c r="G309" i="10"/>
  <c r="L12" i="11"/>
  <c r="C31" i="11"/>
  <c r="L197" i="12"/>
  <c r="AL254" i="12"/>
  <c r="AD250" i="10"/>
  <c r="N112" i="10"/>
  <c r="G120" i="10"/>
  <c r="AF121" i="10"/>
  <c r="G125" i="10"/>
  <c r="AF128" i="10"/>
  <c r="AD133" i="10"/>
  <c r="AB137" i="10"/>
  <c r="G141" i="10"/>
  <c r="AF145" i="10"/>
  <c r="AB159" i="10"/>
  <c r="AF159" i="10" s="1"/>
  <c r="AF170" i="10"/>
  <c r="G168" i="10"/>
  <c r="AB210" i="10"/>
  <c r="F199" i="6" s="1"/>
  <c r="AB221" i="10"/>
  <c r="AB266" i="10"/>
  <c r="F255" i="6" s="1"/>
  <c r="I246" i="10"/>
  <c r="E36" i="4" s="1"/>
  <c r="X298" i="12"/>
  <c r="AJ298" i="12" s="1"/>
  <c r="P286" i="10"/>
  <c r="P284" i="10" s="1"/>
  <c r="G326" i="10"/>
  <c r="AJ70" i="12"/>
  <c r="N72" i="7" s="1"/>
  <c r="R72" i="7" s="1"/>
  <c r="AA50" i="12"/>
  <c r="AF110" i="10"/>
  <c r="P125" i="10"/>
  <c r="AF135" i="10"/>
  <c r="AF149" i="10"/>
  <c r="L192" i="10"/>
  <c r="N198" i="12"/>
  <c r="N197" i="12" s="1"/>
  <c r="F195" i="10"/>
  <c r="AF211" i="10"/>
  <c r="AB254" i="10"/>
  <c r="AL269" i="12"/>
  <c r="P263" i="7" s="1"/>
  <c r="AD260" i="10"/>
  <c r="AF95" i="10"/>
  <c r="AB114" i="10"/>
  <c r="M194" i="10"/>
  <c r="M192" i="10" s="1"/>
  <c r="G196" i="10"/>
  <c r="D203" i="10"/>
  <c r="D194" i="10" s="1"/>
  <c r="D192" i="10" s="1"/>
  <c r="E21" i="4" s="1"/>
  <c r="AB290" i="10"/>
  <c r="F278" i="6" s="1"/>
  <c r="J278" i="6" s="1"/>
  <c r="G303" i="10"/>
  <c r="AF304" i="10"/>
  <c r="AF303" i="10" s="1"/>
  <c r="AB199" i="12"/>
  <c r="X322" i="12"/>
  <c r="L336" i="10"/>
  <c r="G354" i="10"/>
  <c r="Q50" i="12"/>
  <c r="X94" i="12"/>
  <c r="O99" i="12"/>
  <c r="AJ186" i="12"/>
  <c r="N190" i="7" s="1"/>
  <c r="R190" i="7" s="1"/>
  <c r="AB322" i="12"/>
  <c r="X363" i="12"/>
  <c r="X361" i="12" s="1"/>
  <c r="AB355" i="10"/>
  <c r="Y14" i="12"/>
  <c r="AJ38" i="12"/>
  <c r="AG36" i="12"/>
  <c r="AG12" i="12" s="1"/>
  <c r="AJ98" i="12"/>
  <c r="N99" i="7" s="1"/>
  <c r="F201" i="10"/>
  <c r="Q207" i="12"/>
  <c r="AB230" i="10"/>
  <c r="F219" i="6" s="1"/>
  <c r="AB235" i="10"/>
  <c r="F224" i="6" s="1"/>
  <c r="J224" i="6" s="1"/>
  <c r="AB237" i="10"/>
  <c r="AB236" i="10" s="1"/>
  <c r="F226" i="6" s="1"/>
  <c r="AB239" i="10"/>
  <c r="AF239" i="10" s="1"/>
  <c r="AB304" i="12"/>
  <c r="AB310" i="10"/>
  <c r="AF310" i="10" s="1"/>
  <c r="AF309" i="10" s="1"/>
  <c r="Q36" i="12"/>
  <c r="AJ41" i="12"/>
  <c r="N43" i="7" s="1"/>
  <c r="T36" i="12"/>
  <c r="AH50" i="12"/>
  <c r="AJ96" i="12"/>
  <c r="N97" i="7" s="1"/>
  <c r="AJ197" i="12"/>
  <c r="O269" i="12"/>
  <c r="AB216" i="10"/>
  <c r="F205" i="6" s="1"/>
  <c r="AB222" i="10"/>
  <c r="F211" i="6" s="1"/>
  <c r="AB227" i="10"/>
  <c r="F216" i="6" s="1"/>
  <c r="AB232" i="10"/>
  <c r="AB252" i="10"/>
  <c r="F241" i="6" s="1"/>
  <c r="AB255" i="10"/>
  <c r="F244" i="6" s="1"/>
  <c r="AB294" i="10"/>
  <c r="AB297" i="10"/>
  <c r="AB299" i="10"/>
  <c r="AF299" i="10" s="1"/>
  <c r="P326" i="10"/>
  <c r="AB330" i="10"/>
  <c r="F314" i="6" s="1"/>
  <c r="X353" i="12"/>
  <c r="X346" i="12" s="1"/>
  <c r="P342" i="10"/>
  <c r="P336" i="10" s="1"/>
  <c r="AJ28" i="12"/>
  <c r="N30" i="7" s="1"/>
  <c r="AI50" i="12"/>
  <c r="AJ77" i="12"/>
  <c r="N79" i="7" s="1"/>
  <c r="R79" i="7" s="1"/>
  <c r="AB185" i="12"/>
  <c r="AJ230" i="12"/>
  <c r="N224" i="7" s="1"/>
  <c r="T195" i="10"/>
  <c r="G199" i="10"/>
  <c r="AF199" i="10" s="1"/>
  <c r="AB211" i="10"/>
  <c r="F200" i="6" s="1"/>
  <c r="T236" i="10"/>
  <c r="T238" i="10"/>
  <c r="AB291" i="10"/>
  <c r="F279" i="6" s="1"/>
  <c r="T303" i="10"/>
  <c r="T309" i="10"/>
  <c r="T316" i="10"/>
  <c r="AB333" i="12"/>
  <c r="W336" i="10"/>
  <c r="AI14" i="12"/>
  <c r="AI12" i="12" s="1"/>
  <c r="AB17" i="12"/>
  <c r="AB14" i="12" s="1"/>
  <c r="AJ48" i="12"/>
  <c r="N50" i="7" s="1"/>
  <c r="Z50" i="12"/>
  <c r="X74" i="12"/>
  <c r="AJ86" i="12"/>
  <c r="N87" i="7" s="1"/>
  <c r="AJ99" i="12"/>
  <c r="N100" i="7" s="1"/>
  <c r="O104" i="12"/>
  <c r="P248" i="10"/>
  <c r="AB262" i="10"/>
  <c r="F251" i="6" s="1"/>
  <c r="G265" i="10"/>
  <c r="AB267" i="10"/>
  <c r="F256" i="6" s="1"/>
  <c r="T296" i="10"/>
  <c r="T284" i="10" s="1"/>
  <c r="T298" i="10"/>
  <c r="AB324" i="10"/>
  <c r="F308" i="6" s="1"/>
  <c r="AB327" i="10"/>
  <c r="AF327" i="10" s="1"/>
  <c r="F336" i="10"/>
  <c r="AB345" i="10"/>
  <c r="AJ19" i="12"/>
  <c r="Z14" i="12"/>
  <c r="Z12" i="12" s="1"/>
  <c r="AB26" i="12"/>
  <c r="AJ26" i="12" s="1"/>
  <c r="S50" i="12"/>
  <c r="AB62" i="12"/>
  <c r="AJ62" i="12" s="1"/>
  <c r="O78" i="12"/>
  <c r="AJ269" i="12"/>
  <c r="N263" i="7" s="1"/>
  <c r="AB276" i="10"/>
  <c r="AB279" i="10"/>
  <c r="AB331" i="10"/>
  <c r="F315" i="6" s="1"/>
  <c r="K14" i="12"/>
  <c r="O17" i="12"/>
  <c r="AI36" i="12"/>
  <c r="AJ75" i="12"/>
  <c r="N77" i="7" s="1"/>
  <c r="AJ242" i="12"/>
  <c r="AB240" i="10"/>
  <c r="AF240" i="10" s="1"/>
  <c r="AB250" i="10"/>
  <c r="T326" i="10"/>
  <c r="AB357" i="12"/>
  <c r="AB346" i="12" s="1"/>
  <c r="AB344" i="12" s="1"/>
  <c r="T342" i="10"/>
  <c r="T336" i="10" s="1"/>
  <c r="AB349" i="10"/>
  <c r="F332" i="6" s="1"/>
  <c r="T14" i="12"/>
  <c r="T12" i="12" s="1"/>
  <c r="T10" i="12" s="1"/>
  <c r="AJ32" i="12"/>
  <c r="N34" i="7" s="1"/>
  <c r="Y50" i="12"/>
  <c r="AC50" i="12"/>
  <c r="AB92" i="12"/>
  <c r="AJ92" i="12" s="1"/>
  <c r="AB122" i="12"/>
  <c r="AJ122" i="12" s="1"/>
  <c r="AJ127" i="12"/>
  <c r="N128" i="7" s="1"/>
  <c r="AB223" i="10"/>
  <c r="AB228" i="10"/>
  <c r="F217" i="6" s="1"/>
  <c r="AB253" i="10"/>
  <c r="F242" i="6" s="1"/>
  <c r="AB256" i="10"/>
  <c r="F245" i="6" s="1"/>
  <c r="G263" i="10"/>
  <c r="G260" i="10" s="1"/>
  <c r="G246" i="10" s="1"/>
  <c r="D14" i="8" s="1"/>
  <c r="B20" i="3" s="1"/>
  <c r="AB265" i="10"/>
  <c r="F254" i="6" s="1"/>
  <c r="T278" i="10"/>
  <c r="X296" i="12"/>
  <c r="U14" i="12"/>
  <c r="AJ23" i="12"/>
  <c r="N25" i="7" s="1"/>
  <c r="O40" i="12"/>
  <c r="K36" i="12"/>
  <c r="O56" i="12"/>
  <c r="AJ67" i="12"/>
  <c r="N69" i="7" s="1"/>
  <c r="O85" i="12"/>
  <c r="AJ280" i="12"/>
  <c r="AJ311" i="12"/>
  <c r="N305" i="7" s="1"/>
  <c r="G202" i="10"/>
  <c r="P205" i="10"/>
  <c r="X208" i="12" s="1"/>
  <c r="X207" i="12" s="1"/>
  <c r="AB212" i="10"/>
  <c r="AB296" i="12"/>
  <c r="X340" i="12"/>
  <c r="AJ340" i="12" s="1"/>
  <c r="AB332" i="10"/>
  <c r="F316" i="6" s="1"/>
  <c r="V14" i="12"/>
  <c r="X16" i="12"/>
  <c r="L14" i="12"/>
  <c r="O20" i="12"/>
  <c r="O34" i="12"/>
  <c r="T50" i="12"/>
  <c r="L50" i="12"/>
  <c r="U50" i="12"/>
  <c r="AN64" i="12"/>
  <c r="AJ227" i="12"/>
  <c r="AB287" i="12"/>
  <c r="AB289" i="10"/>
  <c r="AF289" i="10" s="1"/>
  <c r="AB328" i="10"/>
  <c r="F312" i="6" s="1"/>
  <c r="G342" i="10"/>
  <c r="AF343" i="10"/>
  <c r="O24" i="12"/>
  <c r="O89" i="12"/>
  <c r="N165" i="12"/>
  <c r="M222" i="12"/>
  <c r="O232" i="12"/>
  <c r="AJ261" i="12"/>
  <c r="N255" i="7" s="1"/>
  <c r="AB204" i="10"/>
  <c r="AB206" i="10"/>
  <c r="AF206" i="10" s="1"/>
  <c r="P225" i="10"/>
  <c r="X255" i="12"/>
  <c r="X252" i="12" s="1"/>
  <c r="M265" i="12"/>
  <c r="M264" i="12" s="1"/>
  <c r="AB268" i="10"/>
  <c r="AB280" i="10"/>
  <c r="AB322" i="10"/>
  <c r="W14" i="12"/>
  <c r="AC36" i="12"/>
  <c r="AC12" i="12" s="1"/>
  <c r="V36" i="12"/>
  <c r="X39" i="12"/>
  <c r="AD50" i="12"/>
  <c r="V50" i="12"/>
  <c r="X55" i="12"/>
  <c r="O60" i="12"/>
  <c r="X84" i="12"/>
  <c r="AJ84" i="12" s="1"/>
  <c r="X93" i="12"/>
  <c r="O168" i="12"/>
  <c r="Y36" i="12"/>
  <c r="AB128" i="12"/>
  <c r="AJ128" i="12" s="1"/>
  <c r="AJ139" i="12"/>
  <c r="N140" i="7" s="1"/>
  <c r="AJ231" i="12"/>
  <c r="AJ258" i="12"/>
  <c r="N252" i="7" s="1"/>
  <c r="AE264" i="12"/>
  <c r="S346" i="12"/>
  <c r="S344" i="12" s="1"/>
  <c r="AJ356" i="12"/>
  <c r="AB131" i="12"/>
  <c r="AJ131" i="12" s="1"/>
  <c r="N132" i="7" s="1"/>
  <c r="AJ148" i="12"/>
  <c r="N149" i="7" s="1"/>
  <c r="W165" i="12"/>
  <c r="AJ179" i="12"/>
  <c r="N183" i="7" s="1"/>
  <c r="AJ235" i="12"/>
  <c r="Q281" i="12"/>
  <c r="Q264" i="12" s="1"/>
  <c r="AJ282" i="12"/>
  <c r="AL282" i="12" s="1"/>
  <c r="AJ329" i="12"/>
  <c r="AB360" i="10"/>
  <c r="O116" i="12"/>
  <c r="X167" i="12"/>
  <c r="X172" i="12"/>
  <c r="AJ172" i="12" s="1"/>
  <c r="O175" i="12"/>
  <c r="AJ232" i="12"/>
  <c r="N226" i="7" s="1"/>
  <c r="O301" i="12"/>
  <c r="X339" i="12"/>
  <c r="AJ339" i="12" s="1"/>
  <c r="AJ243" i="12"/>
  <c r="N237" i="7" s="1"/>
  <c r="T292" i="12"/>
  <c r="AJ337" i="12"/>
  <c r="N331" i="7" s="1"/>
  <c r="O125" i="12"/>
  <c r="AJ146" i="12"/>
  <c r="N147" i="7" s="1"/>
  <c r="AB165" i="12"/>
  <c r="K183" i="12"/>
  <c r="O185" i="12"/>
  <c r="AJ254" i="12"/>
  <c r="AN254" i="12" s="1"/>
  <c r="AJ273" i="12"/>
  <c r="N267" i="7" s="1"/>
  <c r="W322" i="12"/>
  <c r="W320" i="12" s="1"/>
  <c r="X111" i="12"/>
  <c r="AJ111" i="12" s="1"/>
  <c r="N112" i="7" s="1"/>
  <c r="O119" i="12"/>
  <c r="O131" i="12"/>
  <c r="AL163" i="12"/>
  <c r="AJ212" i="12"/>
  <c r="AJ215" i="12"/>
  <c r="AG222" i="12"/>
  <c r="O230" i="12"/>
  <c r="AJ247" i="12"/>
  <c r="AJ270" i="12"/>
  <c r="N264" i="7" s="1"/>
  <c r="AJ309" i="12"/>
  <c r="O310" i="12"/>
  <c r="AJ317" i="12"/>
  <c r="AJ338" i="12"/>
  <c r="N332" i="7" s="1"/>
  <c r="AJ351" i="12"/>
  <c r="AJ354" i="12"/>
  <c r="X373" i="12"/>
  <c r="AJ107" i="12"/>
  <c r="N108" i="7" s="1"/>
  <c r="AJ116" i="12"/>
  <c r="N117" i="7" s="1"/>
  <c r="K165" i="12"/>
  <c r="K163" i="12" s="1"/>
  <c r="O171" i="12"/>
  <c r="AJ175" i="12"/>
  <c r="N179" i="7" s="1"/>
  <c r="AB191" i="12"/>
  <c r="AJ191" i="12" s="1"/>
  <c r="Z195" i="12"/>
  <c r="AJ206" i="12"/>
  <c r="O210" i="12"/>
  <c r="AJ219" i="12"/>
  <c r="AH222" i="12"/>
  <c r="O268" i="12"/>
  <c r="K265" i="12"/>
  <c r="AJ324" i="12"/>
  <c r="X130" i="12"/>
  <c r="O135" i="12"/>
  <c r="AB150" i="12"/>
  <c r="AJ150" i="12" s="1"/>
  <c r="AJ181" i="12"/>
  <c r="N185" i="7" s="1"/>
  <c r="X188" i="12"/>
  <c r="AJ188" i="12" s="1"/>
  <c r="AJ257" i="12"/>
  <c r="N251" i="7" s="1"/>
  <c r="AB356" i="10"/>
  <c r="AB358" i="10"/>
  <c r="AB366" i="10"/>
  <c r="AJ125" i="12"/>
  <c r="N126" i="7" s="1"/>
  <c r="O129" i="12"/>
  <c r="AJ138" i="12"/>
  <c r="N139" i="7" s="1"/>
  <c r="R139" i="7" s="1"/>
  <c r="AJ176" i="12"/>
  <c r="N180" i="7" s="1"/>
  <c r="O186" i="12"/>
  <c r="AJ201" i="12"/>
  <c r="AJ209" i="12"/>
  <c r="AN209" i="12" s="1"/>
  <c r="O225" i="12"/>
  <c r="K222" i="12"/>
  <c r="AJ248" i="12"/>
  <c r="AJ274" i="12"/>
  <c r="N268" i="7" s="1"/>
  <c r="N322" i="12"/>
  <c r="O325" i="12"/>
  <c r="AJ328" i="12"/>
  <c r="N322" i="7" s="1"/>
  <c r="AB344" i="10"/>
  <c r="F327" i="6" s="1"/>
  <c r="AB347" i="10"/>
  <c r="F330" i="6" s="1"/>
  <c r="O145" i="12"/>
  <c r="AJ185" i="12"/>
  <c r="AJ233" i="12"/>
  <c r="AJ262" i="12"/>
  <c r="N265" i="12"/>
  <c r="N264" i="12" s="1"/>
  <c r="AJ331" i="12"/>
  <c r="AJ341" i="12"/>
  <c r="M361" i="12"/>
  <c r="O364" i="12"/>
  <c r="AJ110" i="12"/>
  <c r="N111" i="7" s="1"/>
  <c r="AB124" i="12"/>
  <c r="X133" i="12"/>
  <c r="O139" i="12"/>
  <c r="T165" i="12"/>
  <c r="AJ171" i="12"/>
  <c r="N175" i="7" s="1"/>
  <c r="W265" i="12"/>
  <c r="AB118" i="12"/>
  <c r="AJ135" i="12"/>
  <c r="N136" i="7" s="1"/>
  <c r="AJ213" i="12"/>
  <c r="S320" i="12"/>
  <c r="AB109" i="12"/>
  <c r="AJ109" i="12" s="1"/>
  <c r="N110" i="7" s="1"/>
  <c r="AJ129" i="12"/>
  <c r="N130" i="7" s="1"/>
  <c r="X144" i="12"/>
  <c r="AJ144" i="12" s="1"/>
  <c r="N145" i="7" s="1"/>
  <c r="V165" i="12"/>
  <c r="V163" i="12" s="1"/>
  <c r="X170" i="12"/>
  <c r="AJ170" i="12" s="1"/>
  <c r="O173" i="12"/>
  <c r="Q183" i="12"/>
  <c r="O218" i="12"/>
  <c r="AJ220" i="12"/>
  <c r="N214" i="7" s="1"/>
  <c r="AJ336" i="12"/>
  <c r="Q165" i="12"/>
  <c r="R199" i="12"/>
  <c r="AJ204" i="12"/>
  <c r="AJ214" i="12"/>
  <c r="U222" i="12"/>
  <c r="AJ240" i="12"/>
  <c r="N234" i="7" s="1"/>
  <c r="Y255" i="12"/>
  <c r="Y252" i="12" s="1"/>
  <c r="AF281" i="12"/>
  <c r="AF264" i="12" s="1"/>
  <c r="N293" i="12"/>
  <c r="N292" i="12" s="1"/>
  <c r="AC293" i="12"/>
  <c r="AJ306" i="12"/>
  <c r="AE322" i="12"/>
  <c r="M346" i="12"/>
  <c r="AF346" i="12"/>
  <c r="AF344" i="12" s="1"/>
  <c r="AJ225" i="12"/>
  <c r="N219" i="7" s="1"/>
  <c r="O260" i="12"/>
  <c r="R293" i="12"/>
  <c r="AG304" i="12"/>
  <c r="AG292" i="12" s="1"/>
  <c r="AJ318" i="12"/>
  <c r="N312" i="7" s="1"/>
  <c r="Y346" i="12"/>
  <c r="Y344" i="12" s="1"/>
  <c r="AJ349" i="12"/>
  <c r="N343" i="7" s="1"/>
  <c r="Q346" i="12"/>
  <c r="AJ272" i="12"/>
  <c r="N266" i="7" s="1"/>
  <c r="S293" i="12"/>
  <c r="S292" i="12" s="1"/>
  <c r="Y322" i="12"/>
  <c r="AJ325" i="12"/>
  <c r="N319" i="7" s="1"/>
  <c r="Q322" i="12"/>
  <c r="AI322" i="12"/>
  <c r="AJ342" i="12"/>
  <c r="N336" i="7" s="1"/>
  <c r="R346" i="12"/>
  <c r="AJ352" i="12"/>
  <c r="N346" i="7" s="1"/>
  <c r="AJ364" i="12"/>
  <c r="N358" i="7" s="1"/>
  <c r="Q361" i="12"/>
  <c r="AJ376" i="12"/>
  <c r="Z265" i="12"/>
  <c r="Z264" i="12" s="1"/>
  <c r="AJ268" i="12"/>
  <c r="N262" i="7" s="1"/>
  <c r="AJ286" i="12"/>
  <c r="Q304" i="12"/>
  <c r="Z320" i="12"/>
  <c r="AI333" i="12"/>
  <c r="AA346" i="12"/>
  <c r="AA344" i="12" s="1"/>
  <c r="AJ371" i="12"/>
  <c r="AJ218" i="12"/>
  <c r="N212" i="7" s="1"/>
  <c r="O229" i="12"/>
  <c r="O288" i="12"/>
  <c r="K293" i="12"/>
  <c r="Z304" i="12"/>
  <c r="R304" i="12"/>
  <c r="AJ308" i="12"/>
  <c r="N302" i="7" s="1"/>
  <c r="AJ313" i="12"/>
  <c r="N307" i="7" s="1"/>
  <c r="K315" i="12"/>
  <c r="AA322" i="12"/>
  <c r="S333" i="12"/>
  <c r="Z183" i="12"/>
  <c r="Z163" i="12" s="1"/>
  <c r="S245" i="12"/>
  <c r="R255" i="12"/>
  <c r="R252" i="12" s="1"/>
  <c r="AJ260" i="12"/>
  <c r="N254" i="7" s="1"/>
  <c r="V293" i="12"/>
  <c r="V292" i="12" s="1"/>
  <c r="L293" i="12"/>
  <c r="AJ299" i="12"/>
  <c r="N293" i="7" s="1"/>
  <c r="AJ301" i="12"/>
  <c r="N295" i="7" s="1"/>
  <c r="AA304" i="12"/>
  <c r="T333" i="12"/>
  <c r="K346" i="12"/>
  <c r="O348" i="12"/>
  <c r="AJ198" i="12"/>
  <c r="AJ238" i="12"/>
  <c r="N232" i="7" s="1"/>
  <c r="S255" i="12"/>
  <c r="S252" i="12" s="1"/>
  <c r="O271" i="12"/>
  <c r="AJ288" i="12"/>
  <c r="AL288" i="12" s="1"/>
  <c r="W293" i="12"/>
  <c r="AJ310" i="12"/>
  <c r="N304" i="7" s="1"/>
  <c r="AC322" i="12"/>
  <c r="O337" i="12"/>
  <c r="K361" i="12"/>
  <c r="O363" i="12"/>
  <c r="T205" i="12"/>
  <c r="T195" i="12" s="1"/>
  <c r="O267" i="12"/>
  <c r="AJ277" i="12"/>
  <c r="N271" i="7" s="1"/>
  <c r="AJ297" i="12"/>
  <c r="O306" i="12"/>
  <c r="K304" i="12"/>
  <c r="K322" i="12"/>
  <c r="O324" i="12"/>
  <c r="AD333" i="12"/>
  <c r="V333" i="12"/>
  <c r="V320" i="12" s="1"/>
  <c r="AJ355" i="12"/>
  <c r="N349" i="7" s="1"/>
  <c r="U205" i="12"/>
  <c r="AJ236" i="12"/>
  <c r="N230" i="7" s="1"/>
  <c r="AJ283" i="12"/>
  <c r="T287" i="12"/>
  <c r="L304" i="12"/>
  <c r="AD304" i="12"/>
  <c r="L322" i="12"/>
  <c r="M333" i="12"/>
  <c r="V205" i="12"/>
  <c r="V195" i="12" s="1"/>
  <c r="Y222" i="12"/>
  <c r="AJ226" i="12"/>
  <c r="N220" i="7" s="1"/>
  <c r="O243" i="12"/>
  <c r="AL283" i="12"/>
  <c r="P277" i="7" s="1"/>
  <c r="U287" i="12"/>
  <c r="AI293" i="12"/>
  <c r="AI292" i="12" s="1"/>
  <c r="M304" i="12"/>
  <c r="Q315" i="12"/>
  <c r="AJ326" i="12"/>
  <c r="N333" i="12"/>
  <c r="AF333" i="12"/>
  <c r="O370" i="12"/>
  <c r="W205" i="12"/>
  <c r="AI222" i="12"/>
  <c r="Z222" i="12"/>
  <c r="AJ271" i="12"/>
  <c r="N265" i="7" s="1"/>
  <c r="U296" i="12"/>
  <c r="O327" i="12"/>
  <c r="AG333" i="12"/>
  <c r="AJ370" i="12"/>
  <c r="Q368" i="12"/>
  <c r="K203" i="12"/>
  <c r="O204" i="12"/>
  <c r="Q222" i="12"/>
  <c r="AD252" i="12"/>
  <c r="V255" i="12"/>
  <c r="V252" i="12" s="1"/>
  <c r="O257" i="12"/>
  <c r="K255" i="12"/>
  <c r="K252" i="12" s="1"/>
  <c r="Z293" i="12"/>
  <c r="AJ302" i="12"/>
  <c r="N296" i="7" s="1"/>
  <c r="AJ335" i="12"/>
  <c r="Q333" i="12"/>
  <c r="AH333" i="12"/>
  <c r="AC346" i="12"/>
  <c r="O352" i="12"/>
  <c r="AJ377" i="12"/>
  <c r="O201" i="12"/>
  <c r="Y205" i="12"/>
  <c r="S222" i="12"/>
  <c r="O248" i="12"/>
  <c r="M252" i="12"/>
  <c r="AG252" i="12"/>
  <c r="W255" i="12"/>
  <c r="W252" i="12" s="1"/>
  <c r="L255" i="12"/>
  <c r="L252" i="12" s="1"/>
  <c r="O274" i="12"/>
  <c r="AA293" i="12"/>
  <c r="R333" i="12"/>
  <c r="AJ348" i="12"/>
  <c r="AD346" i="12"/>
  <c r="AD344" i="12" s="1"/>
  <c r="T368" i="12"/>
  <c r="R294" i="7" l="1"/>
  <c r="H320" i="6"/>
  <c r="J52" i="6"/>
  <c r="J182" i="6"/>
  <c r="N27" i="7"/>
  <c r="AN25" i="12"/>
  <c r="N31" i="7"/>
  <c r="AN29" i="12"/>
  <c r="N157" i="7"/>
  <c r="R157" i="7" s="1"/>
  <c r="AN154" i="12"/>
  <c r="AF320" i="12"/>
  <c r="AJ200" i="12"/>
  <c r="W163" i="12"/>
  <c r="AC10" i="12"/>
  <c r="AL277" i="12"/>
  <c r="P271" i="7" s="1"/>
  <c r="R271" i="7" s="1"/>
  <c r="AJ353" i="12"/>
  <c r="N347" i="7" s="1"/>
  <c r="H273" i="6"/>
  <c r="AJ123" i="12"/>
  <c r="N124" i="7" s="1"/>
  <c r="R124" i="7" s="1"/>
  <c r="H124" i="6"/>
  <c r="H111" i="6" s="1"/>
  <c r="AN318" i="12"/>
  <c r="T193" i="12"/>
  <c r="AF292" i="12"/>
  <c r="AF250" i="12" s="1"/>
  <c r="J82" i="6"/>
  <c r="Y264" i="12"/>
  <c r="AD292" i="12"/>
  <c r="W292" i="12"/>
  <c r="W264" i="12"/>
  <c r="W250" i="12" s="1"/>
  <c r="E8" i="4"/>
  <c r="R66" i="7"/>
  <c r="L12" i="12"/>
  <c r="L10" i="12" s="1"/>
  <c r="L163" i="12"/>
  <c r="D111" i="6"/>
  <c r="AA292" i="12"/>
  <c r="AA250" i="12" s="1"/>
  <c r="AJ130" i="12"/>
  <c r="AN338" i="12"/>
  <c r="AJ119" i="12"/>
  <c r="N120" i="7" s="1"/>
  <c r="O333" i="12"/>
  <c r="L320" i="12"/>
  <c r="Q320" i="12"/>
  <c r="AJ97" i="12"/>
  <c r="H52" i="6"/>
  <c r="O281" i="12"/>
  <c r="AH320" i="12"/>
  <c r="Y292" i="12"/>
  <c r="AJ296" i="12"/>
  <c r="N291" i="7" s="1"/>
  <c r="N288" i="7" s="1"/>
  <c r="R63" i="7"/>
  <c r="T163" i="12"/>
  <c r="AN190" i="12"/>
  <c r="AN103" i="12"/>
  <c r="AN226" i="12"/>
  <c r="AJ133" i="12"/>
  <c r="N134" i="7" s="1"/>
  <c r="AF133" i="10"/>
  <c r="AI193" i="12"/>
  <c r="U195" i="12"/>
  <c r="AJ124" i="12"/>
  <c r="N125" i="7" s="1"/>
  <c r="R125" i="7" s="1"/>
  <c r="N163" i="12"/>
  <c r="AJ74" i="12"/>
  <c r="D157" i="6"/>
  <c r="AJ47" i="12"/>
  <c r="N49" i="7" s="1"/>
  <c r="AH344" i="12"/>
  <c r="O315" i="12"/>
  <c r="Q292" i="12"/>
  <c r="F64" i="6"/>
  <c r="R183" i="7"/>
  <c r="AJ68" i="12"/>
  <c r="AG344" i="12"/>
  <c r="AG320" i="12" s="1"/>
  <c r="X293" i="12"/>
  <c r="X292" i="12" s="1"/>
  <c r="AN311" i="12"/>
  <c r="AJ118" i="12"/>
  <c r="AD112" i="10"/>
  <c r="AA12" i="12"/>
  <c r="AA10" i="12" s="1"/>
  <c r="AA8" i="12" s="1"/>
  <c r="AA379" i="12" s="1"/>
  <c r="AJ140" i="12"/>
  <c r="N141" i="7" s="1"/>
  <c r="AC292" i="12"/>
  <c r="AC250" i="12" s="1"/>
  <c r="AN258" i="12"/>
  <c r="Q163" i="12"/>
  <c r="Y195" i="12"/>
  <c r="Y193" i="12" s="1"/>
  <c r="AJ267" i="12"/>
  <c r="Q12" i="12"/>
  <c r="Q10" i="12" s="1"/>
  <c r="Q344" i="12"/>
  <c r="AN108" i="12"/>
  <c r="AJ94" i="12"/>
  <c r="AN94" i="12" s="1"/>
  <c r="W195" i="12"/>
  <c r="W193" i="12" s="1"/>
  <c r="J152" i="6"/>
  <c r="J151" i="6" s="1"/>
  <c r="L309" i="7"/>
  <c r="AC344" i="12"/>
  <c r="X205" i="12"/>
  <c r="X195" i="12" s="1"/>
  <c r="X193" i="12" s="1"/>
  <c r="AN72" i="12"/>
  <c r="AD70" i="10"/>
  <c r="AD48" i="10" s="1"/>
  <c r="D320" i="6"/>
  <c r="AG163" i="12"/>
  <c r="R27" i="7"/>
  <c r="N98" i="7"/>
  <c r="R98" i="7" s="1"/>
  <c r="AN97" i="12"/>
  <c r="N78" i="7"/>
  <c r="R78" i="7" s="1"/>
  <c r="AN76" i="12"/>
  <c r="AN161" i="12"/>
  <c r="N164" i="7"/>
  <c r="R164" i="7" s="1"/>
  <c r="N70" i="7"/>
  <c r="R70" i="7" s="1"/>
  <c r="AN68" i="12"/>
  <c r="N290" i="7"/>
  <c r="AN295" i="12"/>
  <c r="N123" i="7"/>
  <c r="AN122" i="12"/>
  <c r="N129" i="7"/>
  <c r="AN128" i="12"/>
  <c r="Y369" i="10"/>
  <c r="AF147" i="10"/>
  <c r="F146" i="6"/>
  <c r="J146" i="6" s="1"/>
  <c r="AN174" i="12"/>
  <c r="L178" i="7"/>
  <c r="R178" i="7" s="1"/>
  <c r="AN90" i="12"/>
  <c r="N91" i="7"/>
  <c r="AF163" i="12"/>
  <c r="AF333" i="10"/>
  <c r="F317" i="6"/>
  <c r="J317" i="6" s="1"/>
  <c r="AF293" i="10"/>
  <c r="F281" i="6"/>
  <c r="J281" i="6" s="1"/>
  <c r="AF172" i="10"/>
  <c r="F171" i="6"/>
  <c r="J171" i="6" s="1"/>
  <c r="Z292" i="12"/>
  <c r="Z250" i="12" s="1"/>
  <c r="Q250" i="12"/>
  <c r="AE320" i="12"/>
  <c r="N250" i="12"/>
  <c r="AN179" i="12"/>
  <c r="AF238" i="10"/>
  <c r="AF138" i="10"/>
  <c r="AF253" i="10"/>
  <c r="AB125" i="10"/>
  <c r="AD320" i="12"/>
  <c r="AF63" i="10"/>
  <c r="AF62" i="10" s="1"/>
  <c r="J65" i="6"/>
  <c r="AF66" i="10"/>
  <c r="AN100" i="12"/>
  <c r="N101" i="7"/>
  <c r="R101" i="7" s="1"/>
  <c r="AN178" i="12"/>
  <c r="L182" i="7"/>
  <c r="R182" i="7" s="1"/>
  <c r="AF190" i="10"/>
  <c r="F189" i="6"/>
  <c r="AN117" i="12"/>
  <c r="N118" i="7"/>
  <c r="R118" i="7" s="1"/>
  <c r="AN35" i="12"/>
  <c r="N37" i="7"/>
  <c r="R37" i="7" s="1"/>
  <c r="AF318" i="10"/>
  <c r="F302" i="6"/>
  <c r="J302" i="6" s="1"/>
  <c r="V193" i="12"/>
  <c r="R185" i="7"/>
  <c r="X344" i="12"/>
  <c r="T314" i="10"/>
  <c r="AF129" i="10"/>
  <c r="AB90" i="10"/>
  <c r="AF132" i="10"/>
  <c r="F131" i="6"/>
  <c r="J131" i="6" s="1"/>
  <c r="J124" i="6" s="1"/>
  <c r="R104" i="7"/>
  <c r="AI163" i="12"/>
  <c r="AF287" i="10"/>
  <c r="F276" i="6"/>
  <c r="J276" i="6" s="1"/>
  <c r="AB195" i="12"/>
  <c r="AF175" i="10"/>
  <c r="F174" i="6"/>
  <c r="J174" i="6" s="1"/>
  <c r="X14" i="12"/>
  <c r="AN92" i="12"/>
  <c r="AC195" i="12"/>
  <c r="AC193" i="12" s="1"/>
  <c r="AC8" i="12" s="1"/>
  <c r="AJ208" i="12"/>
  <c r="AF92" i="10"/>
  <c r="AF60" i="10"/>
  <c r="F62" i="6"/>
  <c r="J62" i="6" s="1"/>
  <c r="J58" i="6" s="1"/>
  <c r="S264" i="12"/>
  <c r="S250" i="12" s="1"/>
  <c r="D288" i="8"/>
  <c r="E226" i="4" s="1"/>
  <c r="E225" i="4" s="1"/>
  <c r="D287" i="8"/>
  <c r="AL262" i="12" s="1"/>
  <c r="P256" i="7" s="1"/>
  <c r="J186" i="6"/>
  <c r="J185" i="6" s="1"/>
  <c r="F185" i="6"/>
  <c r="AN83" i="12"/>
  <c r="AF50" i="10"/>
  <c r="AF73" i="10"/>
  <c r="AI264" i="12"/>
  <c r="AI250" i="12" s="1"/>
  <c r="Y163" i="12"/>
  <c r="AF67" i="10"/>
  <c r="AF362" i="10"/>
  <c r="AF106" i="10"/>
  <c r="AF104" i="10" s="1"/>
  <c r="L141" i="7"/>
  <c r="F124" i="6"/>
  <c r="AF229" i="10"/>
  <c r="AB31" i="10"/>
  <c r="F33" i="6" s="1"/>
  <c r="X165" i="12"/>
  <c r="AB270" i="10"/>
  <c r="AF271" i="10"/>
  <c r="AF270" i="10" s="1"/>
  <c r="F260" i="6"/>
  <c r="J260" i="6" s="1"/>
  <c r="Y250" i="12"/>
  <c r="Z10" i="12"/>
  <c r="AN57" i="12"/>
  <c r="AF120" i="10"/>
  <c r="AN61" i="12"/>
  <c r="AN96" i="12"/>
  <c r="AF302" i="10"/>
  <c r="AN259" i="12"/>
  <c r="N253" i="7"/>
  <c r="R253" i="7" s="1"/>
  <c r="R343" i="7"/>
  <c r="K344" i="12"/>
  <c r="K320" i="12" s="1"/>
  <c r="AN201" i="12"/>
  <c r="T264" i="12"/>
  <c r="T250" i="12" s="1"/>
  <c r="T320" i="12"/>
  <c r="AN141" i="12"/>
  <c r="AN67" i="12"/>
  <c r="AJ88" i="12"/>
  <c r="N89" i="7" s="1"/>
  <c r="E42" i="10"/>
  <c r="AF33" i="10"/>
  <c r="AF31" i="10" s="1"/>
  <c r="R369" i="10"/>
  <c r="Z380" i="12" s="1"/>
  <c r="AB303" i="10"/>
  <c r="F292" i="6"/>
  <c r="AF243" i="10"/>
  <c r="AF242" i="10" s="1"/>
  <c r="F233" i="6"/>
  <c r="J233" i="6" s="1"/>
  <c r="AN79" i="12"/>
  <c r="N81" i="7"/>
  <c r="R81" i="7" s="1"/>
  <c r="P90" i="10"/>
  <c r="P48" i="10" s="1"/>
  <c r="E70" i="4" s="1"/>
  <c r="AF115" i="10"/>
  <c r="F114" i="6"/>
  <c r="J114" i="6" s="1"/>
  <c r="J113" i="6" s="1"/>
  <c r="AF319" i="10"/>
  <c r="S193" i="12"/>
  <c r="AJ256" i="12"/>
  <c r="AN107" i="12"/>
  <c r="AB293" i="12"/>
  <c r="AB292" i="12" s="1"/>
  <c r="AF349" i="10"/>
  <c r="AF298" i="10"/>
  <c r="G336" i="10"/>
  <c r="D17" i="8" s="1"/>
  <c r="B26" i="3" s="1"/>
  <c r="X369" i="10"/>
  <c r="AB339" i="10"/>
  <c r="AF340" i="10"/>
  <c r="AF339" i="10" s="1"/>
  <c r="F323" i="6"/>
  <c r="E150" i="4"/>
  <c r="D12" i="3"/>
  <c r="AF300" i="10"/>
  <c r="AN366" i="12"/>
  <c r="N360" i="7"/>
  <c r="R360" i="7" s="1"/>
  <c r="X287" i="12"/>
  <c r="X264" i="12" s="1"/>
  <c r="X250" i="12" s="1"/>
  <c r="AF266" i="10"/>
  <c r="AF320" i="10"/>
  <c r="D77" i="8"/>
  <c r="AB62" i="10"/>
  <c r="AF188" i="10"/>
  <c r="AF186" i="10" s="1"/>
  <c r="H298" i="6"/>
  <c r="AF301" i="10"/>
  <c r="F289" i="6"/>
  <c r="J289" i="6" s="1"/>
  <c r="AN359" i="12"/>
  <c r="AF74" i="10"/>
  <c r="F76" i="6"/>
  <c r="J76" i="6" s="1"/>
  <c r="AN149" i="12"/>
  <c r="J91" i="6"/>
  <c r="AF167" i="10"/>
  <c r="AF165" i="10" s="1"/>
  <c r="F166" i="6"/>
  <c r="AF75" i="10"/>
  <c r="M292" i="12"/>
  <c r="M250" i="12" s="1"/>
  <c r="AJ357" i="12"/>
  <c r="O296" i="12"/>
  <c r="O293" i="12" s="1"/>
  <c r="R195" i="12"/>
  <c r="R193" i="12" s="1"/>
  <c r="AN349" i="12"/>
  <c r="K264" i="12"/>
  <c r="AN181" i="12"/>
  <c r="X50" i="12"/>
  <c r="T194" i="10"/>
  <c r="T192" i="10" s="1"/>
  <c r="E80" i="4" s="1"/>
  <c r="AF183" i="10"/>
  <c r="AB104" i="10"/>
  <c r="AF348" i="10"/>
  <c r="F331" i="6"/>
  <c r="J331" i="6" s="1"/>
  <c r="P151" i="10"/>
  <c r="O373" i="12"/>
  <c r="L370" i="7"/>
  <c r="L367" i="7" s="1"/>
  <c r="AF12" i="12"/>
  <c r="AF10" i="12" s="1"/>
  <c r="AB120" i="10"/>
  <c r="F122" i="6"/>
  <c r="AF361" i="10"/>
  <c r="AF360" i="10" s="1"/>
  <c r="F343" i="6"/>
  <c r="U193" i="12"/>
  <c r="R344" i="12"/>
  <c r="R320" i="12" s="1"/>
  <c r="AG10" i="12"/>
  <c r="L195" i="12"/>
  <c r="L193" i="12" s="1"/>
  <c r="L8" i="12" s="1"/>
  <c r="AF235" i="10"/>
  <c r="AF217" i="10"/>
  <c r="F206" i="6"/>
  <c r="J206" i="6" s="1"/>
  <c r="AF233" i="10"/>
  <c r="AD264" i="12"/>
  <c r="AD250" i="12" s="1"/>
  <c r="AB19" i="10"/>
  <c r="F21" i="6" s="1"/>
  <c r="F22" i="6"/>
  <c r="J22" i="6" s="1"/>
  <c r="J21" i="6" s="1"/>
  <c r="U264" i="12"/>
  <c r="AL257" i="12"/>
  <c r="P251" i="7" s="1"/>
  <c r="AN282" i="12"/>
  <c r="AN28" i="12"/>
  <c r="AN18" i="12"/>
  <c r="Q369" i="10"/>
  <c r="Y380" i="12" s="1"/>
  <c r="AF152" i="10"/>
  <c r="V264" i="12"/>
  <c r="V250" i="12" s="1"/>
  <c r="AN47" i="12"/>
  <c r="L49" i="7"/>
  <c r="J232" i="6"/>
  <c r="AJ363" i="12"/>
  <c r="X183" i="12"/>
  <c r="AN22" i="12"/>
  <c r="AF144" i="10"/>
  <c r="AF19" i="10"/>
  <c r="AF58" i="10"/>
  <c r="H150" i="6"/>
  <c r="AF292" i="10"/>
  <c r="AB152" i="10"/>
  <c r="P282" i="7"/>
  <c r="N119" i="7"/>
  <c r="AN118" i="12"/>
  <c r="N192" i="7"/>
  <c r="AN188" i="12"/>
  <c r="N176" i="7"/>
  <c r="AN172" i="12"/>
  <c r="N64" i="7"/>
  <c r="AN62" i="12"/>
  <c r="N174" i="7"/>
  <c r="AN170" i="12"/>
  <c r="N151" i="7"/>
  <c r="AN150" i="12"/>
  <c r="AN191" i="12"/>
  <c r="N195" i="7"/>
  <c r="AH380" i="12"/>
  <c r="N131" i="7"/>
  <c r="AN130" i="12"/>
  <c r="N28" i="7"/>
  <c r="AN26" i="12"/>
  <c r="E41" i="4"/>
  <c r="J369" i="10"/>
  <c r="M369" i="10"/>
  <c r="N85" i="7"/>
  <c r="AN84" i="12"/>
  <c r="N334" i="7"/>
  <c r="AN340" i="12"/>
  <c r="AF380" i="12"/>
  <c r="X379" i="10"/>
  <c r="E113" i="5"/>
  <c r="N231" i="7"/>
  <c r="AN237" i="12"/>
  <c r="M38" i="12"/>
  <c r="E35" i="10"/>
  <c r="G36" i="10"/>
  <c r="E76" i="4"/>
  <c r="E151" i="4"/>
  <c r="D14" i="3"/>
  <c r="D56" i="8"/>
  <c r="N76" i="7"/>
  <c r="AN74" i="12"/>
  <c r="N44" i="12"/>
  <c r="M46" i="12"/>
  <c r="G44" i="10"/>
  <c r="AN271" i="12"/>
  <c r="L265" i="7"/>
  <c r="AI320" i="12"/>
  <c r="AN336" i="12"/>
  <c r="N330" i="7"/>
  <c r="N256" i="7"/>
  <c r="AN328" i="12"/>
  <c r="R123" i="7"/>
  <c r="AN171" i="12"/>
  <c r="L175" i="7"/>
  <c r="AN230" i="12"/>
  <c r="L224" i="7"/>
  <c r="AN136" i="12"/>
  <c r="N137" i="7"/>
  <c r="AF280" i="10"/>
  <c r="F269" i="6"/>
  <c r="AN98" i="12"/>
  <c r="AN40" i="12"/>
  <c r="L42" i="7"/>
  <c r="AN110" i="12"/>
  <c r="AN104" i="12"/>
  <c r="L105" i="7"/>
  <c r="J216" i="6"/>
  <c r="AN146" i="12"/>
  <c r="AL265" i="12"/>
  <c r="AB136" i="10"/>
  <c r="F136" i="6"/>
  <c r="AN63" i="12"/>
  <c r="AF237" i="10"/>
  <c r="AF236" i="10" s="1"/>
  <c r="AB286" i="10"/>
  <c r="F277" i="6"/>
  <c r="J307" i="6"/>
  <c r="AF264" i="10"/>
  <c r="D253" i="6"/>
  <c r="K369" i="10"/>
  <c r="AB84" i="10"/>
  <c r="F86" i="6"/>
  <c r="E123" i="4"/>
  <c r="E16" i="4"/>
  <c r="W46" i="12"/>
  <c r="P44" i="10"/>
  <c r="O41" i="10"/>
  <c r="O10" i="10" s="1"/>
  <c r="O369" i="10" s="1"/>
  <c r="W380" i="12" s="1"/>
  <c r="D369" i="10"/>
  <c r="L380" i="12" s="1"/>
  <c r="AB79" i="10"/>
  <c r="F83" i="6"/>
  <c r="N369" i="10"/>
  <c r="V380" i="12" s="1"/>
  <c r="C14" i="2"/>
  <c r="E98" i="4"/>
  <c r="AN324" i="12"/>
  <c r="O322" i="12"/>
  <c r="L318" i="7"/>
  <c r="L19" i="7"/>
  <c r="E212" i="4"/>
  <c r="AJ207" i="12"/>
  <c r="Q205" i="12"/>
  <c r="AN377" i="12"/>
  <c r="AN373" i="12" s="1"/>
  <c r="N371" i="7"/>
  <c r="AN204" i="12"/>
  <c r="O203" i="12"/>
  <c r="AN306" i="12"/>
  <c r="O304" i="12"/>
  <c r="L300" i="7"/>
  <c r="AN371" i="12"/>
  <c r="N365" i="7"/>
  <c r="AN233" i="12"/>
  <c r="N227" i="7"/>
  <c r="AN225" i="12"/>
  <c r="O222" i="12"/>
  <c r="L219" i="7"/>
  <c r="O183" i="12"/>
  <c r="AN185" i="12"/>
  <c r="AN356" i="12"/>
  <c r="N350" i="7"/>
  <c r="AF268" i="10"/>
  <c r="F257" i="6"/>
  <c r="F249" i="6" s="1"/>
  <c r="AN89" i="12"/>
  <c r="L90" i="7"/>
  <c r="S36" i="12"/>
  <c r="R128" i="7"/>
  <c r="AF331" i="10"/>
  <c r="J279" i="6"/>
  <c r="J211" i="6"/>
  <c r="AG193" i="12"/>
  <c r="R112" i="7"/>
  <c r="L32" i="11"/>
  <c r="L35" i="11" s="1"/>
  <c r="L31" i="11"/>
  <c r="D225" i="6"/>
  <c r="J226" i="6"/>
  <c r="J225" i="6" s="1"/>
  <c r="E23" i="4"/>
  <c r="AF27" i="10"/>
  <c r="F29" i="6"/>
  <c r="M44" i="12"/>
  <c r="O44" i="12" s="1"/>
  <c r="G42" i="10"/>
  <c r="AJ55" i="12"/>
  <c r="AJ50" i="12" s="1"/>
  <c r="P194" i="10"/>
  <c r="P192" i="10" s="1"/>
  <c r="E73" i="4" s="1"/>
  <c r="AB195" i="10"/>
  <c r="M42" i="12"/>
  <c r="J332" i="6"/>
  <c r="AN352" i="12"/>
  <c r="L346" i="7"/>
  <c r="AN370" i="12"/>
  <c r="O368" i="12"/>
  <c r="L364" i="7"/>
  <c r="R214" i="7"/>
  <c r="AN220" i="12"/>
  <c r="AN217" i="12"/>
  <c r="AN116" i="12"/>
  <c r="L117" i="7"/>
  <c r="AN60" i="12"/>
  <c r="L62" i="7"/>
  <c r="AN272" i="12"/>
  <c r="AF212" i="10"/>
  <c r="F201" i="6"/>
  <c r="AN124" i="12"/>
  <c r="AN78" i="12"/>
  <c r="L80" i="7"/>
  <c r="AB326" i="10"/>
  <c r="F311" i="6"/>
  <c r="AN32" i="12"/>
  <c r="J205" i="6"/>
  <c r="R99" i="7"/>
  <c r="AF224" i="10"/>
  <c r="F213" i="6"/>
  <c r="AB50" i="12"/>
  <c r="AF227" i="10"/>
  <c r="AN270" i="12"/>
  <c r="L264" i="7"/>
  <c r="AG380" i="12"/>
  <c r="M31" i="12"/>
  <c r="G29" i="10"/>
  <c r="L369" i="10"/>
  <c r="AN48" i="12"/>
  <c r="AN69" i="12"/>
  <c r="D174" i="8"/>
  <c r="AB225" i="10"/>
  <c r="AF226" i="10"/>
  <c r="F215" i="6"/>
  <c r="AF223" i="10"/>
  <c r="F212" i="6"/>
  <c r="AF356" i="10"/>
  <c r="F338" i="6"/>
  <c r="K12" i="12"/>
  <c r="R211" i="7"/>
  <c r="R232" i="7"/>
  <c r="Y320" i="12"/>
  <c r="M344" i="12"/>
  <c r="M320" i="12" s="1"/>
  <c r="AN218" i="12"/>
  <c r="L212" i="7"/>
  <c r="AJ183" i="12"/>
  <c r="N189" i="7"/>
  <c r="AJ322" i="12"/>
  <c r="N318" i="7"/>
  <c r="AN215" i="12"/>
  <c r="N209" i="7"/>
  <c r="AN176" i="12"/>
  <c r="AN24" i="12"/>
  <c r="L26" i="7"/>
  <c r="AF279" i="10"/>
  <c r="AB278" i="10"/>
  <c r="F268" i="6"/>
  <c r="R87" i="7"/>
  <c r="R30" i="7"/>
  <c r="R73" i="7"/>
  <c r="AF332" i="10"/>
  <c r="AB168" i="10"/>
  <c r="AF169" i="10"/>
  <c r="AF168" i="10" s="1"/>
  <c r="F168" i="6"/>
  <c r="AF210" i="10"/>
  <c r="AN54" i="12"/>
  <c r="O50" i="12"/>
  <c r="L56" i="7"/>
  <c r="E48" i="4"/>
  <c r="AB273" i="10"/>
  <c r="E43" i="10"/>
  <c r="AD10" i="10"/>
  <c r="H15" i="6"/>
  <c r="H12" i="6" s="1"/>
  <c r="K50" i="12"/>
  <c r="D200" i="8"/>
  <c r="AF291" i="10"/>
  <c r="AN288" i="12"/>
  <c r="O287" i="12"/>
  <c r="L282" i="7"/>
  <c r="AN135" i="12"/>
  <c r="L136" i="7"/>
  <c r="R71" i="7"/>
  <c r="J134" i="6"/>
  <c r="J132" i="6" s="1"/>
  <c r="F132" i="6"/>
  <c r="AI380" i="12"/>
  <c r="AJ346" i="12"/>
  <c r="N342" i="7"/>
  <c r="AN342" i="12"/>
  <c r="AJ368" i="12"/>
  <c r="N364" i="7"/>
  <c r="AN139" i="12"/>
  <c r="L140" i="7"/>
  <c r="AN298" i="12"/>
  <c r="N292" i="7"/>
  <c r="R108" i="7"/>
  <c r="AN212" i="12"/>
  <c r="N206" i="7"/>
  <c r="AN144" i="12"/>
  <c r="AJ17" i="12"/>
  <c r="N19" i="7" s="1"/>
  <c r="R25" i="7"/>
  <c r="AF250" i="10"/>
  <c r="AB248" i="10"/>
  <c r="F239" i="6"/>
  <c r="AF276" i="10"/>
  <c r="F265" i="6"/>
  <c r="F262" i="6" s="1"/>
  <c r="J200" i="6"/>
  <c r="R24" i="7"/>
  <c r="AN101" i="12"/>
  <c r="AN102" i="12"/>
  <c r="AN261" i="12"/>
  <c r="AF290" i="10"/>
  <c r="R31" i="7"/>
  <c r="T246" i="10"/>
  <c r="E79" i="4"/>
  <c r="AF230" i="10"/>
  <c r="I369" i="10"/>
  <c r="E33" i="4"/>
  <c r="D306" i="8"/>
  <c r="E243" i="4"/>
  <c r="E240" i="4" s="1"/>
  <c r="AD46" i="12"/>
  <c r="AD36" i="12" s="1"/>
  <c r="AD12" i="12" s="1"/>
  <c r="AD10" i="12" s="1"/>
  <c r="AD8" i="12" s="1"/>
  <c r="V41" i="10"/>
  <c r="V10" i="10" s="1"/>
  <c r="V369" i="10" s="1"/>
  <c r="U369" i="10"/>
  <c r="AN66" i="12"/>
  <c r="L68" i="7"/>
  <c r="R144" i="7"/>
  <c r="J64" i="6"/>
  <c r="J308" i="6"/>
  <c r="AB357" i="10"/>
  <c r="F339" i="6" s="1"/>
  <c r="F340" i="6"/>
  <c r="D227" i="8"/>
  <c r="E202" i="4"/>
  <c r="E199" i="4" s="1"/>
  <c r="T8" i="12"/>
  <c r="T379" i="12" s="1"/>
  <c r="E83" i="4"/>
  <c r="AN326" i="12"/>
  <c r="N320" i="7"/>
  <c r="AN283" i="12"/>
  <c r="AN281" i="12" s="1"/>
  <c r="N277" i="7"/>
  <c r="O265" i="12"/>
  <c r="AN267" i="12"/>
  <c r="L261" i="7"/>
  <c r="R324" i="7"/>
  <c r="AL281" i="12"/>
  <c r="P276" i="7"/>
  <c r="AJ304" i="12"/>
  <c r="N300" i="7"/>
  <c r="AN145" i="12"/>
  <c r="L146" i="7"/>
  <c r="AN240" i="12"/>
  <c r="AN155" i="12"/>
  <c r="AN329" i="12"/>
  <c r="N323" i="7"/>
  <c r="G201" i="10"/>
  <c r="AF202" i="10"/>
  <c r="U12" i="12"/>
  <c r="U10" i="12" s="1"/>
  <c r="U8" i="12" s="1"/>
  <c r="R65" i="7"/>
  <c r="AN269" i="12"/>
  <c r="L263" i="7"/>
  <c r="AN99" i="12"/>
  <c r="L100" i="7"/>
  <c r="AF358" i="10"/>
  <c r="AF357" i="10" s="1"/>
  <c r="AB264" i="12"/>
  <c r="F40" i="10"/>
  <c r="N42" i="12" s="1"/>
  <c r="D293" i="8"/>
  <c r="D292" i="8"/>
  <c r="C369" i="10"/>
  <c r="AN143" i="12"/>
  <c r="R230" i="7"/>
  <c r="AN348" i="12"/>
  <c r="O346" i="12"/>
  <c r="L342" i="7"/>
  <c r="AA320" i="12"/>
  <c r="AL286" i="12"/>
  <c r="P280" i="7" s="1"/>
  <c r="N280" i="7"/>
  <c r="AN173" i="12"/>
  <c r="L177" i="7"/>
  <c r="AN213" i="12"/>
  <c r="N207" i="7"/>
  <c r="AN186" i="12"/>
  <c r="AJ222" i="12"/>
  <c r="N218" i="7"/>
  <c r="AN268" i="12"/>
  <c r="L262" i="7"/>
  <c r="AN354" i="12"/>
  <c r="N348" i="7"/>
  <c r="R147" i="7"/>
  <c r="N283" i="7"/>
  <c r="AN330" i="12"/>
  <c r="AN242" i="12"/>
  <c r="N236" i="7"/>
  <c r="R50" i="12"/>
  <c r="R10" i="12" s="1"/>
  <c r="N40" i="7"/>
  <c r="P259" i="7"/>
  <c r="AB222" i="12"/>
  <c r="AB193" i="12" s="1"/>
  <c r="AF344" i="10"/>
  <c r="AD365" i="10"/>
  <c r="AF367" i="10"/>
  <c r="H349" i="6"/>
  <c r="AF330" i="10"/>
  <c r="AF96" i="10"/>
  <c r="AF94" i="10" s="1"/>
  <c r="F95" i="6"/>
  <c r="AF252" i="10"/>
  <c r="F35" i="10"/>
  <c r="N38" i="12"/>
  <c r="AB13" i="10"/>
  <c r="F17" i="6"/>
  <c r="AF324" i="10"/>
  <c r="AF328" i="10"/>
  <c r="AN111" i="12"/>
  <c r="J315" i="6"/>
  <c r="J256" i="6"/>
  <c r="R34" i="7"/>
  <c r="AN200" i="12"/>
  <c r="AF76" i="10"/>
  <c r="AN229" i="12"/>
  <c r="L223" i="7"/>
  <c r="AN247" i="12"/>
  <c r="AJ245" i="12"/>
  <c r="N242" i="7"/>
  <c r="AN274" i="12"/>
  <c r="L268" i="7"/>
  <c r="AJ333" i="12"/>
  <c r="N329" i="7"/>
  <c r="AN335" i="12"/>
  <c r="AN363" i="12"/>
  <c r="O361" i="12"/>
  <c r="L357" i="7"/>
  <c r="AN157" i="12"/>
  <c r="R180" i="7"/>
  <c r="AJ265" i="12"/>
  <c r="N261" i="7"/>
  <c r="AN351" i="12"/>
  <c r="N345" i="7"/>
  <c r="R158" i="7"/>
  <c r="AN138" i="12"/>
  <c r="AN339" i="12"/>
  <c r="N333" i="7"/>
  <c r="AJ281" i="12"/>
  <c r="N276" i="7"/>
  <c r="AN297" i="12"/>
  <c r="J312" i="6"/>
  <c r="R305" i="7"/>
  <c r="R82" i="7"/>
  <c r="AN127" i="12"/>
  <c r="AF265" i="10"/>
  <c r="D254" i="6"/>
  <c r="J314" i="6"/>
  <c r="AN71" i="12"/>
  <c r="AF254" i="10"/>
  <c r="F243" i="6"/>
  <c r="AB133" i="10"/>
  <c r="AL373" i="12"/>
  <c r="P371" i="7"/>
  <c r="G151" i="10"/>
  <c r="D13" i="8" s="1"/>
  <c r="B18" i="3" s="1"/>
  <c r="AL353" i="12"/>
  <c r="D26" i="3"/>
  <c r="E156" i="4"/>
  <c r="N95" i="7"/>
  <c r="J92" i="6"/>
  <c r="F89" i="6"/>
  <c r="K207" i="12"/>
  <c r="O208" i="12"/>
  <c r="AB316" i="10"/>
  <c r="AB314" i="10" s="1"/>
  <c r="AN106" i="12"/>
  <c r="AF323" i="10"/>
  <c r="R129" i="7"/>
  <c r="J241" i="6"/>
  <c r="E56" i="4"/>
  <c r="G195" i="10"/>
  <c r="AF196" i="10"/>
  <c r="AN327" i="12"/>
  <c r="L321" i="7"/>
  <c r="R307" i="7"/>
  <c r="AN364" i="12"/>
  <c r="L358" i="7"/>
  <c r="R159" i="7"/>
  <c r="R332" i="7"/>
  <c r="AN131" i="12"/>
  <c r="L132" i="7"/>
  <c r="AN125" i="12"/>
  <c r="L126" i="7"/>
  <c r="AN301" i="12"/>
  <c r="L295" i="7"/>
  <c r="AN34" i="12"/>
  <c r="L36" i="7"/>
  <c r="N274" i="7"/>
  <c r="AL289" i="12"/>
  <c r="P283" i="7" s="1"/>
  <c r="J251" i="6"/>
  <c r="R50" i="7"/>
  <c r="X333" i="12"/>
  <c r="X320" i="12" s="1"/>
  <c r="AB309" i="10"/>
  <c r="F295" i="6"/>
  <c r="Y12" i="12"/>
  <c r="Y10" i="12" s="1"/>
  <c r="Y8" i="12" s="1"/>
  <c r="J255" i="6"/>
  <c r="AF137" i="10"/>
  <c r="G314" i="10"/>
  <c r="E154" i="4"/>
  <c r="AB203" i="10"/>
  <c r="F197" i="6" s="1"/>
  <c r="N31" i="12"/>
  <c r="F44" i="10"/>
  <c r="N46" i="12" s="1"/>
  <c r="D188" i="8"/>
  <c r="AB176" i="10"/>
  <c r="AF177" i="10"/>
  <c r="AF176" i="10" s="1"/>
  <c r="F176" i="6"/>
  <c r="AF255" i="10"/>
  <c r="D240" i="8"/>
  <c r="E211" i="4"/>
  <c r="F28" i="10"/>
  <c r="G28" i="10" s="1"/>
  <c r="J106" i="6"/>
  <c r="J103" i="6" s="1"/>
  <c r="F103" i="6"/>
  <c r="AB25" i="10"/>
  <c r="F27" i="6" s="1"/>
  <c r="R252" i="7"/>
  <c r="H191" i="6"/>
  <c r="AN260" i="12"/>
  <c r="L254" i="7"/>
  <c r="R149" i="7"/>
  <c r="C66" i="2"/>
  <c r="C36" i="2" s="1"/>
  <c r="AN357" i="12"/>
  <c r="N351" i="7"/>
  <c r="R302" i="7"/>
  <c r="AJ167" i="12"/>
  <c r="J327" i="6"/>
  <c r="AJ315" i="12"/>
  <c r="AN317" i="12"/>
  <c r="N311" i="7"/>
  <c r="L120" i="7"/>
  <c r="R255" i="7"/>
  <c r="AN20" i="12"/>
  <c r="L22" i="7"/>
  <c r="AN148" i="12"/>
  <c r="R77" i="7"/>
  <c r="AN211" i="12"/>
  <c r="N205" i="7"/>
  <c r="N201" i="7"/>
  <c r="AB354" i="10"/>
  <c r="F337" i="6"/>
  <c r="N56" i="7"/>
  <c r="AB220" i="10"/>
  <c r="AF221" i="10"/>
  <c r="F210" i="6"/>
  <c r="AD248" i="10"/>
  <c r="AD246" i="10" s="1"/>
  <c r="H239" i="6"/>
  <c r="D212" i="8"/>
  <c r="E187" i="4"/>
  <c r="E184" i="4" s="1"/>
  <c r="AF140" i="10"/>
  <c r="F139" i="6"/>
  <c r="P112" i="10"/>
  <c r="E71" i="4" s="1"/>
  <c r="R290" i="7"/>
  <c r="E155" i="4"/>
  <c r="D22" i="3"/>
  <c r="AF288" i="10"/>
  <c r="G286" i="10"/>
  <c r="G284" i="10" s="1"/>
  <c r="D16" i="8" s="1"/>
  <c r="B24" i="3" s="1"/>
  <c r="E24" i="3" s="1"/>
  <c r="D277" i="6"/>
  <c r="P246" i="10"/>
  <c r="E72" i="4" s="1"/>
  <c r="J330" i="6"/>
  <c r="R121" i="7"/>
  <c r="R267" i="7"/>
  <c r="AN56" i="12"/>
  <c r="L58" i="7"/>
  <c r="R336" i="7"/>
  <c r="N248" i="7"/>
  <c r="AB231" i="10"/>
  <c r="F221" i="6"/>
  <c r="M30" i="12"/>
  <c r="E25" i="10"/>
  <c r="AG250" i="12"/>
  <c r="U293" i="12"/>
  <c r="U292" i="12" s="1"/>
  <c r="AN337" i="12"/>
  <c r="L331" i="7"/>
  <c r="AJ373" i="12"/>
  <c r="N370" i="7"/>
  <c r="R234" i="7"/>
  <c r="R160" i="7"/>
  <c r="R142" i="7"/>
  <c r="AJ361" i="12"/>
  <c r="N357" i="7"/>
  <c r="R322" i="7"/>
  <c r="AN219" i="12"/>
  <c r="N213" i="7"/>
  <c r="AN310" i="12"/>
  <c r="L304" i="7"/>
  <c r="AN235" i="12"/>
  <c r="N229" i="7"/>
  <c r="AN231" i="12"/>
  <c r="N225" i="7"/>
  <c r="AN168" i="12"/>
  <c r="O165" i="12"/>
  <c r="L172" i="7"/>
  <c r="AN236" i="12"/>
  <c r="AF263" i="10"/>
  <c r="D252" i="6"/>
  <c r="AI10" i="12"/>
  <c r="F287" i="6"/>
  <c r="AB298" i="10"/>
  <c r="AB183" i="12"/>
  <c r="AB163" i="12" s="1"/>
  <c r="AB238" i="10"/>
  <c r="F228" i="6" s="1"/>
  <c r="F229" i="6"/>
  <c r="J199" i="6"/>
  <c r="P248" i="7"/>
  <c r="AH193" i="12"/>
  <c r="AH8" i="12" s="1"/>
  <c r="AH379" i="12" s="1"/>
  <c r="AF257" i="10"/>
  <c r="F246" i="6"/>
  <c r="AF275" i="10"/>
  <c r="AF273" i="10" s="1"/>
  <c r="W44" i="10"/>
  <c r="AF85" i="10"/>
  <c r="G84" i="10"/>
  <c r="G48" i="10" s="1"/>
  <c r="D11" i="8" s="1"/>
  <c r="B14" i="3" s="1"/>
  <c r="D86" i="6"/>
  <c r="P314" i="10"/>
  <c r="AF93" i="10"/>
  <c r="D41" i="8"/>
  <c r="E141" i="4"/>
  <c r="E138" i="4" s="1"/>
  <c r="R43" i="7"/>
  <c r="R107" i="7"/>
  <c r="AJ255" i="12"/>
  <c r="AJ252" i="12" s="1"/>
  <c r="N250" i="7"/>
  <c r="AF251" i="10"/>
  <c r="F240" i="6"/>
  <c r="AF322" i="10"/>
  <c r="F306" i="6"/>
  <c r="R349" i="7"/>
  <c r="AC320" i="12"/>
  <c r="R312" i="7"/>
  <c r="R145" i="7"/>
  <c r="AN341" i="12"/>
  <c r="N335" i="7"/>
  <c r="AN325" i="12"/>
  <c r="L319" i="7"/>
  <c r="AN129" i="12"/>
  <c r="L130" i="7"/>
  <c r="AN210" i="12"/>
  <c r="AN309" i="12"/>
  <c r="N303" i="7"/>
  <c r="AN355" i="12"/>
  <c r="AN232" i="12"/>
  <c r="L226" i="7"/>
  <c r="AN313" i="12"/>
  <c r="AN85" i="12"/>
  <c r="L86" i="7"/>
  <c r="J245" i="6"/>
  <c r="AN23" i="12"/>
  <c r="AB205" i="10"/>
  <c r="AF205" i="10" s="1"/>
  <c r="AJ16" i="12"/>
  <c r="AN86" i="12"/>
  <c r="AF297" i="10"/>
  <c r="AF296" i="10" s="1"/>
  <c r="AB296" i="10"/>
  <c r="F285" i="6"/>
  <c r="R97" i="7"/>
  <c r="F225" i="6"/>
  <c r="R20" i="7"/>
  <c r="AF267" i="10"/>
  <c r="O198" i="12"/>
  <c r="D169" i="8"/>
  <c r="AF234" i="10"/>
  <c r="F223" i="6"/>
  <c r="AN70" i="12"/>
  <c r="J270" i="6"/>
  <c r="AF88" i="10"/>
  <c r="F87" i="6"/>
  <c r="AF213" i="10"/>
  <c r="F202" i="6"/>
  <c r="AN41" i="12"/>
  <c r="E152" i="4"/>
  <c r="S194" i="10"/>
  <c r="S192" i="10" s="1"/>
  <c r="S369" i="10" s="1"/>
  <c r="AA380" i="12" s="1"/>
  <c r="AF82" i="10"/>
  <c r="AF79" i="10" s="1"/>
  <c r="D312" i="8"/>
  <c r="D150" i="6"/>
  <c r="AJ287" i="12"/>
  <c r="N282" i="7"/>
  <c r="AN120" i="12"/>
  <c r="O255" i="12"/>
  <c r="O252" i="12" s="1"/>
  <c r="L251" i="7"/>
  <c r="AN243" i="12"/>
  <c r="L237" i="7"/>
  <c r="R293" i="7"/>
  <c r="K292" i="12"/>
  <c r="AN214" i="12"/>
  <c r="N208" i="7"/>
  <c r="AN331" i="12"/>
  <c r="N325" i="7"/>
  <c r="N320" i="12"/>
  <c r="AN299" i="12"/>
  <c r="AN175" i="12"/>
  <c r="L179" i="7"/>
  <c r="R103" i="7"/>
  <c r="AL280" i="12"/>
  <c r="P274" i="7" s="1"/>
  <c r="V12" i="12"/>
  <c r="V10" i="12" s="1"/>
  <c r="V8" i="12" s="1"/>
  <c r="R69" i="7"/>
  <c r="J242" i="6"/>
  <c r="AB46" i="12"/>
  <c r="AB36" i="12" s="1"/>
  <c r="AB12" i="12" s="1"/>
  <c r="AB10" i="12" s="1"/>
  <c r="AJ39" i="12"/>
  <c r="AN238" i="12"/>
  <c r="AN19" i="12"/>
  <c r="N21" i="7"/>
  <c r="AN80" i="12"/>
  <c r="AF294" i="10"/>
  <c r="F282" i="6"/>
  <c r="AN77" i="12"/>
  <c r="AB320" i="12"/>
  <c r="AF355" i="10"/>
  <c r="AF232" i="10"/>
  <c r="AF228" i="10"/>
  <c r="AN88" i="12"/>
  <c r="L89" i="7"/>
  <c r="G112" i="10"/>
  <c r="D12" i="8" s="1"/>
  <c r="B16" i="3" s="1"/>
  <c r="AF160" i="10"/>
  <c r="F159" i="6"/>
  <c r="AB260" i="10"/>
  <c r="AB94" i="10"/>
  <c r="E153" i="4"/>
  <c r="D18" i="3"/>
  <c r="AB141" i="10"/>
  <c r="AF142" i="10"/>
  <c r="F141" i="6"/>
  <c r="R266" i="7"/>
  <c r="R296" i="7"/>
  <c r="J304" i="6"/>
  <c r="AN109" i="12"/>
  <c r="L110" i="7"/>
  <c r="AB70" i="10"/>
  <c r="AB48" i="10" s="1"/>
  <c r="D23" i="8" s="1"/>
  <c r="C14" i="3" s="1"/>
  <c r="J78" i="6"/>
  <c r="AF345" i="10"/>
  <c r="F328" i="6"/>
  <c r="AN248" i="12"/>
  <c r="O245" i="12"/>
  <c r="R220" i="7"/>
  <c r="L292" i="12"/>
  <c r="L250" i="12" s="1"/>
  <c r="AN296" i="12"/>
  <c r="L291" i="7"/>
  <c r="R292" i="12"/>
  <c r="R250" i="12" s="1"/>
  <c r="AN308" i="12"/>
  <c r="AN302" i="12"/>
  <c r="AF366" i="10"/>
  <c r="AB365" i="10"/>
  <c r="AB364" i="10" s="1"/>
  <c r="D30" i="8" s="1"/>
  <c r="F348" i="6"/>
  <c r="AN147" i="12"/>
  <c r="Z193" i="12"/>
  <c r="Z8" i="12" s="1"/>
  <c r="AF347" i="10"/>
  <c r="AN227" i="12"/>
  <c r="N221" i="7"/>
  <c r="J316" i="6"/>
  <c r="AN58" i="12"/>
  <c r="J217" i="6"/>
  <c r="AJ199" i="12"/>
  <c r="N202" i="7" s="1"/>
  <c r="J244" i="6"/>
  <c r="AN75" i="12"/>
  <c r="J219" i="6"/>
  <c r="AN273" i="12"/>
  <c r="AF222" i="10"/>
  <c r="D49" i="8"/>
  <c r="D20" i="3" s="1"/>
  <c r="AB342" i="10"/>
  <c r="AB336" i="10" s="1"/>
  <c r="D29" i="8" s="1"/>
  <c r="C26" i="3" s="1"/>
  <c r="E26" i="3" s="1"/>
  <c r="D182" i="8"/>
  <c r="D16" i="3" s="1"/>
  <c r="AN132" i="12"/>
  <c r="AN156" i="12"/>
  <c r="E62" i="4"/>
  <c r="AF116" i="10"/>
  <c r="AF114" i="10" s="1"/>
  <c r="AF216" i="10"/>
  <c r="AB214" i="10"/>
  <c r="AF215" i="10"/>
  <c r="AF214" i="10" s="1"/>
  <c r="F204" i="6"/>
  <c r="AF77" i="10"/>
  <c r="H79" i="6"/>
  <c r="AF256" i="10"/>
  <c r="J20" i="6"/>
  <c r="R111" i="7"/>
  <c r="R49" i="7" l="1"/>
  <c r="F72" i="6"/>
  <c r="F113" i="6"/>
  <c r="F300" i="6"/>
  <c r="E210" i="4"/>
  <c r="AF56" i="10"/>
  <c r="R141" i="7"/>
  <c r="R8" i="12"/>
  <c r="O292" i="12"/>
  <c r="AF90" i="10"/>
  <c r="AN277" i="12"/>
  <c r="Y379" i="12"/>
  <c r="K250" i="12"/>
  <c r="AN140" i="12"/>
  <c r="AN257" i="12"/>
  <c r="AF125" i="10"/>
  <c r="AB8" i="12"/>
  <c r="AF8" i="12"/>
  <c r="AF379" i="12" s="1"/>
  <c r="AN133" i="12"/>
  <c r="AN119" i="12"/>
  <c r="AN289" i="12"/>
  <c r="AJ293" i="12"/>
  <c r="AJ292" i="12" s="1"/>
  <c r="AJ250" i="12" s="1"/>
  <c r="Z379" i="12"/>
  <c r="AN208" i="12"/>
  <c r="AN315" i="12"/>
  <c r="AB250" i="12"/>
  <c r="AB379" i="12" s="1"/>
  <c r="O264" i="12"/>
  <c r="O250" i="12" s="1"/>
  <c r="U250" i="12"/>
  <c r="U379" i="12" s="1"/>
  <c r="AN123" i="12"/>
  <c r="AF141" i="10"/>
  <c r="AF365" i="10"/>
  <c r="AF364" i="10" s="1"/>
  <c r="D233" i="8"/>
  <c r="J89" i="6"/>
  <c r="F322" i="6"/>
  <c r="J323" i="6"/>
  <c r="J322" i="6" s="1"/>
  <c r="AN286" i="12"/>
  <c r="T369" i="10"/>
  <c r="AJ264" i="12"/>
  <c r="F291" i="6"/>
  <c r="J292" i="6"/>
  <c r="J291" i="6" s="1"/>
  <c r="F342" i="6"/>
  <c r="J343" i="6"/>
  <c r="J342" i="6" s="1"/>
  <c r="J189" i="6"/>
  <c r="J187" i="6" s="1"/>
  <c r="F187" i="6"/>
  <c r="AF354" i="10"/>
  <c r="AI8" i="12"/>
  <c r="AI379" i="12" s="1"/>
  <c r="AF162" i="10"/>
  <c r="AF151" i="10" s="1"/>
  <c r="J122" i="6"/>
  <c r="J119" i="6" s="1"/>
  <c r="F119" i="6"/>
  <c r="AF70" i="10"/>
  <c r="AF342" i="10"/>
  <c r="AF336" i="10" s="1"/>
  <c r="AC379" i="12"/>
  <c r="L379" i="12"/>
  <c r="AF260" i="10"/>
  <c r="AF326" i="10"/>
  <c r="AF316" i="10"/>
  <c r="AN280" i="12"/>
  <c r="J166" i="6"/>
  <c r="J164" i="6" s="1"/>
  <c r="F164" i="6"/>
  <c r="F231" i="6"/>
  <c r="AG8" i="12"/>
  <c r="AG379" i="12" s="1"/>
  <c r="AN222" i="12"/>
  <c r="J231" i="6"/>
  <c r="X163" i="12"/>
  <c r="F58" i="6"/>
  <c r="AB112" i="10"/>
  <c r="D24" i="8" s="1"/>
  <c r="C16" i="3" s="1"/>
  <c r="AF278" i="10"/>
  <c r="AF246" i="10" s="1"/>
  <c r="O42" i="12"/>
  <c r="AN42" i="12" s="1"/>
  <c r="AB380" i="12"/>
  <c r="E179" i="5"/>
  <c r="E164" i="5" s="1"/>
  <c r="AF28" i="10"/>
  <c r="G25" i="10"/>
  <c r="D27" i="6" s="1"/>
  <c r="D30" i="6"/>
  <c r="E14" i="3"/>
  <c r="E16" i="3"/>
  <c r="R274" i="7"/>
  <c r="R205" i="7"/>
  <c r="D46" i="6"/>
  <c r="R28" i="7"/>
  <c r="R174" i="7"/>
  <c r="H72" i="6"/>
  <c r="H50" i="6" s="1"/>
  <c r="J79" i="6"/>
  <c r="J72" i="6" s="1"/>
  <c r="D168" i="8"/>
  <c r="E161" i="4"/>
  <c r="R130" i="7"/>
  <c r="R36" i="7"/>
  <c r="N259" i="7"/>
  <c r="R283" i="7"/>
  <c r="R100" i="7"/>
  <c r="R146" i="7"/>
  <c r="F237" i="6"/>
  <c r="J239" i="6"/>
  <c r="R140" i="7"/>
  <c r="N187" i="7"/>
  <c r="R189" i="7"/>
  <c r="J212" i="6"/>
  <c r="O31" i="12"/>
  <c r="G40" i="10"/>
  <c r="G35" i="10" s="1"/>
  <c r="F80" i="6"/>
  <c r="J83" i="6"/>
  <c r="J80" i="6" s="1"/>
  <c r="J253" i="6"/>
  <c r="R175" i="7"/>
  <c r="O46" i="12"/>
  <c r="R76" i="7"/>
  <c r="R21" i="7"/>
  <c r="R345" i="7"/>
  <c r="D34" i="8"/>
  <c r="AD364" i="10"/>
  <c r="AD369" i="10" s="1"/>
  <c r="AD158" i="10"/>
  <c r="R177" i="7"/>
  <c r="R105" i="7"/>
  <c r="J8" i="9"/>
  <c r="R131" i="7"/>
  <c r="R64" i="7"/>
  <c r="R254" i="7"/>
  <c r="R319" i="7"/>
  <c r="L168" i="7"/>
  <c r="L166" i="7" s="1"/>
  <c r="R172" i="7"/>
  <c r="N355" i="7"/>
  <c r="P367" i="7"/>
  <c r="R242" i="7"/>
  <c r="R239" i="7" s="1"/>
  <c r="N239" i="7"/>
  <c r="N298" i="7"/>
  <c r="R68" i="7"/>
  <c r="AF248" i="10"/>
  <c r="R136" i="7"/>
  <c r="R212" i="7"/>
  <c r="AB194" i="10"/>
  <c r="AB192" i="10" s="1"/>
  <c r="D27" i="8" s="1"/>
  <c r="C22" i="3" s="1"/>
  <c r="F194" i="6"/>
  <c r="R227" i="7"/>
  <c r="D10" i="3"/>
  <c r="R358" i="7"/>
  <c r="C10" i="2"/>
  <c r="R86" i="7"/>
  <c r="O163" i="12"/>
  <c r="H237" i="6"/>
  <c r="H235" i="6" s="1"/>
  <c r="D187" i="8"/>
  <c r="E172" i="4"/>
  <c r="E169" i="4" s="1"/>
  <c r="R295" i="7"/>
  <c r="R321" i="7"/>
  <c r="J17" i="6"/>
  <c r="J15" i="6" s="1"/>
  <c r="R263" i="7"/>
  <c r="L52" i="7"/>
  <c r="R56" i="7"/>
  <c r="E149" i="4"/>
  <c r="R176" i="7"/>
  <c r="R117" i="7"/>
  <c r="J306" i="6"/>
  <c r="J300" i="6" s="1"/>
  <c r="F203" i="6"/>
  <c r="J204" i="6"/>
  <c r="J203" i="6" s="1"/>
  <c r="R325" i="7"/>
  <c r="O197" i="12"/>
  <c r="AN198" i="12"/>
  <c r="R221" i="7"/>
  <c r="AB158" i="10"/>
  <c r="F140" i="6"/>
  <c r="J141" i="6"/>
  <c r="J140" i="6" s="1"/>
  <c r="R335" i="7"/>
  <c r="J240" i="6"/>
  <c r="M14" i="12"/>
  <c r="AJ165" i="12"/>
  <c r="AJ163" i="12" s="1"/>
  <c r="N171" i="7"/>
  <c r="AN167" i="12"/>
  <c r="AN165" i="12" s="1"/>
  <c r="F294" i="6"/>
  <c r="J295" i="6"/>
  <c r="J294" i="6" s="1"/>
  <c r="AN245" i="12"/>
  <c r="F15" i="6"/>
  <c r="R280" i="7"/>
  <c r="P275" i="7"/>
  <c r="AC380" i="12"/>
  <c r="E111" i="5"/>
  <c r="N362" i="7"/>
  <c r="L281" i="7"/>
  <c r="R282" i="7"/>
  <c r="F267" i="6"/>
  <c r="F259" i="6" s="1"/>
  <c r="J268" i="6"/>
  <c r="F310" i="6"/>
  <c r="J311" i="6"/>
  <c r="J310" i="6" s="1"/>
  <c r="N57" i="7"/>
  <c r="AN55" i="12"/>
  <c r="P38" i="7"/>
  <c r="P14" i="7" s="1"/>
  <c r="P12" i="7" s="1"/>
  <c r="P10" i="7" s="1"/>
  <c r="S12" i="12"/>
  <c r="S10" i="12" s="1"/>
  <c r="S8" i="12" s="1"/>
  <c r="S379" i="12" s="1"/>
  <c r="P41" i="10"/>
  <c r="P10" i="10" s="1"/>
  <c r="AB44" i="10"/>
  <c r="F275" i="6"/>
  <c r="R334" i="7"/>
  <c r="L216" i="7"/>
  <c r="R219" i="7"/>
  <c r="R208" i="7"/>
  <c r="N281" i="7"/>
  <c r="D85" i="6"/>
  <c r="D50" i="6" s="1"/>
  <c r="J86" i="6"/>
  <c r="J229" i="6"/>
  <c r="R225" i="7"/>
  <c r="J277" i="6"/>
  <c r="D275" i="6"/>
  <c r="D273" i="6" s="1"/>
  <c r="F209" i="6"/>
  <c r="J210" i="6"/>
  <c r="R126" i="7"/>
  <c r="R223" i="7"/>
  <c r="R348" i="7"/>
  <c r="K380" i="12"/>
  <c r="AD380" i="12"/>
  <c r="R264" i="7"/>
  <c r="R365" i="7"/>
  <c r="R19" i="7"/>
  <c r="X46" i="12"/>
  <c r="W36" i="12"/>
  <c r="W12" i="12" s="1"/>
  <c r="W10" i="12" s="1"/>
  <c r="W8" i="12" s="1"/>
  <c r="W379" i="12" s="1"/>
  <c r="AB284" i="10"/>
  <c r="D28" i="8" s="1"/>
  <c r="R42" i="7"/>
  <c r="R256" i="7"/>
  <c r="R291" i="7"/>
  <c r="L288" i="7"/>
  <c r="AF29" i="10"/>
  <c r="D31" i="6"/>
  <c r="D48" i="8"/>
  <c r="E146" i="4"/>
  <c r="E143" i="4" s="1"/>
  <c r="E132" i="4" s="1"/>
  <c r="F227" i="6"/>
  <c r="J228" i="6"/>
  <c r="F220" i="6"/>
  <c r="J221" i="6"/>
  <c r="AF220" i="10"/>
  <c r="AF195" i="10"/>
  <c r="D194" i="6"/>
  <c r="AN293" i="12"/>
  <c r="N36" i="12"/>
  <c r="AD379" i="12"/>
  <c r="AN287" i="12"/>
  <c r="R80" i="7"/>
  <c r="AF42" i="10"/>
  <c r="D44" i="6"/>
  <c r="AF158" i="10"/>
  <c r="AN17" i="12"/>
  <c r="AN262" i="12"/>
  <c r="E75" i="4"/>
  <c r="R85" i="7"/>
  <c r="J139" i="6"/>
  <c r="M45" i="12"/>
  <c r="O45" i="12" s="1"/>
  <c r="G43" i="10"/>
  <c r="R207" i="7"/>
  <c r="N41" i="7"/>
  <c r="AN39" i="12"/>
  <c r="J328" i="6"/>
  <c r="J325" i="6" s="1"/>
  <c r="V379" i="12"/>
  <c r="J202" i="6"/>
  <c r="R226" i="7"/>
  <c r="N249" i="7"/>
  <c r="N246" i="7" s="1"/>
  <c r="AF84" i="10"/>
  <c r="R229" i="7"/>
  <c r="AF286" i="10"/>
  <c r="AF284" i="10" s="1"/>
  <c r="R22" i="7"/>
  <c r="R351" i="7"/>
  <c r="R132" i="7"/>
  <c r="O207" i="12"/>
  <c r="AN207" i="12" s="1"/>
  <c r="K205" i="12"/>
  <c r="K195" i="12" s="1"/>
  <c r="K193" i="12" s="1"/>
  <c r="J243" i="6"/>
  <c r="N275" i="7"/>
  <c r="R276" i="7"/>
  <c r="R262" i="7"/>
  <c r="E233" i="4"/>
  <c r="E230" i="4" s="1"/>
  <c r="E204" i="4" s="1"/>
  <c r="N340" i="7"/>
  <c r="J168" i="6"/>
  <c r="J167" i="6" s="1"/>
  <c r="F167" i="6"/>
  <c r="R26" i="7"/>
  <c r="F214" i="6"/>
  <c r="J215" i="6"/>
  <c r="J214" i="6" s="1"/>
  <c r="E41" i="10"/>
  <c r="E10" i="10" s="1"/>
  <c r="L298" i="7"/>
  <c r="R300" i="7"/>
  <c r="R330" i="7"/>
  <c r="AJ14" i="12"/>
  <c r="N18" i="7"/>
  <c r="AN16" i="12"/>
  <c r="R268" i="7"/>
  <c r="R320" i="7"/>
  <c r="N316" i="7"/>
  <c r="AL346" i="12"/>
  <c r="AL344" i="12" s="1"/>
  <c r="AL320" i="12" s="1"/>
  <c r="P347" i="7"/>
  <c r="AJ205" i="12"/>
  <c r="Q195" i="12"/>
  <c r="Q193" i="12" s="1"/>
  <c r="Q8" i="12" s="1"/>
  <c r="Q379" i="12" s="1"/>
  <c r="AF231" i="10"/>
  <c r="F347" i="6"/>
  <c r="F346" i="6" s="1"/>
  <c r="J348" i="6"/>
  <c r="AE46" i="12"/>
  <c r="AE36" i="12" s="1"/>
  <c r="AE12" i="12" s="1"/>
  <c r="AE10" i="12" s="1"/>
  <c r="AE8" i="12" s="1"/>
  <c r="AE379" i="12" s="1"/>
  <c r="W41" i="10"/>
  <c r="W10" i="10" s="1"/>
  <c r="R248" i="7"/>
  <c r="L355" i="7"/>
  <c r="R357" i="7"/>
  <c r="R379" i="12"/>
  <c r="R342" i="7"/>
  <c r="L340" i="7"/>
  <c r="AN353" i="12"/>
  <c r="AN346" i="12" s="1"/>
  <c r="AJ344" i="12"/>
  <c r="AJ320" i="12" s="1"/>
  <c r="AF225" i="10"/>
  <c r="L362" i="7"/>
  <c r="R364" i="7"/>
  <c r="AN44" i="12"/>
  <c r="L46" i="7"/>
  <c r="J257" i="6"/>
  <c r="L316" i="7"/>
  <c r="R318" i="7"/>
  <c r="AF36" i="10"/>
  <c r="D38" i="6"/>
  <c r="R134" i="7"/>
  <c r="E122" i="5"/>
  <c r="R192" i="7"/>
  <c r="R89" i="7"/>
  <c r="R333" i="7"/>
  <c r="R218" i="7"/>
  <c r="N216" i="7"/>
  <c r="O344" i="12"/>
  <c r="O320" i="12" s="1"/>
  <c r="R261" i="7"/>
  <c r="L259" i="7"/>
  <c r="D196" i="8"/>
  <c r="E177" i="4"/>
  <c r="E174" i="4" s="1"/>
  <c r="AB162" i="10"/>
  <c r="AB151" i="10" s="1"/>
  <c r="D25" i="8" s="1"/>
  <c r="C18" i="3" s="1"/>
  <c r="E18" i="3" s="1"/>
  <c r="J213" i="6"/>
  <c r="AN304" i="12"/>
  <c r="F41" i="10"/>
  <c r="U380" i="12"/>
  <c r="E56" i="5"/>
  <c r="E54" i="5" s="1"/>
  <c r="R251" i="7"/>
  <c r="L249" i="7"/>
  <c r="L246" i="7" s="1"/>
  <c r="F175" i="6"/>
  <c r="J176" i="6"/>
  <c r="J175" i="6" s="1"/>
  <c r="F286" i="6"/>
  <c r="J287" i="6"/>
  <c r="J286" i="6" s="1"/>
  <c r="N52" i="7"/>
  <c r="F284" i="6"/>
  <c r="J285" i="6"/>
  <c r="J284" i="6" s="1"/>
  <c r="R304" i="7"/>
  <c r="AN361" i="12"/>
  <c r="F93" i="6"/>
  <c r="J95" i="6"/>
  <c r="J93" i="6" s="1"/>
  <c r="R236" i="7"/>
  <c r="AF201" i="10"/>
  <c r="D196" i="6"/>
  <c r="AN265" i="12"/>
  <c r="J340" i="6"/>
  <c r="E32" i="4"/>
  <c r="K10" i="12"/>
  <c r="J201" i="6"/>
  <c r="AN368" i="12"/>
  <c r="AN203" i="12"/>
  <c r="L203" i="7"/>
  <c r="AN322" i="12"/>
  <c r="F135" i="6"/>
  <c r="J136" i="6"/>
  <c r="J269" i="6"/>
  <c r="M36" i="12"/>
  <c r="O38" i="12"/>
  <c r="R195" i="7"/>
  <c r="R119" i="7"/>
  <c r="J87" i="6"/>
  <c r="N30" i="12"/>
  <c r="N14" i="12" s="1"/>
  <c r="F25" i="10"/>
  <c r="AB246" i="10"/>
  <c r="D26" i="8" s="1"/>
  <c r="C20" i="3" s="1"/>
  <c r="E20" i="3" s="1"/>
  <c r="J282" i="6"/>
  <c r="N367" i="7"/>
  <c r="R370" i="7"/>
  <c r="F336" i="6"/>
  <c r="J337" i="6"/>
  <c r="R120" i="7"/>
  <c r="R95" i="7"/>
  <c r="AN333" i="12"/>
  <c r="J339" i="6"/>
  <c r="Q380" i="12"/>
  <c r="R209" i="7"/>
  <c r="J338" i="6"/>
  <c r="E162" i="4"/>
  <c r="R346" i="7"/>
  <c r="J29" i="6"/>
  <c r="R350" i="7"/>
  <c r="J265" i="6"/>
  <c r="J262" i="6" s="1"/>
  <c r="R224" i="7"/>
  <c r="H347" i="6"/>
  <c r="J349" i="6"/>
  <c r="R206" i="7"/>
  <c r="R110" i="7"/>
  <c r="F158" i="6"/>
  <c r="J159" i="6"/>
  <c r="J158" i="6" s="1"/>
  <c r="R237" i="7"/>
  <c r="F325" i="6"/>
  <c r="J246" i="6"/>
  <c r="R213" i="7"/>
  <c r="R58" i="7"/>
  <c r="AF136" i="10"/>
  <c r="AF112" i="10" s="1"/>
  <c r="N327" i="7"/>
  <c r="R329" i="7"/>
  <c r="R323" i="7"/>
  <c r="R277" i="7"/>
  <c r="R371" i="7"/>
  <c r="F85" i="6"/>
  <c r="R137" i="7"/>
  <c r="R380" i="12"/>
  <c r="P281" i="7"/>
  <c r="D181" i="8"/>
  <c r="E166" i="4"/>
  <c r="E164" i="4" s="1"/>
  <c r="J223" i="6"/>
  <c r="T380" i="12"/>
  <c r="E132" i="5"/>
  <c r="E128" i="5" s="1"/>
  <c r="S380" i="12"/>
  <c r="R179" i="7"/>
  <c r="R303" i="7"/>
  <c r="J252" i="6"/>
  <c r="D249" i="6"/>
  <c r="D235" i="6" s="1"/>
  <c r="R331" i="7"/>
  <c r="L327" i="7"/>
  <c r="N309" i="7"/>
  <c r="R311" i="7"/>
  <c r="R309" i="7" s="1"/>
  <c r="J254" i="6"/>
  <c r="R292" i="7"/>
  <c r="R62" i="7"/>
  <c r="AN183" i="12"/>
  <c r="R265" i="7"/>
  <c r="R231" i="7"/>
  <c r="E39" i="4"/>
  <c r="R151" i="7"/>
  <c r="AL287" i="12"/>
  <c r="AL264" i="12" s="1"/>
  <c r="N286" i="7" l="1"/>
  <c r="L258" i="7"/>
  <c r="P258" i="7"/>
  <c r="J227" i="6"/>
  <c r="J135" i="6"/>
  <c r="F111" i="6"/>
  <c r="L44" i="7"/>
  <c r="F320" i="6"/>
  <c r="E181" i="5" s="1"/>
  <c r="J249" i="6"/>
  <c r="F298" i="6"/>
  <c r="F157" i="6"/>
  <c r="R355" i="7"/>
  <c r="F50" i="6"/>
  <c r="AN50" i="12"/>
  <c r="AF48" i="10"/>
  <c r="J298" i="6"/>
  <c r="K8" i="12"/>
  <c r="K379" i="12" s="1"/>
  <c r="R281" i="7"/>
  <c r="AF314" i="10"/>
  <c r="F10" i="10"/>
  <c r="N12" i="12"/>
  <c r="N10" i="12" s="1"/>
  <c r="R362" i="7"/>
  <c r="AL256" i="12"/>
  <c r="AN256" i="12" s="1"/>
  <c r="AN255" i="12" s="1"/>
  <c r="AN252" i="12" s="1"/>
  <c r="AN264" i="12"/>
  <c r="J111" i="6"/>
  <c r="R288" i="7"/>
  <c r="N338" i="7"/>
  <c r="N314" i="7" s="1"/>
  <c r="E369" i="10"/>
  <c r="G10" i="10"/>
  <c r="D10" i="8" s="1"/>
  <c r="B12" i="3" s="1"/>
  <c r="AN292" i="12"/>
  <c r="J209" i="6"/>
  <c r="P340" i="7"/>
  <c r="P338" i="7" s="1"/>
  <c r="P314" i="7" s="1"/>
  <c r="R347" i="7"/>
  <c r="R340" i="7" s="1"/>
  <c r="R298" i="7"/>
  <c r="J194" i="6"/>
  <c r="L286" i="7"/>
  <c r="L244" i="7" s="1"/>
  <c r="J267" i="6"/>
  <c r="J259" i="6" s="1"/>
  <c r="D33" i="8"/>
  <c r="J31" i="6"/>
  <c r="R46" i="7"/>
  <c r="AF40" i="10"/>
  <c r="AF35" i="10" s="1"/>
  <c r="D42" i="6"/>
  <c r="D37" i="6" s="1"/>
  <c r="D12" i="6" s="1"/>
  <c r="R41" i="7"/>
  <c r="J275" i="6"/>
  <c r="J273" i="6" s="1"/>
  <c r="AN31" i="12"/>
  <c r="L33" i="7"/>
  <c r="J44" i="6"/>
  <c r="J30" i="6"/>
  <c r="J336" i="6"/>
  <c r="J320" i="6" s="1"/>
  <c r="R275" i="7"/>
  <c r="H346" i="6"/>
  <c r="H157" i="6"/>
  <c r="AN38" i="12"/>
  <c r="O36" i="12"/>
  <c r="L40" i="7"/>
  <c r="AF43" i="10"/>
  <c r="D45" i="6"/>
  <c r="G41" i="10"/>
  <c r="D43" i="6" s="1"/>
  <c r="J220" i="6"/>
  <c r="F273" i="6"/>
  <c r="D55" i="8"/>
  <c r="AF25" i="10"/>
  <c r="W369" i="10"/>
  <c r="E94" i="4"/>
  <c r="AN45" i="12"/>
  <c r="L47" i="7"/>
  <c r="F193" i="6"/>
  <c r="F191" i="6" s="1"/>
  <c r="R187" i="7"/>
  <c r="E110" i="5"/>
  <c r="E108" i="5" s="1"/>
  <c r="R367" i="7"/>
  <c r="R259" i="7"/>
  <c r="R258" i="7" s="1"/>
  <c r="AB41" i="10"/>
  <c r="F46" i="6"/>
  <c r="J46" i="6" s="1"/>
  <c r="AN163" i="12"/>
  <c r="N258" i="7"/>
  <c r="N244" i="7" s="1"/>
  <c r="J85" i="6"/>
  <c r="J50" i="6" s="1"/>
  <c r="P369" i="10"/>
  <c r="E69" i="4"/>
  <c r="R171" i="7"/>
  <c r="R168" i="7" s="1"/>
  <c r="N168" i="7"/>
  <c r="N166" i="7" s="1"/>
  <c r="AF44" i="10"/>
  <c r="N204" i="7"/>
  <c r="AJ195" i="12"/>
  <c r="AJ193" i="12" s="1"/>
  <c r="J196" i="6"/>
  <c r="J38" i="6"/>
  <c r="J347" i="6"/>
  <c r="J346" i="6" s="1"/>
  <c r="R18" i="7"/>
  <c r="N16" i="7"/>
  <c r="F150" i="6"/>
  <c r="X36" i="12"/>
  <c r="X12" i="12" s="1"/>
  <c r="X10" i="12" s="1"/>
  <c r="X8" i="12" s="1"/>
  <c r="X379" i="12" s="1"/>
  <c r="AJ379" i="12" s="1"/>
  <c r="N375" i="7" s="1"/>
  <c r="AJ46" i="12"/>
  <c r="AN197" i="12"/>
  <c r="L201" i="7"/>
  <c r="R44" i="7"/>
  <c r="AN46" i="12"/>
  <c r="L48" i="7"/>
  <c r="R327" i="7"/>
  <c r="AN344" i="12"/>
  <c r="R216" i="7"/>
  <c r="L338" i="7"/>
  <c r="L314" i="7" s="1"/>
  <c r="J150" i="6"/>
  <c r="C9" i="2"/>
  <c r="AN320" i="12"/>
  <c r="R316" i="7"/>
  <c r="E43" i="5"/>
  <c r="E41" i="5" s="1"/>
  <c r="E9" i="5" s="1"/>
  <c r="R57" i="7"/>
  <c r="O30" i="12"/>
  <c r="J237" i="6"/>
  <c r="R203" i="7"/>
  <c r="M12" i="12"/>
  <c r="M10" i="12" s="1"/>
  <c r="M8" i="12" s="1"/>
  <c r="M379" i="12" s="1"/>
  <c r="F235" i="6"/>
  <c r="E159" i="4"/>
  <c r="E148" i="4" s="1"/>
  <c r="E331" i="4" s="1"/>
  <c r="J235" i="6" l="1"/>
  <c r="J27" i="6"/>
  <c r="AF41" i="10"/>
  <c r="R338" i="7"/>
  <c r="P250" i="7"/>
  <c r="AN36" i="12"/>
  <c r="AL255" i="12"/>
  <c r="AL252" i="12" s="1"/>
  <c r="AL250" i="12" s="1"/>
  <c r="AL379" i="12" s="1"/>
  <c r="P375" i="7" s="1"/>
  <c r="R166" i="7"/>
  <c r="R286" i="7"/>
  <c r="L38" i="7"/>
  <c r="R40" i="7"/>
  <c r="E68" i="4"/>
  <c r="J45" i="6"/>
  <c r="J43" i="6"/>
  <c r="R47" i="7"/>
  <c r="H9" i="6"/>
  <c r="H351" i="6"/>
  <c r="AL380" i="12"/>
  <c r="X380" i="12"/>
  <c r="E138" i="5"/>
  <c r="E136" i="5" s="1"/>
  <c r="AB369" i="10"/>
  <c r="R48" i="7"/>
  <c r="E93" i="4"/>
  <c r="J42" i="6"/>
  <c r="J37" i="6" s="1"/>
  <c r="C8" i="2"/>
  <c r="AE380" i="12"/>
  <c r="R33" i="7"/>
  <c r="AN250" i="12"/>
  <c r="P249" i="7"/>
  <c r="P246" i="7" s="1"/>
  <c r="P244" i="7" s="1"/>
  <c r="P374" i="7" s="1"/>
  <c r="R250" i="7"/>
  <c r="R249" i="7" s="1"/>
  <c r="R246" i="7" s="1"/>
  <c r="R314" i="7"/>
  <c r="R201" i="7"/>
  <c r="N198" i="7"/>
  <c r="N197" i="7" s="1"/>
  <c r="AF10" i="10"/>
  <c r="F43" i="6"/>
  <c r="F12" i="6" s="1"/>
  <c r="AB10" i="10"/>
  <c r="D22" i="8" s="1"/>
  <c r="E80" i="5"/>
  <c r="E78" i="5" s="1"/>
  <c r="J157" i="6"/>
  <c r="M380" i="12"/>
  <c r="AN30" i="12"/>
  <c r="AN14" i="12" s="1"/>
  <c r="AN12" i="12" s="1"/>
  <c r="AN10" i="12" s="1"/>
  <c r="L32" i="7"/>
  <c r="O14" i="12"/>
  <c r="O12" i="12" s="1"/>
  <c r="O10" i="12" s="1"/>
  <c r="N48" i="7"/>
  <c r="AJ36" i="12"/>
  <c r="AJ12" i="12" s="1"/>
  <c r="AJ10" i="12" s="1"/>
  <c r="AJ8" i="12" s="1"/>
  <c r="P376" i="7" l="1"/>
  <c r="J12" i="6"/>
  <c r="E52" i="5"/>
  <c r="E50" i="5" s="1"/>
  <c r="R244" i="7"/>
  <c r="AJ380" i="12"/>
  <c r="F352" i="6"/>
  <c r="E129" i="4"/>
  <c r="D21" i="8"/>
  <c r="C12" i="3"/>
  <c r="C10" i="3" s="1"/>
  <c r="R38" i="7"/>
  <c r="AG10" i="10"/>
  <c r="AG11" i="10" s="1"/>
  <c r="AH11" i="10" s="1"/>
  <c r="N38" i="7"/>
  <c r="F351" i="6"/>
  <c r="F9" i="6"/>
  <c r="F204" i="10"/>
  <c r="D320" i="8"/>
  <c r="J352" i="6"/>
  <c r="D49" i="2"/>
  <c r="D22" i="2"/>
  <c r="D58" i="2"/>
  <c r="D73" i="2"/>
  <c r="D48" i="2"/>
  <c r="D21" i="2"/>
  <c r="D32" i="2"/>
  <c r="D72" i="2"/>
  <c r="D34" i="2"/>
  <c r="D59" i="2"/>
  <c r="D46" i="2"/>
  <c r="D33" i="2"/>
  <c r="D8" i="2"/>
  <c r="D97" i="2" s="1"/>
  <c r="D63" i="2"/>
  <c r="E29" i="3"/>
  <c r="D69" i="2"/>
  <c r="D18" i="2"/>
  <c r="D43" i="2"/>
  <c r="C97" i="2"/>
  <c r="C99" i="2" s="1"/>
  <c r="D81" i="2"/>
  <c r="D91" i="2"/>
  <c r="D90" i="2" s="1"/>
  <c r="D26" i="2"/>
  <c r="D94" i="2"/>
  <c r="D93" i="2" s="1"/>
  <c r="D80" i="2"/>
  <c r="D29" i="2"/>
  <c r="D28" i="2"/>
  <c r="D11" i="2"/>
  <c r="D78" i="2"/>
  <c r="D54" i="2"/>
  <c r="D27" i="2"/>
  <c r="D77" i="2"/>
  <c r="D39" i="2"/>
  <c r="E360" i="4"/>
  <c r="D64" i="2"/>
  <c r="D12" i="2"/>
  <c r="D88" i="2"/>
  <c r="D87" i="2" s="1"/>
  <c r="D51" i="2"/>
  <c r="D50" i="2"/>
  <c r="D23" i="2"/>
  <c r="D53" i="2"/>
  <c r="D20" i="2"/>
  <c r="D68" i="2"/>
  <c r="D52" i="2"/>
  <c r="D38" i="2"/>
  <c r="D42" i="2"/>
  <c r="D45" i="2"/>
  <c r="D16" i="2"/>
  <c r="D76" i="2"/>
  <c r="D57" i="2"/>
  <c r="D71" i="2"/>
  <c r="D25" i="2"/>
  <c r="D62" i="2"/>
  <c r="D31" i="2"/>
  <c r="D15" i="2"/>
  <c r="D37" i="2"/>
  <c r="D61" i="2"/>
  <c r="D67" i="2"/>
  <c r="D56" i="2"/>
  <c r="D75" i="2"/>
  <c r="D41" i="2"/>
  <c r="D66" i="2"/>
  <c r="D36" i="2"/>
  <c r="D14" i="2"/>
  <c r="D10" i="2"/>
  <c r="R32" i="7"/>
  <c r="R16" i="7" s="1"/>
  <c r="R14" i="7" s="1"/>
  <c r="L16" i="7"/>
  <c r="D9" i="2"/>
  <c r="L12" i="7" l="1"/>
  <c r="L14" i="7"/>
  <c r="N206" i="12"/>
  <c r="G204" i="10"/>
  <c r="F203" i="10"/>
  <c r="F353" i="6"/>
  <c r="N14" i="7"/>
  <c r="N12" i="7" s="1"/>
  <c r="N10" i="7" s="1"/>
  <c r="N374" i="7" s="1"/>
  <c r="N376" i="7" s="1"/>
  <c r="E12" i="3"/>
  <c r="D86" i="2"/>
  <c r="D85" i="2" s="1"/>
  <c r="D84" i="2" s="1"/>
  <c r="N202" i="12"/>
  <c r="G200" i="10"/>
  <c r="F194" i="10"/>
  <c r="F192" i="10" s="1"/>
  <c r="E27" i="4" l="1"/>
  <c r="F369" i="10"/>
  <c r="O202" i="12"/>
  <c r="N199" i="12"/>
  <c r="R12" i="7"/>
  <c r="G203" i="10"/>
  <c r="AF204" i="10"/>
  <c r="N205" i="12"/>
  <c r="O206" i="12"/>
  <c r="AF200" i="10"/>
  <c r="G197" i="10"/>
  <c r="G194" i="10" s="1"/>
  <c r="AF197" i="10" l="1"/>
  <c r="D195" i="6"/>
  <c r="G192" i="10"/>
  <c r="D15" i="8" s="1"/>
  <c r="B22" i="3" s="1"/>
  <c r="AN206" i="12"/>
  <c r="O205" i="12"/>
  <c r="AF203" i="10"/>
  <c r="D197" i="6"/>
  <c r="AN202" i="12"/>
  <c r="O199" i="12"/>
  <c r="N380" i="12"/>
  <c r="G369" i="10"/>
  <c r="E26" i="4"/>
  <c r="E29" i="4" s="1"/>
  <c r="N195" i="12"/>
  <c r="N193" i="12" s="1"/>
  <c r="N8" i="12" s="1"/>
  <c r="N379" i="12" s="1"/>
  <c r="E359" i="4" l="1"/>
  <c r="E361" i="4" s="1"/>
  <c r="O380" i="12"/>
  <c r="D352" i="6"/>
  <c r="E126" i="5"/>
  <c r="E119" i="5" s="1"/>
  <c r="E117" i="5" s="1"/>
  <c r="E7" i="5" s="1"/>
  <c r="J195" i="6"/>
  <c r="D193" i="6"/>
  <c r="D191" i="6" s="1"/>
  <c r="D9" i="6" s="1"/>
  <c r="AN199" i="12"/>
  <c r="L202" i="7"/>
  <c r="O195" i="12"/>
  <c r="O193" i="12" s="1"/>
  <c r="O8" i="12" s="1"/>
  <c r="O379" i="12" s="1"/>
  <c r="L375" i="7" s="1"/>
  <c r="J197" i="6"/>
  <c r="AN205" i="12"/>
  <c r="L204" i="7"/>
  <c r="AF194" i="10"/>
  <c r="AF192" i="10" s="1"/>
  <c r="AF369" i="10" s="1"/>
  <c r="AN195" i="12" l="1"/>
  <c r="AN193" i="12" s="1"/>
  <c r="AN8" i="12" s="1"/>
  <c r="AN379" i="12" s="1"/>
  <c r="R202" i="7"/>
  <c r="L198" i="7"/>
  <c r="L197" i="7" s="1"/>
  <c r="L10" i="7" s="1"/>
  <c r="L374" i="7" s="1"/>
  <c r="L376" i="7" s="1"/>
  <c r="D319" i="8"/>
  <c r="E9" i="8" s="1"/>
  <c r="R375" i="7"/>
  <c r="J193" i="6"/>
  <c r="J191" i="6" s="1"/>
  <c r="D351" i="6"/>
  <c r="E22" i="3"/>
  <c r="R204" i="7"/>
  <c r="J351" i="6" l="1"/>
  <c r="J9" i="6"/>
  <c r="F28" i="3"/>
  <c r="F26" i="3"/>
  <c r="F24" i="3"/>
  <c r="F14" i="3"/>
  <c r="F20" i="3"/>
  <c r="F18" i="3"/>
  <c r="F16" i="3"/>
  <c r="F12" i="3"/>
  <c r="F22" i="3"/>
  <c r="E351" i="6"/>
  <c r="D353" i="6"/>
  <c r="R198" i="7"/>
  <c r="R197" i="7" s="1"/>
  <c r="R10" i="7" s="1"/>
  <c r="R374" i="7" s="1"/>
  <c r="R376" i="7" s="1"/>
  <c r="AN380" i="12"/>
  <c r="AN381" i="12" s="1"/>
  <c r="AF370" i="10"/>
  <c r="AF378" i="10" s="1"/>
  <c r="E270" i="8"/>
  <c r="E259" i="8"/>
  <c r="E237" i="8"/>
  <c r="E154" i="8"/>
  <c r="E129" i="8"/>
  <c r="E116" i="8"/>
  <c r="E91" i="8"/>
  <c r="E66" i="8"/>
  <c r="E225" i="8"/>
  <c r="E153" i="8"/>
  <c r="E128" i="8"/>
  <c r="E269" i="8"/>
  <c r="E236" i="8"/>
  <c r="E224" i="8"/>
  <c r="E152" i="8"/>
  <c r="E141" i="8"/>
  <c r="E127" i="8"/>
  <c r="E115" i="8"/>
  <c r="R377" i="7"/>
  <c r="E247" i="8"/>
  <c r="E163" i="8"/>
  <c r="E151" i="8"/>
  <c r="E140" i="8"/>
  <c r="E126" i="8"/>
  <c r="E114" i="8"/>
  <c r="E89" i="8"/>
  <c r="E64" i="8"/>
  <c r="E268" i="8"/>
  <c r="E246" i="8"/>
  <c r="E223" i="8"/>
  <c r="E162" i="8"/>
  <c r="E150" i="8"/>
  <c r="E139" i="8"/>
  <c r="E125" i="8"/>
  <c r="E88" i="8"/>
  <c r="E76" i="8"/>
  <c r="E63" i="8"/>
  <c r="E316" i="8"/>
  <c r="E279" i="8"/>
  <c r="E267" i="8"/>
  <c r="E256" i="8"/>
  <c r="E138" i="8"/>
  <c r="E124" i="8"/>
  <c r="E113" i="8"/>
  <c r="E87" i="8"/>
  <c r="E75" i="8"/>
  <c r="E62" i="8"/>
  <c r="E278" i="8"/>
  <c r="E266" i="8"/>
  <c r="E137" i="8"/>
  <c r="E112" i="8"/>
  <c r="E99" i="8"/>
  <c r="E74" i="8"/>
  <c r="E304" i="8"/>
  <c r="E277" i="8"/>
  <c r="E265" i="8"/>
  <c r="E244" i="8"/>
  <c r="E136" i="8"/>
  <c r="E123" i="8"/>
  <c r="E111" i="8"/>
  <c r="E98" i="8"/>
  <c r="E73" i="8"/>
  <c r="E61" i="8"/>
  <c r="E276" i="8"/>
  <c r="E254" i="8"/>
  <c r="E243" i="8"/>
  <c r="E220" i="8"/>
  <c r="E122" i="8"/>
  <c r="E110" i="8"/>
  <c r="E97" i="8"/>
  <c r="E85" i="8"/>
  <c r="E60" i="8"/>
  <c r="E159" i="8"/>
  <c r="E147" i="8"/>
  <c r="E121" i="8"/>
  <c r="E109" i="8"/>
  <c r="E84" i="8"/>
  <c r="E72" i="8"/>
  <c r="E59" i="8"/>
  <c r="E252" i="8"/>
  <c r="E133" i="8"/>
  <c r="E95" i="8"/>
  <c r="E82" i="8"/>
  <c r="E285" i="8"/>
  <c r="E250" i="8"/>
  <c r="E166" i="8"/>
  <c r="E131" i="8"/>
  <c r="E105" i="8"/>
  <c r="E93" i="8"/>
  <c r="E80" i="8"/>
  <c r="E68" i="8"/>
  <c r="E284" i="8"/>
  <c r="E134" i="8"/>
  <c r="E132" i="8"/>
  <c r="E69" i="8"/>
  <c r="E309" i="8"/>
  <c r="E249" i="8"/>
  <c r="E165" i="8"/>
  <c r="E67" i="8"/>
  <c r="E130" i="8"/>
  <c r="E96" i="8"/>
  <c r="E302" i="8"/>
  <c r="E271" i="8"/>
  <c r="E158" i="8"/>
  <c r="E120" i="8"/>
  <c r="E94" i="8"/>
  <c r="E58" i="8"/>
  <c r="E215" i="8"/>
  <c r="E92" i="8"/>
  <c r="E155" i="8"/>
  <c r="E117" i="8"/>
  <c r="E263" i="8"/>
  <c r="E238" i="8"/>
  <c r="E83" i="8"/>
  <c r="E146" i="8"/>
  <c r="E81" i="8"/>
  <c r="E261" i="8"/>
  <c r="E207" i="8"/>
  <c r="E108" i="8"/>
  <c r="E44" i="8"/>
  <c r="E288" i="8"/>
  <c r="E145" i="8"/>
  <c r="E79" i="8"/>
  <c r="E107" i="8"/>
  <c r="E106" i="8"/>
  <c r="E104" i="8"/>
  <c r="E206" i="8"/>
  <c r="E144" i="8"/>
  <c r="E230" i="8"/>
  <c r="E71" i="8"/>
  <c r="J354" i="6"/>
  <c r="E255" i="8"/>
  <c r="E190" i="8"/>
  <c r="E315" i="8"/>
  <c r="E264" i="8"/>
  <c r="E86" i="8"/>
  <c r="E314" i="8"/>
  <c r="E119" i="8"/>
  <c r="E197" i="8"/>
  <c r="E143" i="8"/>
  <c r="E275" i="8"/>
  <c r="E170" i="8"/>
  <c r="E184" i="8"/>
  <c r="E157" i="8"/>
  <c r="E65" i="8"/>
  <c r="E253" i="8"/>
  <c r="E164" i="8"/>
  <c r="E287" i="8"/>
  <c r="E301" i="8"/>
  <c r="E258" i="8"/>
  <c r="E149" i="8"/>
  <c r="E218" i="8"/>
  <c r="E161" i="8"/>
  <c r="E222" i="8"/>
  <c r="E171" i="8"/>
  <c r="E101" i="8"/>
  <c r="E176" i="8"/>
  <c r="E242" i="8"/>
  <c r="E219" i="8"/>
  <c r="E274" i="8"/>
  <c r="E173" i="8"/>
  <c r="E57" i="8"/>
  <c r="E209" i="8"/>
  <c r="E245" i="8"/>
  <c r="E248" i="8"/>
  <c r="E70" i="8"/>
  <c r="E251" i="8"/>
  <c r="E303" i="8"/>
  <c r="E308" i="8"/>
  <c r="E135" i="8"/>
  <c r="E51" i="8"/>
  <c r="E198" i="8"/>
  <c r="E229" i="8"/>
  <c r="E43" i="8"/>
  <c r="E208" i="8"/>
  <c r="E295" i="8"/>
  <c r="E283" i="8"/>
  <c r="E214" i="8"/>
  <c r="E202" i="8"/>
  <c r="E235" i="8"/>
  <c r="E262" i="8"/>
  <c r="E199" i="8"/>
  <c r="E260" i="8"/>
  <c r="E289" i="8"/>
  <c r="E290" i="8"/>
  <c r="E78" i="8"/>
  <c r="E90" i="8"/>
  <c r="E160" i="8"/>
  <c r="E241" i="8"/>
  <c r="E156" i="8"/>
  <c r="E313" i="8"/>
  <c r="E142" i="8"/>
  <c r="E175" i="8"/>
  <c r="E201" i="8"/>
  <c r="E148" i="8"/>
  <c r="E307" i="8"/>
  <c r="E294" i="8"/>
  <c r="E228" i="8"/>
  <c r="E273" i="8"/>
  <c r="E217" i="8"/>
  <c r="E100" i="8"/>
  <c r="E50" i="8"/>
  <c r="E172" i="8"/>
  <c r="E183" i="8"/>
  <c r="E77" i="8"/>
  <c r="E257" i="8"/>
  <c r="E282" i="8"/>
  <c r="E234" i="8"/>
  <c r="E118" i="8"/>
  <c r="E189" i="8"/>
  <c r="E213" i="8"/>
  <c r="E42" i="8"/>
  <c r="E49" i="8"/>
  <c r="E292" i="8"/>
  <c r="E174" i="8"/>
  <c r="E306" i="8"/>
  <c r="E312" i="8"/>
  <c r="E240" i="8"/>
  <c r="E188" i="8"/>
  <c r="E182" i="8"/>
  <c r="E56" i="8"/>
  <c r="E200" i="8"/>
  <c r="E169" i="8"/>
  <c r="E227" i="8"/>
  <c r="E41" i="8"/>
  <c r="E233" i="8"/>
  <c r="E212" i="8"/>
  <c r="E293" i="8"/>
  <c r="E168" i="8"/>
  <c r="E34" i="8"/>
  <c r="E181" i="8"/>
  <c r="E48" i="8"/>
  <c r="E187" i="8"/>
  <c r="E196" i="8"/>
  <c r="E33" i="8"/>
  <c r="E55" i="8"/>
  <c r="E21" i="8"/>
  <c r="E319" i="8" s="1"/>
  <c r="D321" i="8"/>
  <c r="E344" i="6" l="1"/>
  <c r="I340" i="6"/>
  <c r="I333" i="6"/>
  <c r="I331" i="6"/>
  <c r="G333" i="6"/>
  <c r="G331" i="6"/>
  <c r="I348" i="6"/>
  <c r="I343" i="6"/>
  <c r="E340" i="6"/>
  <c r="E338" i="6"/>
  <c r="E333" i="6"/>
  <c r="E331" i="6"/>
  <c r="E329" i="6"/>
  <c r="G343" i="6"/>
  <c r="I339" i="6"/>
  <c r="I337" i="6"/>
  <c r="I334" i="6"/>
  <c r="I332" i="6"/>
  <c r="I330" i="6"/>
  <c r="J355" i="6"/>
  <c r="G318" i="6"/>
  <c r="G303" i="6"/>
  <c r="G301" i="6"/>
  <c r="G290" i="6"/>
  <c r="G288" i="6"/>
  <c r="G281" i="6"/>
  <c r="G263" i="6"/>
  <c r="G260" i="6"/>
  <c r="G232" i="6"/>
  <c r="G206" i="6"/>
  <c r="G198" i="6"/>
  <c r="G174" i="6"/>
  <c r="E318" i="6"/>
  <c r="E316" i="6"/>
  <c r="E314" i="6"/>
  <c r="E312" i="6"/>
  <c r="E307" i="6"/>
  <c r="E303" i="6"/>
  <c r="E301" i="6"/>
  <c r="E292" i="6"/>
  <c r="E290" i="6"/>
  <c r="E281" i="6"/>
  <c r="E279" i="6"/>
  <c r="E270" i="6"/>
  <c r="E268" i="6"/>
  <c r="E265" i="6"/>
  <c r="E263" i="6"/>
  <c r="E260" i="6"/>
  <c r="E257" i="6"/>
  <c r="E255" i="6"/>
  <c r="E251" i="6"/>
  <c r="E245" i="6"/>
  <c r="E243" i="6"/>
  <c r="E241" i="6"/>
  <c r="E239" i="6"/>
  <c r="E229" i="6"/>
  <c r="E223" i="6"/>
  <c r="E221" i="6"/>
  <c r="E219" i="6"/>
  <c r="E217" i="6"/>
  <c r="E215" i="6"/>
  <c r="E213" i="6"/>
  <c r="E211" i="6"/>
  <c r="E206" i="6"/>
  <c r="E204" i="6"/>
  <c r="E202" i="6"/>
  <c r="E200" i="6"/>
  <c r="E188" i="6"/>
  <c r="E186" i="6"/>
  <c r="E174" i="6"/>
  <c r="G344" i="6"/>
  <c r="E332" i="6"/>
  <c r="E328" i="6"/>
  <c r="I317" i="6"/>
  <c r="I315" i="6"/>
  <c r="I313" i="6"/>
  <c r="I311" i="6"/>
  <c r="I308" i="6"/>
  <c r="I306" i="6"/>
  <c r="I302" i="6"/>
  <c r="I296" i="6"/>
  <c r="I287" i="6"/>
  <c r="I285" i="6"/>
  <c r="I284" i="6" s="1"/>
  <c r="I282" i="6"/>
  <c r="I280" i="6"/>
  <c r="I278" i="6"/>
  <c r="I276" i="6"/>
  <c r="I264" i="6"/>
  <c r="I256" i="6"/>
  <c r="I254" i="6"/>
  <c r="I244" i="6"/>
  <c r="I240" i="6"/>
  <c r="I233" i="6"/>
  <c r="I228" i="6"/>
  <c r="I226" i="6"/>
  <c r="I225" i="6" s="1"/>
  <c r="I224" i="6"/>
  <c r="I222" i="6"/>
  <c r="I218" i="6"/>
  <c r="I216" i="6"/>
  <c r="I212" i="6"/>
  <c r="I210" i="6"/>
  <c r="I207" i="6"/>
  <c r="I205" i="6"/>
  <c r="I201" i="6"/>
  <c r="I199" i="6"/>
  <c r="I189" i="6"/>
  <c r="I183" i="6"/>
  <c r="I179" i="6"/>
  <c r="I178" i="6" s="1"/>
  <c r="I177" i="6"/>
  <c r="I173" i="6"/>
  <c r="G323" i="6"/>
  <c r="G317" i="6"/>
  <c r="G313" i="6"/>
  <c r="G302" i="6"/>
  <c r="G296" i="6"/>
  <c r="G289" i="6"/>
  <c r="G280" i="6"/>
  <c r="G250" i="6"/>
  <c r="G233" i="6"/>
  <c r="G222" i="6"/>
  <c r="G218" i="6"/>
  <c r="G207" i="6"/>
  <c r="G189" i="6"/>
  <c r="G183" i="6"/>
  <c r="G179" i="6"/>
  <c r="G178" i="6" s="1"/>
  <c r="G177" i="6"/>
  <c r="G173" i="6"/>
  <c r="G349" i="6"/>
  <c r="E244" i="6"/>
  <c r="E242" i="6"/>
  <c r="E240" i="6"/>
  <c r="E233" i="6"/>
  <c r="E228" i="6"/>
  <c r="E224" i="6"/>
  <c r="E222" i="6"/>
  <c r="E218" i="6"/>
  <c r="E216" i="6"/>
  <c r="E212" i="6"/>
  <c r="E207" i="6"/>
  <c r="E205" i="6"/>
  <c r="E201" i="6"/>
  <c r="E199" i="6"/>
  <c r="E189" i="6"/>
  <c r="E183" i="6"/>
  <c r="E179" i="6"/>
  <c r="E177" i="6"/>
  <c r="E173" i="6"/>
  <c r="G84" i="6"/>
  <c r="G82" i="6"/>
  <c r="G76" i="6"/>
  <c r="G74" i="6"/>
  <c r="G68" i="6"/>
  <c r="G62" i="6"/>
  <c r="G48" i="6"/>
  <c r="G44" i="6"/>
  <c r="G42" i="6"/>
  <c r="I155" i="6"/>
  <c r="I153" i="6"/>
  <c r="I148" i="6"/>
  <c r="I144" i="6"/>
  <c r="I142" i="6"/>
  <c r="I138" i="6"/>
  <c r="I134" i="6"/>
  <c r="I128" i="6"/>
  <c r="I126" i="6"/>
  <c r="I122" i="6"/>
  <c r="I120" i="6"/>
  <c r="I118" i="6"/>
  <c r="I108" i="6"/>
  <c r="I106" i="6"/>
  <c r="I104" i="6"/>
  <c r="I98" i="6"/>
  <c r="I96" i="6"/>
  <c r="I94" i="6"/>
  <c r="I92" i="6"/>
  <c r="I90" i="6"/>
  <c r="E84" i="6"/>
  <c r="E62" i="6"/>
  <c r="G172" i="6"/>
  <c r="G170" i="6"/>
  <c r="G166" i="6"/>
  <c r="G155" i="6"/>
  <c r="G153" i="6"/>
  <c r="G148" i="6"/>
  <c r="G146" i="6"/>
  <c r="G144" i="6"/>
  <c r="G142" i="6"/>
  <c r="G138" i="6"/>
  <c r="G130" i="6"/>
  <c r="G128" i="6"/>
  <c r="G126" i="6"/>
  <c r="G122" i="6"/>
  <c r="G120" i="6"/>
  <c r="G118" i="6"/>
  <c r="G116" i="6"/>
  <c r="G114" i="6"/>
  <c r="G108" i="6"/>
  <c r="G104" i="6"/>
  <c r="G102" i="6"/>
  <c r="G100" i="6"/>
  <c r="G98" i="6"/>
  <c r="G96" i="6"/>
  <c r="G94" i="6"/>
  <c r="G90" i="6"/>
  <c r="E330" i="6"/>
  <c r="E172" i="6"/>
  <c r="E148" i="6"/>
  <c r="E146" i="6"/>
  <c r="E144" i="6"/>
  <c r="E142" i="6"/>
  <c r="E138" i="6"/>
  <c r="E134" i="6"/>
  <c r="E130" i="6"/>
  <c r="E128" i="6"/>
  <c r="E126" i="6"/>
  <c r="E122" i="6"/>
  <c r="E120" i="6"/>
  <c r="E118" i="6"/>
  <c r="E114" i="6"/>
  <c r="E108" i="6"/>
  <c r="E106" i="6"/>
  <c r="E104" i="6"/>
  <c r="E102" i="6"/>
  <c r="E96" i="6"/>
  <c r="I83" i="6"/>
  <c r="I81" i="6"/>
  <c r="I77" i="6"/>
  <c r="I75" i="6"/>
  <c r="I71" i="6"/>
  <c r="I69" i="6"/>
  <c r="I63" i="6"/>
  <c r="I61" i="6"/>
  <c r="I59" i="6"/>
  <c r="I55" i="6"/>
  <c r="I53" i="6"/>
  <c r="I47" i="6"/>
  <c r="I41" i="6"/>
  <c r="E334" i="6"/>
  <c r="I87" i="6"/>
  <c r="K87" i="6" s="1"/>
  <c r="G81" i="6"/>
  <c r="G80" i="6" s="1"/>
  <c r="G79" i="6"/>
  <c r="G77" i="6"/>
  <c r="G75" i="6"/>
  <c r="G71" i="6"/>
  <c r="G61" i="6"/>
  <c r="G59" i="6"/>
  <c r="G41" i="6"/>
  <c r="I171" i="6"/>
  <c r="G171" i="6"/>
  <c r="G169" i="6"/>
  <c r="G165" i="6"/>
  <c r="G154" i="6"/>
  <c r="G152" i="6"/>
  <c r="G147" i="6"/>
  <c r="G145" i="6"/>
  <c r="G143" i="6"/>
  <c r="G137" i="6"/>
  <c r="G133" i="6"/>
  <c r="G131" i="6"/>
  <c r="G129" i="6"/>
  <c r="G127" i="6"/>
  <c r="G125" i="6"/>
  <c r="G123" i="6"/>
  <c r="G121" i="6"/>
  <c r="G117" i="6"/>
  <c r="G109" i="6"/>
  <c r="G107" i="6"/>
  <c r="G105" i="6"/>
  <c r="G101" i="6"/>
  <c r="G99" i="6"/>
  <c r="G97" i="6"/>
  <c r="G91" i="6"/>
  <c r="I32" i="6"/>
  <c r="I44" i="6"/>
  <c r="I39" i="6"/>
  <c r="E32" i="6"/>
  <c r="E26" i="6"/>
  <c r="E24" i="6"/>
  <c r="E22" i="6"/>
  <c r="E20" i="6"/>
  <c r="I68" i="6"/>
  <c r="I24" i="6"/>
  <c r="G39" i="6"/>
  <c r="E133" i="6"/>
  <c r="E115" i="6"/>
  <c r="I66" i="6"/>
  <c r="E34" i="6"/>
  <c r="E105" i="6"/>
  <c r="I30" i="6"/>
  <c r="I25" i="6"/>
  <c r="I23" i="6"/>
  <c r="I78" i="6"/>
  <c r="I22" i="6"/>
  <c r="E117" i="6"/>
  <c r="E107" i="6"/>
  <c r="I60" i="6"/>
  <c r="G31" i="6"/>
  <c r="G23" i="6"/>
  <c r="E171" i="6"/>
  <c r="E154" i="6"/>
  <c r="E143" i="6"/>
  <c r="E131" i="6"/>
  <c r="E127" i="6"/>
  <c r="I38" i="6"/>
  <c r="I35" i="6"/>
  <c r="I28" i="6"/>
  <c r="E29" i="6"/>
  <c r="E23" i="6"/>
  <c r="E121" i="6"/>
  <c r="I26" i="6"/>
  <c r="I18" i="6"/>
  <c r="G40" i="6"/>
  <c r="I16" i="6"/>
  <c r="E169" i="6"/>
  <c r="E159" i="6"/>
  <c r="E152" i="6"/>
  <c r="E141" i="6"/>
  <c r="E109" i="6"/>
  <c r="G32" i="6"/>
  <c r="G30" i="6"/>
  <c r="G28" i="6"/>
  <c r="G26" i="6"/>
  <c r="G22" i="6"/>
  <c r="I20" i="6"/>
  <c r="G24" i="6"/>
  <c r="G21" i="6"/>
  <c r="I250" i="6"/>
  <c r="E74" i="6"/>
  <c r="G55" i="6"/>
  <c r="I102" i="6"/>
  <c r="E99" i="6"/>
  <c r="E65" i="6"/>
  <c r="I184" i="6"/>
  <c r="G292" i="6"/>
  <c r="G291" i="6" s="1"/>
  <c r="I292" i="6"/>
  <c r="I291" i="6" s="1"/>
  <c r="I277" i="6"/>
  <c r="E210" i="6"/>
  <c r="I200" i="6"/>
  <c r="E287" i="6"/>
  <c r="E170" i="6"/>
  <c r="I29" i="6"/>
  <c r="G25" i="6"/>
  <c r="G18" i="6"/>
  <c r="I57" i="6"/>
  <c r="E60" i="6"/>
  <c r="E66" i="6"/>
  <c r="E116" i="6"/>
  <c r="I168" i="6"/>
  <c r="E145" i="6"/>
  <c r="E67" i="6"/>
  <c r="E198" i="6"/>
  <c r="G305" i="6"/>
  <c r="I305" i="6"/>
  <c r="I312" i="6"/>
  <c r="I211" i="6"/>
  <c r="E289" i="6"/>
  <c r="I328" i="6"/>
  <c r="E16" i="6"/>
  <c r="I176" i="6"/>
  <c r="E19" i="6"/>
  <c r="G35" i="6"/>
  <c r="I31" i="6"/>
  <c r="E28" i="6"/>
  <c r="G73" i="6"/>
  <c r="E41" i="6"/>
  <c r="E70" i="6"/>
  <c r="I127" i="6"/>
  <c r="E139" i="6"/>
  <c r="E69" i="6"/>
  <c r="G252" i="6"/>
  <c r="I323" i="6"/>
  <c r="E324" i="6"/>
  <c r="G324" i="6"/>
  <c r="I172" i="6"/>
  <c r="G195" i="6"/>
  <c r="E296" i="6"/>
  <c r="G276" i="6"/>
  <c r="E343" i="6"/>
  <c r="E76" i="6"/>
  <c r="E349" i="6"/>
  <c r="I46" i="6"/>
  <c r="E17" i="6"/>
  <c r="E78" i="6"/>
  <c r="I97" i="6"/>
  <c r="I131" i="6"/>
  <c r="E168" i="6"/>
  <c r="G184" i="6"/>
  <c r="E71" i="6"/>
  <c r="I265" i="6"/>
  <c r="I329" i="6"/>
  <c r="I324" i="6"/>
  <c r="I255" i="6"/>
  <c r="I206" i="6"/>
  <c r="E302" i="6"/>
  <c r="E348" i="6"/>
  <c r="E63" i="6"/>
  <c r="I42" i="6"/>
  <c r="I95" i="6"/>
  <c r="E47" i="6"/>
  <c r="E92" i="6"/>
  <c r="I114" i="6"/>
  <c r="I143" i="6"/>
  <c r="G56" i="6"/>
  <c r="I303" i="6"/>
  <c r="I188" i="6"/>
  <c r="I197" i="6"/>
  <c r="E73" i="6"/>
  <c r="E94" i="6"/>
  <c r="I268" i="6"/>
  <c r="I186" i="6"/>
  <c r="I185" i="6" s="1"/>
  <c r="I242" i="6"/>
  <c r="E304" i="6"/>
  <c r="E129" i="6"/>
  <c r="I229" i="6"/>
  <c r="E61" i="6"/>
  <c r="I281" i="6"/>
  <c r="E123" i="6"/>
  <c r="I70" i="6"/>
  <c r="G16" i="6"/>
  <c r="G34" i="6"/>
  <c r="E35" i="6"/>
  <c r="G54" i="6"/>
  <c r="G38" i="6"/>
  <c r="E97" i="6"/>
  <c r="I137" i="6"/>
  <c r="I154" i="6"/>
  <c r="E40" i="6"/>
  <c r="I251" i="6"/>
  <c r="I304" i="6"/>
  <c r="E75" i="6"/>
  <c r="E305" i="6"/>
  <c r="E98" i="6"/>
  <c r="K98" i="6" s="1"/>
  <c r="I289" i="6"/>
  <c r="E306" i="6"/>
  <c r="I165" i="6"/>
  <c r="E285" i="6"/>
  <c r="I17" i="6"/>
  <c r="I196" i="6"/>
  <c r="I40" i="6"/>
  <c r="G69" i="6"/>
  <c r="G47" i="6"/>
  <c r="I101" i="6"/>
  <c r="I147" i="6"/>
  <c r="I166" i="6"/>
  <c r="I100" i="6"/>
  <c r="I195" i="6"/>
  <c r="E77" i="6"/>
  <c r="I316" i="6"/>
  <c r="E100" i="6"/>
  <c r="I194" i="6"/>
  <c r="I307" i="6"/>
  <c r="I263" i="6"/>
  <c r="E246" i="6"/>
  <c r="E308" i="6"/>
  <c r="I338" i="6"/>
  <c r="I290" i="6"/>
  <c r="I326" i="6"/>
  <c r="G45" i="6"/>
  <c r="E288" i="6"/>
  <c r="I56" i="6"/>
  <c r="I45" i="6"/>
  <c r="E54" i="6"/>
  <c r="E101" i="6"/>
  <c r="I74" i="6"/>
  <c r="E137" i="6"/>
  <c r="I243" i="6"/>
  <c r="G57" i="6"/>
  <c r="E79" i="6"/>
  <c r="G65" i="6"/>
  <c r="I204" i="6"/>
  <c r="E136" i="6"/>
  <c r="I318" i="6"/>
  <c r="I279" i="6"/>
  <c r="E250" i="6"/>
  <c r="E311" i="6"/>
  <c r="I145" i="6"/>
  <c r="G67" i="6"/>
  <c r="G53" i="6"/>
  <c r="I105" i="6"/>
  <c r="E147" i="6"/>
  <c r="E39" i="6"/>
  <c r="I62" i="6"/>
  <c r="E81" i="6"/>
  <c r="I198" i="6"/>
  <c r="E153" i="6"/>
  <c r="G326" i="6"/>
  <c r="I314" i="6"/>
  <c r="E256" i="6"/>
  <c r="E313" i="6"/>
  <c r="E339" i="6"/>
  <c r="E165" i="6"/>
  <c r="E282" i="6"/>
  <c r="I19" i="6"/>
  <c r="G63" i="6"/>
  <c r="I84" i="6"/>
  <c r="I117" i="6"/>
  <c r="I86" i="6"/>
  <c r="G188" i="6"/>
  <c r="G187" i="6" s="1"/>
  <c r="E56" i="6"/>
  <c r="I67" i="6"/>
  <c r="E68" i="6"/>
  <c r="E83" i="6"/>
  <c r="I215" i="6"/>
  <c r="E155" i="6"/>
  <c r="G186" i="6"/>
  <c r="G185" i="6" s="1"/>
  <c r="I295" i="6"/>
  <c r="I217" i="6"/>
  <c r="E264" i="6"/>
  <c r="E315" i="6"/>
  <c r="I270" i="6"/>
  <c r="I301" i="6"/>
  <c r="G19" i="6"/>
  <c r="E25" i="6"/>
  <c r="I34" i="6"/>
  <c r="I73" i="6"/>
  <c r="E91" i="6"/>
  <c r="I121" i="6"/>
  <c r="I91" i="6"/>
  <c r="E82" i="6"/>
  <c r="E95" i="6"/>
  <c r="E184" i="6"/>
  <c r="E53" i="6"/>
  <c r="I125" i="6"/>
  <c r="I174" i="6"/>
  <c r="E232" i="6"/>
  <c r="I253" i="6"/>
  <c r="E166" i="6"/>
  <c r="E326" i="6"/>
  <c r="E269" i="6"/>
  <c r="E317" i="6"/>
  <c r="I169" i="6"/>
  <c r="I260" i="6"/>
  <c r="I54" i="6"/>
  <c r="E18" i="6"/>
  <c r="I109" i="6"/>
  <c r="I130" i="6"/>
  <c r="E48" i="6"/>
  <c r="I88" i="6"/>
  <c r="K88" i="6" s="1"/>
  <c r="I76" i="6"/>
  <c r="E90" i="6"/>
  <c r="I99" i="6"/>
  <c r="I202" i="6"/>
  <c r="E55" i="6"/>
  <c r="I133" i="6"/>
  <c r="I219" i="6"/>
  <c r="I245" i="6"/>
  <c r="E176" i="6"/>
  <c r="I221" i="6"/>
  <c r="I269" i="6"/>
  <c r="E276" i="6"/>
  <c r="E323" i="6"/>
  <c r="E337" i="6"/>
  <c r="G329" i="6"/>
  <c r="I139" i="6"/>
  <c r="I48" i="6"/>
  <c r="I136" i="6"/>
  <c r="I170" i="6"/>
  <c r="I65" i="6"/>
  <c r="I115" i="6"/>
  <c r="I116" i="6"/>
  <c r="I213" i="6"/>
  <c r="E57" i="6"/>
  <c r="I141" i="6"/>
  <c r="G253" i="6"/>
  <c r="I288" i="6"/>
  <c r="I241" i="6"/>
  <c r="E327" i="6"/>
  <c r="E278" i="6"/>
  <c r="I327" i="6"/>
  <c r="I159" i="6"/>
  <c r="I158" i="6" s="1"/>
  <c r="I82" i="6"/>
  <c r="I129" i="6"/>
  <c r="I146" i="6"/>
  <c r="G70" i="6"/>
  <c r="G66" i="6"/>
  <c r="I107" i="6"/>
  <c r="I123" i="6"/>
  <c r="E125" i="6"/>
  <c r="I223" i="6"/>
  <c r="E59" i="6"/>
  <c r="I152" i="6"/>
  <c r="I252" i="6"/>
  <c r="I232" i="6"/>
  <c r="E295" i="6"/>
  <c r="G334" i="6"/>
  <c r="E280" i="6"/>
  <c r="I344" i="6"/>
  <c r="I257" i="6"/>
  <c r="G200" i="6"/>
  <c r="G241" i="6"/>
  <c r="G330" i="6"/>
  <c r="G20" i="6"/>
  <c r="G224" i="6"/>
  <c r="G279" i="6"/>
  <c r="G211" i="6"/>
  <c r="G251" i="6"/>
  <c r="G270" i="6"/>
  <c r="G314" i="6"/>
  <c r="G264" i="6"/>
  <c r="G78" i="6"/>
  <c r="G92" i="6"/>
  <c r="G244" i="6"/>
  <c r="G256" i="6"/>
  <c r="G134" i="6"/>
  <c r="G219" i="6"/>
  <c r="G60" i="6"/>
  <c r="G226" i="6"/>
  <c r="G225" i="6" s="1"/>
  <c r="G199" i="6"/>
  <c r="G106" i="6"/>
  <c r="G316" i="6"/>
  <c r="G216" i="6"/>
  <c r="G312" i="6"/>
  <c r="G115" i="6"/>
  <c r="G254" i="6"/>
  <c r="G245" i="6"/>
  <c r="G332" i="6"/>
  <c r="G278" i="6"/>
  <c r="G242" i="6"/>
  <c r="G307" i="6"/>
  <c r="G308" i="6"/>
  <c r="G304" i="6"/>
  <c r="G255" i="6"/>
  <c r="G327" i="6"/>
  <c r="G315" i="6"/>
  <c r="I246" i="6"/>
  <c r="G217" i="6"/>
  <c r="E226" i="6"/>
  <c r="G205" i="6"/>
  <c r="G196" i="6"/>
  <c r="E253" i="6"/>
  <c r="G27" i="6"/>
  <c r="G159" i="6"/>
  <c r="G158" i="6" s="1"/>
  <c r="G240" i="6"/>
  <c r="G29" i="6"/>
  <c r="G202" i="6"/>
  <c r="G136" i="6"/>
  <c r="G282" i="6"/>
  <c r="G339" i="6"/>
  <c r="E86" i="6"/>
  <c r="G168" i="6"/>
  <c r="G348" i="6"/>
  <c r="G239" i="6"/>
  <c r="G265" i="6"/>
  <c r="I239" i="6"/>
  <c r="G228" i="6"/>
  <c r="G139" i="6"/>
  <c r="G243" i="6"/>
  <c r="G269" i="6"/>
  <c r="G246" i="6"/>
  <c r="G229" i="6"/>
  <c r="G221" i="6"/>
  <c r="E254" i="6"/>
  <c r="G328" i="6"/>
  <c r="G277" i="6"/>
  <c r="G215" i="6"/>
  <c r="G285" i="6"/>
  <c r="G284" i="6" s="1"/>
  <c r="G340" i="6"/>
  <c r="G287" i="6"/>
  <c r="G295" i="6"/>
  <c r="G337" i="6"/>
  <c r="E252" i="6"/>
  <c r="I349" i="6"/>
  <c r="G210" i="6"/>
  <c r="G212" i="6"/>
  <c r="G141" i="6"/>
  <c r="E277" i="6"/>
  <c r="I79" i="6"/>
  <c r="G268" i="6"/>
  <c r="G197" i="6"/>
  <c r="G176" i="6"/>
  <c r="G175" i="6" s="1"/>
  <c r="G338" i="6"/>
  <c r="G223" i="6"/>
  <c r="G17" i="6"/>
  <c r="G86" i="6"/>
  <c r="G85" i="6" s="1"/>
  <c r="G83" i="6"/>
  <c r="G204" i="6"/>
  <c r="G311" i="6"/>
  <c r="G306" i="6"/>
  <c r="G257" i="6"/>
  <c r="G213" i="6"/>
  <c r="G95" i="6"/>
  <c r="G201" i="6"/>
  <c r="E194" i="6"/>
  <c r="E30" i="6"/>
  <c r="E196" i="6"/>
  <c r="E44" i="6"/>
  <c r="E46" i="6"/>
  <c r="E38" i="6"/>
  <c r="E31" i="6"/>
  <c r="G194" i="6"/>
  <c r="G46" i="6"/>
  <c r="E42" i="6"/>
  <c r="E45" i="6"/>
  <c r="K45" i="6" s="1"/>
  <c r="I351" i="6"/>
  <c r="J353" i="6"/>
  <c r="G351" i="6"/>
  <c r="E197" i="6"/>
  <c r="E195" i="6"/>
  <c r="F10" i="3"/>
  <c r="R378" i="7"/>
  <c r="F7" i="5"/>
  <c r="F8" i="5" s="1"/>
  <c r="Q365" i="7"/>
  <c r="Q358" i="7"/>
  <c r="Q351" i="7"/>
  <c r="Q349" i="7"/>
  <c r="Q345" i="7"/>
  <c r="Q335" i="7"/>
  <c r="M370" i="7"/>
  <c r="M365" i="7"/>
  <c r="M351" i="7"/>
  <c r="M349" i="7"/>
  <c r="M347" i="7"/>
  <c r="M345" i="7"/>
  <c r="M335" i="7"/>
  <c r="Q357" i="7"/>
  <c r="Q353" i="7"/>
  <c r="Q350" i="7"/>
  <c r="Q348" i="7"/>
  <c r="Q346" i="7"/>
  <c r="O353" i="7"/>
  <c r="M182" i="7"/>
  <c r="M164" i="7"/>
  <c r="M159" i="7"/>
  <c r="Q267" i="7"/>
  <c r="Q255" i="7"/>
  <c r="O360" i="7"/>
  <c r="M334" i="7"/>
  <c r="M332" i="7"/>
  <c r="M330" i="7"/>
  <c r="M324" i="7"/>
  <c r="M322" i="7"/>
  <c r="M320" i="7"/>
  <c r="M311" i="7"/>
  <c r="M307" i="7"/>
  <c r="M302" i="7"/>
  <c r="Q242" i="7"/>
  <c r="Q236" i="7"/>
  <c r="Q232" i="7"/>
  <c r="Q230" i="7"/>
  <c r="Q227" i="7"/>
  <c r="Q225" i="7"/>
  <c r="Q223" i="7"/>
  <c r="Q220" i="7"/>
  <c r="Q214" i="7"/>
  <c r="Q212" i="7"/>
  <c r="Q209" i="7"/>
  <c r="Q207" i="7"/>
  <c r="Q205" i="7"/>
  <c r="Q203" i="7"/>
  <c r="Q201" i="7"/>
  <c r="Q183" i="7"/>
  <c r="Q180" i="7"/>
  <c r="Q178" i="7"/>
  <c r="Q176" i="7"/>
  <c r="Q174" i="7"/>
  <c r="Q171" i="7"/>
  <c r="Q160" i="7"/>
  <c r="M360" i="7"/>
  <c r="Q296" i="7"/>
  <c r="Q294" i="7"/>
  <c r="Q292" i="7"/>
  <c r="Q290" i="7"/>
  <c r="M277" i="7"/>
  <c r="M271" i="7"/>
  <c r="M267" i="7"/>
  <c r="M255" i="7"/>
  <c r="O178" i="7"/>
  <c r="Q333" i="7"/>
  <c r="Q300" i="7"/>
  <c r="M242" i="7"/>
  <c r="M236" i="7"/>
  <c r="M232" i="7"/>
  <c r="M230" i="7"/>
  <c r="M227" i="7"/>
  <c r="M225" i="7"/>
  <c r="M220" i="7"/>
  <c r="M214" i="7"/>
  <c r="M209" i="7"/>
  <c r="M207" i="7"/>
  <c r="M205" i="7"/>
  <c r="M194" i="7"/>
  <c r="M190" i="7"/>
  <c r="M336" i="7"/>
  <c r="O294" i="7"/>
  <c r="M180" i="7"/>
  <c r="M176" i="7"/>
  <c r="M174" i="7"/>
  <c r="M171" i="7"/>
  <c r="M160" i="7"/>
  <c r="M296" i="7"/>
  <c r="M294" i="7"/>
  <c r="M292" i="7"/>
  <c r="M290" i="7"/>
  <c r="M280" i="7"/>
  <c r="Q268" i="7"/>
  <c r="Q266" i="7"/>
  <c r="Q264" i="7"/>
  <c r="Q262" i="7"/>
  <c r="Q254" i="7"/>
  <c r="Q252" i="7"/>
  <c r="M333" i="7"/>
  <c r="M329" i="7"/>
  <c r="M325" i="7"/>
  <c r="M323" i="7"/>
  <c r="M312" i="7"/>
  <c r="M305" i="7"/>
  <c r="M303" i="7"/>
  <c r="Q234" i="7"/>
  <c r="Q231" i="7"/>
  <c r="Q229" i="7"/>
  <c r="Q226" i="7"/>
  <c r="Q224" i="7"/>
  <c r="Q221" i="7"/>
  <c r="Q219" i="7"/>
  <c r="Q211" i="7"/>
  <c r="Q208" i="7"/>
  <c r="Q206" i="7"/>
  <c r="Q204" i="7"/>
  <c r="Q195" i="7"/>
  <c r="Q192" i="7"/>
  <c r="Q189" i="7"/>
  <c r="Q304" i="7"/>
  <c r="M158" i="7"/>
  <c r="O118" i="7"/>
  <c r="M84" i="7"/>
  <c r="M77" i="7"/>
  <c r="M74" i="7"/>
  <c r="M70" i="7"/>
  <c r="M65" i="7"/>
  <c r="M63" i="7"/>
  <c r="M50" i="7"/>
  <c r="M248" i="7"/>
  <c r="O164" i="7"/>
  <c r="M91" i="7"/>
  <c r="M41" i="7"/>
  <c r="M31" i="7"/>
  <c r="M28" i="7"/>
  <c r="M24" i="7"/>
  <c r="M21" i="7"/>
  <c r="Q320" i="7"/>
  <c r="Q311" i="7"/>
  <c r="M99" i="7"/>
  <c r="M94" i="7"/>
  <c r="M343" i="7"/>
  <c r="Q332" i="7"/>
  <c r="M274" i="7"/>
  <c r="M229" i="7"/>
  <c r="Q87" i="7"/>
  <c r="Q85" i="7"/>
  <c r="Q82" i="7"/>
  <c r="Q80" i="7"/>
  <c r="Q76" i="7"/>
  <c r="Q73" i="7"/>
  <c r="Q69" i="7"/>
  <c r="Q66" i="7"/>
  <c r="Q64" i="7"/>
  <c r="Q62" i="7"/>
  <c r="Q59" i="7"/>
  <c r="Q57" i="7"/>
  <c r="Q49" i="7"/>
  <c r="Q47" i="7"/>
  <c r="Q324" i="7"/>
  <c r="Q293" i="7"/>
  <c r="M211" i="7"/>
  <c r="M206" i="7"/>
  <c r="O157" i="7"/>
  <c r="Q90" i="7"/>
  <c r="Q44" i="7"/>
  <c r="Q42" i="7"/>
  <c r="Q40" i="7"/>
  <c r="Q37" i="7"/>
  <c r="Q34" i="7"/>
  <c r="Q32" i="7"/>
  <c r="Q30" i="7"/>
  <c r="Q27" i="7"/>
  <c r="Q22" i="7"/>
  <c r="Q20" i="7"/>
  <c r="Q18" i="7"/>
  <c r="Q302" i="7"/>
  <c r="M234" i="7"/>
  <c r="Q150" i="7"/>
  <c r="Q148" i="7"/>
  <c r="Q146" i="7"/>
  <c r="Q144" i="7"/>
  <c r="Q141" i="7"/>
  <c r="Q136" i="7"/>
  <c r="Q133" i="7"/>
  <c r="Q131" i="7"/>
  <c r="Q129" i="7"/>
  <c r="Q126" i="7"/>
  <c r="Q124" i="7"/>
  <c r="Q121" i="7"/>
  <c r="Q119" i="7"/>
  <c r="Q117" i="7"/>
  <c r="Q111" i="7"/>
  <c r="Q109" i="7"/>
  <c r="Q107" i="7"/>
  <c r="Q104" i="7"/>
  <c r="Q102" i="7"/>
  <c r="Q95" i="7"/>
  <c r="O78" i="7"/>
  <c r="O66" i="7"/>
  <c r="O49" i="7"/>
  <c r="O47" i="7"/>
  <c r="M192" i="7"/>
  <c r="M157" i="7"/>
  <c r="O42" i="7"/>
  <c r="O37" i="7"/>
  <c r="O32" i="7"/>
  <c r="O27" i="7"/>
  <c r="O22" i="7"/>
  <c r="Q318" i="7"/>
  <c r="M221" i="7"/>
  <c r="O141" i="7"/>
  <c r="O104" i="7"/>
  <c r="M87" i="7"/>
  <c r="M85" i="7"/>
  <c r="M82" i="7"/>
  <c r="M78" i="7"/>
  <c r="M76" i="7"/>
  <c r="M73" i="7"/>
  <c r="M71" i="7"/>
  <c r="M69" i="7"/>
  <c r="M66" i="7"/>
  <c r="M64" i="7"/>
  <c r="M57" i="7"/>
  <c r="M18" i="7"/>
  <c r="Q330" i="7"/>
  <c r="Q307" i="7"/>
  <c r="M37" i="7"/>
  <c r="M34" i="7"/>
  <c r="M30" i="7"/>
  <c r="M27" i="7"/>
  <c r="M25" i="7"/>
  <c r="M20" i="7"/>
  <c r="M98" i="7"/>
  <c r="M95" i="7"/>
  <c r="Q291" i="7"/>
  <c r="M252" i="7"/>
  <c r="M241" i="7"/>
  <c r="O177" i="7"/>
  <c r="Q334" i="7"/>
  <c r="Q322" i="7"/>
  <c r="M231" i="7"/>
  <c r="M189" i="7"/>
  <c r="Q91" i="7"/>
  <c r="O84" i="7"/>
  <c r="O36" i="7"/>
  <c r="Q110" i="7"/>
  <c r="M208" i="7"/>
  <c r="Q147" i="7"/>
  <c r="O58" i="7"/>
  <c r="Q21" i="7"/>
  <c r="M195" i="7"/>
  <c r="Q125" i="7"/>
  <c r="Q97" i="7"/>
  <c r="Q33" i="7"/>
  <c r="Q140" i="7"/>
  <c r="Q132" i="7"/>
  <c r="Q118" i="7"/>
  <c r="O70" i="7"/>
  <c r="Q151" i="7"/>
  <c r="Q26" i="7"/>
  <c r="Q158" i="7"/>
  <c r="O26" i="7"/>
  <c r="Q295" i="7"/>
  <c r="M213" i="7"/>
  <c r="Q142" i="7"/>
  <c r="Q99" i="7"/>
  <c r="Q36" i="7"/>
  <c r="Q105" i="7"/>
  <c r="Q43" i="7"/>
  <c r="M145" i="7"/>
  <c r="Q25" i="7"/>
  <c r="M250" i="7"/>
  <c r="Q79" i="7"/>
  <c r="Q65" i="7"/>
  <c r="M129" i="7"/>
  <c r="Q323" i="7"/>
  <c r="Q172" i="7"/>
  <c r="Q265" i="7"/>
  <c r="O94" i="7"/>
  <c r="M266" i="7"/>
  <c r="Q86" i="7"/>
  <c r="Q81" i="7"/>
  <c r="M72" i="7"/>
  <c r="M149" i="7"/>
  <c r="M131" i="7"/>
  <c r="Q253" i="7"/>
  <c r="Q179" i="7"/>
  <c r="O194" i="7"/>
  <c r="M276" i="7"/>
  <c r="O74" i="7"/>
  <c r="Q72" i="7"/>
  <c r="Q112" i="7"/>
  <c r="O46" i="7"/>
  <c r="O101" i="7"/>
  <c r="Q89" i="7"/>
  <c r="Q98" i="7"/>
  <c r="M133" i="7"/>
  <c r="Q331" i="7"/>
  <c r="Q218" i="7"/>
  <c r="Q329" i="7"/>
  <c r="Q145" i="7"/>
  <c r="M185" i="7"/>
  <c r="Q213" i="7"/>
  <c r="Q137" i="7"/>
  <c r="O86" i="7"/>
  <c r="Q28" i="7"/>
  <c r="M93" i="7"/>
  <c r="M79" i="7"/>
  <c r="M147" i="7"/>
  <c r="M128" i="7"/>
  <c r="M139" i="7"/>
  <c r="M350" i="7"/>
  <c r="O253" i="7"/>
  <c r="Q194" i="7"/>
  <c r="Q336" i="7"/>
  <c r="M125" i="7"/>
  <c r="Q360" i="7"/>
  <c r="M101" i="7"/>
  <c r="Q93" i="7"/>
  <c r="O150" i="7"/>
  <c r="Q237" i="7"/>
  <c r="M134" i="7"/>
  <c r="Q182" i="7"/>
  <c r="M141" i="7"/>
  <c r="Q190" i="7"/>
  <c r="M151" i="7"/>
  <c r="Q370" i="7"/>
  <c r="Q31" i="7"/>
  <c r="Q50" i="7"/>
  <c r="M103" i="7"/>
  <c r="M353" i="7"/>
  <c r="Q128" i="7"/>
  <c r="Q108" i="7"/>
  <c r="M112" i="7"/>
  <c r="O63" i="7"/>
  <c r="Q46" i="7"/>
  <c r="M148" i="7"/>
  <c r="O241" i="7"/>
  <c r="Q342" i="7"/>
  <c r="Q78" i="7"/>
  <c r="Q120" i="7"/>
  <c r="Q60" i="7"/>
  <c r="Q74" i="7"/>
  <c r="Q305" i="7"/>
  <c r="M150" i="7"/>
  <c r="Q261" i="7"/>
  <c r="Q185" i="7"/>
  <c r="M218" i="7"/>
  <c r="Q325" i="7"/>
  <c r="M348" i="7"/>
  <c r="M121" i="7"/>
  <c r="Q19" i="7"/>
  <c r="O81" i="7"/>
  <c r="M123" i="7"/>
  <c r="Q41" i="7"/>
  <c r="M81" i="7"/>
  <c r="Q56" i="7"/>
  <c r="Q48" i="7"/>
  <c r="Q321" i="7"/>
  <c r="Q177" i="7"/>
  <c r="M283" i="7"/>
  <c r="M371" i="7"/>
  <c r="M49" i="7"/>
  <c r="Q312" i="7"/>
  <c r="M253" i="7"/>
  <c r="O109" i="7"/>
  <c r="Q149" i="7"/>
  <c r="Q100" i="7"/>
  <c r="Q123" i="7"/>
  <c r="Q101" i="7"/>
  <c r="Q63" i="7"/>
  <c r="Q58" i="7"/>
  <c r="M102" i="7"/>
  <c r="Q159" i="7"/>
  <c r="Q319" i="7"/>
  <c r="Q94" i="7"/>
  <c r="Q130" i="7"/>
  <c r="M108" i="7"/>
  <c r="Q139" i="7"/>
  <c r="Q71" i="7"/>
  <c r="M142" i="7"/>
  <c r="M104" i="7"/>
  <c r="M293" i="7"/>
  <c r="Q303" i="7"/>
  <c r="Q343" i="7"/>
  <c r="Q241" i="7"/>
  <c r="Q202" i="7"/>
  <c r="M137" i="7"/>
  <c r="M118" i="7"/>
  <c r="O146" i="7"/>
  <c r="Q77" i="7"/>
  <c r="M107" i="7"/>
  <c r="Q157" i="7"/>
  <c r="Q364" i="7"/>
  <c r="Q84" i="7"/>
  <c r="Q24" i="7"/>
  <c r="O172" i="7"/>
  <c r="M256" i="7"/>
  <c r="M109" i="7"/>
  <c r="Q103" i="7"/>
  <c r="M43" i="7"/>
  <c r="M111" i="7"/>
  <c r="Q164" i="7"/>
  <c r="M178" i="7"/>
  <c r="O93" i="7"/>
  <c r="Q134" i="7"/>
  <c r="O182" i="7"/>
  <c r="M97" i="7"/>
  <c r="Q70" i="7"/>
  <c r="M60" i="7"/>
  <c r="M119" i="7"/>
  <c r="M59" i="7"/>
  <c r="Q175" i="7"/>
  <c r="M183" i="7"/>
  <c r="Q68" i="7"/>
  <c r="M124" i="7"/>
  <c r="O107" i="7"/>
  <c r="O117" i="7"/>
  <c r="O255" i="7"/>
  <c r="O226" i="7"/>
  <c r="O97" i="7"/>
  <c r="O237" i="7"/>
  <c r="O267" i="7"/>
  <c r="O73" i="7"/>
  <c r="O108" i="7"/>
  <c r="O132" i="7"/>
  <c r="O158" i="7"/>
  <c r="O44" i="7"/>
  <c r="O183" i="7"/>
  <c r="O79" i="7"/>
  <c r="O312" i="7"/>
  <c r="O268" i="7"/>
  <c r="O212" i="7"/>
  <c r="O72" i="7"/>
  <c r="O230" i="7"/>
  <c r="O159" i="7"/>
  <c r="O295" i="7"/>
  <c r="O331" i="7"/>
  <c r="O304" i="7"/>
  <c r="O103" i="7"/>
  <c r="O99" i="7"/>
  <c r="O140" i="7"/>
  <c r="O89" i="7"/>
  <c r="O24" i="7"/>
  <c r="O34" i="7"/>
  <c r="O332" i="7"/>
  <c r="O336" i="7"/>
  <c r="O321" i="7"/>
  <c r="O203" i="7"/>
  <c r="O293" i="7"/>
  <c r="O105" i="7"/>
  <c r="O219" i="7"/>
  <c r="O112" i="7"/>
  <c r="O124" i="7"/>
  <c r="O68" i="7"/>
  <c r="O296" i="7"/>
  <c r="O30" i="7"/>
  <c r="O211" i="7"/>
  <c r="O50" i="7"/>
  <c r="O234" i="7"/>
  <c r="O145" i="7"/>
  <c r="O133" i="7"/>
  <c r="O98" i="7"/>
  <c r="O264" i="7"/>
  <c r="O324" i="7"/>
  <c r="O262" i="7"/>
  <c r="O179" i="7"/>
  <c r="O224" i="7"/>
  <c r="O358" i="7"/>
  <c r="O102" i="7"/>
  <c r="O319" i="7"/>
  <c r="O232" i="7"/>
  <c r="O302" i="7"/>
  <c r="O160" i="7"/>
  <c r="O136" i="7"/>
  <c r="Q277" i="7"/>
  <c r="O290" i="7"/>
  <c r="O80" i="7"/>
  <c r="O60" i="7"/>
  <c r="O65" i="7"/>
  <c r="Q263" i="7"/>
  <c r="O111" i="7"/>
  <c r="O142" i="7"/>
  <c r="O69" i="7"/>
  <c r="O346" i="7"/>
  <c r="O223" i="7"/>
  <c r="O291" i="7"/>
  <c r="O175" i="7"/>
  <c r="O214" i="7"/>
  <c r="O147" i="7"/>
  <c r="O120" i="7"/>
  <c r="O20" i="7"/>
  <c r="O130" i="7"/>
  <c r="O220" i="7"/>
  <c r="O322" i="7"/>
  <c r="O139" i="7"/>
  <c r="O123" i="7"/>
  <c r="O128" i="7"/>
  <c r="O62" i="7"/>
  <c r="O100" i="7"/>
  <c r="O25" i="7"/>
  <c r="O31" i="7"/>
  <c r="O266" i="7"/>
  <c r="O148" i="7"/>
  <c r="O77" i="7"/>
  <c r="Q251" i="7"/>
  <c r="O349" i="7"/>
  <c r="O254" i="7"/>
  <c r="O129" i="7"/>
  <c r="O271" i="7"/>
  <c r="O33" i="7"/>
  <c r="O110" i="7"/>
  <c r="O180" i="7"/>
  <c r="O305" i="7"/>
  <c r="O307" i="7"/>
  <c r="O252" i="7"/>
  <c r="O263" i="7"/>
  <c r="O144" i="7"/>
  <c r="O87" i="7"/>
  <c r="O190" i="7"/>
  <c r="O43" i="7"/>
  <c r="O185" i="7"/>
  <c r="O59" i="7"/>
  <c r="O71" i="7"/>
  <c r="O121" i="7"/>
  <c r="O82" i="7"/>
  <c r="O343" i="7"/>
  <c r="O149" i="7"/>
  <c r="O265" i="7"/>
  <c r="O126" i="7"/>
  <c r="O251" i="7"/>
  <c r="M144" i="7"/>
  <c r="Q271" i="7"/>
  <c r="O347" i="7"/>
  <c r="O125" i="7"/>
  <c r="O274" i="7"/>
  <c r="M254" i="7"/>
  <c r="M86" i="7"/>
  <c r="M263" i="7"/>
  <c r="O208" i="7"/>
  <c r="O342" i="7"/>
  <c r="O333" i="7"/>
  <c r="O95" i="7"/>
  <c r="M265" i="7"/>
  <c r="M62" i="7"/>
  <c r="O64" i="7"/>
  <c r="M130" i="7"/>
  <c r="M177" i="7"/>
  <c r="M56" i="7"/>
  <c r="M19" i="7"/>
  <c r="O40" i="7"/>
  <c r="M132" i="7"/>
  <c r="O330" i="7"/>
  <c r="M342" i="7"/>
  <c r="O236" i="7"/>
  <c r="O329" i="7"/>
  <c r="O311" i="7"/>
  <c r="O137" i="7"/>
  <c r="O231" i="7"/>
  <c r="O303" i="7"/>
  <c r="M140" i="7"/>
  <c r="M175" i="7"/>
  <c r="M319" i="7"/>
  <c r="Q276" i="7"/>
  <c r="O282" i="7"/>
  <c r="M126" i="7"/>
  <c r="O56" i="7"/>
  <c r="O350" i="7"/>
  <c r="O202" i="7"/>
  <c r="O206" i="7"/>
  <c r="M346" i="7"/>
  <c r="O205" i="7"/>
  <c r="M36" i="7"/>
  <c r="M172" i="7"/>
  <c r="M136" i="7"/>
  <c r="O325" i="7"/>
  <c r="O218" i="7"/>
  <c r="M237" i="7"/>
  <c r="M179" i="7"/>
  <c r="Q283" i="7"/>
  <c r="M331" i="7"/>
  <c r="M22" i="7"/>
  <c r="O351" i="7"/>
  <c r="M223" i="7"/>
  <c r="O19" i="7"/>
  <c r="O85" i="7"/>
  <c r="O370" i="7"/>
  <c r="O261" i="7"/>
  <c r="M105" i="7"/>
  <c r="M212" i="7"/>
  <c r="O348" i="7"/>
  <c r="M226" i="7"/>
  <c r="M26" i="7"/>
  <c r="S26" i="7" s="1"/>
  <c r="Q274" i="7"/>
  <c r="O134" i="7"/>
  <c r="O300" i="7"/>
  <c r="M264" i="7"/>
  <c r="O76" i="7"/>
  <c r="M224" i="7"/>
  <c r="O323" i="7"/>
  <c r="Q282" i="7"/>
  <c r="M110" i="7"/>
  <c r="O283" i="7"/>
  <c r="O357" i="7"/>
  <c r="O221" i="7"/>
  <c r="O364" i="7"/>
  <c r="Q280" i="7"/>
  <c r="M80" i="7"/>
  <c r="O250" i="7"/>
  <c r="M268" i="7"/>
  <c r="M261" i="7"/>
  <c r="O277" i="7"/>
  <c r="O28" i="7"/>
  <c r="O189" i="7"/>
  <c r="O21" i="7"/>
  <c r="Q371" i="7"/>
  <c r="O176" i="7"/>
  <c r="M42" i="7"/>
  <c r="O276" i="7"/>
  <c r="O320" i="7"/>
  <c r="M251" i="7"/>
  <c r="O213" i="7"/>
  <c r="O151" i="7"/>
  <c r="M120" i="7"/>
  <c r="O280" i="7"/>
  <c r="M318" i="7"/>
  <c r="O345" i="7"/>
  <c r="O227" i="7"/>
  <c r="M295" i="7"/>
  <c r="O334" i="7"/>
  <c r="O225" i="7"/>
  <c r="O256" i="7"/>
  <c r="O248" i="7"/>
  <c r="O192" i="7"/>
  <c r="M304" i="7"/>
  <c r="O209" i="7"/>
  <c r="M58" i="7"/>
  <c r="O292" i="7"/>
  <c r="M357" i="7"/>
  <c r="M68" i="7"/>
  <c r="O201" i="7"/>
  <c r="O174" i="7"/>
  <c r="M100" i="7"/>
  <c r="M282" i="7"/>
  <c r="O207" i="7"/>
  <c r="O318" i="7"/>
  <c r="M364" i="7"/>
  <c r="M89" i="7"/>
  <c r="O195" i="7"/>
  <c r="O365" i="7"/>
  <c r="O131" i="7"/>
  <c r="O242" i="7"/>
  <c r="M358" i="7"/>
  <c r="M117" i="7"/>
  <c r="M291" i="7"/>
  <c r="S291" i="7" s="1"/>
  <c r="O229" i="7"/>
  <c r="O119" i="7"/>
  <c r="O371" i="7"/>
  <c r="M146" i="7"/>
  <c r="M321" i="7"/>
  <c r="M219" i="7"/>
  <c r="M262" i="7"/>
  <c r="M300" i="7"/>
  <c r="O335" i="7"/>
  <c r="M90" i="7"/>
  <c r="Q248" i="7"/>
  <c r="Q256" i="7"/>
  <c r="O41" i="7"/>
  <c r="M44" i="7"/>
  <c r="M203" i="7"/>
  <c r="O171" i="7"/>
  <c r="O57" i="7"/>
  <c r="M46" i="7"/>
  <c r="Q347" i="7"/>
  <c r="O18" i="7"/>
  <c r="O204" i="7"/>
  <c r="M33" i="7"/>
  <c r="M47" i="7"/>
  <c r="Q250" i="7"/>
  <c r="M40" i="7"/>
  <c r="M201" i="7"/>
  <c r="M48" i="7"/>
  <c r="M32" i="7"/>
  <c r="M38" i="7"/>
  <c r="O48" i="7"/>
  <c r="O38" i="7"/>
  <c r="M202" i="7"/>
  <c r="M204" i="7"/>
  <c r="S124" i="7" l="1"/>
  <c r="S62" i="7"/>
  <c r="S204" i="7"/>
  <c r="K34" i="6"/>
  <c r="K189" i="6"/>
  <c r="I187" i="6"/>
  <c r="S44" i="7"/>
  <c r="S211" i="7"/>
  <c r="K155" i="6"/>
  <c r="K147" i="6"/>
  <c r="K105" i="6"/>
  <c r="S304" i="7"/>
  <c r="S295" i="7"/>
  <c r="K331" i="6"/>
  <c r="K25" i="6"/>
  <c r="K68" i="6"/>
  <c r="G52" i="6"/>
  <c r="S226" i="7"/>
  <c r="Q316" i="7"/>
  <c r="S58" i="7"/>
  <c r="S66" i="7"/>
  <c r="K313" i="6"/>
  <c r="I89" i="6"/>
  <c r="K61" i="6"/>
  <c r="S231" i="7"/>
  <c r="O198" i="7"/>
  <c r="S47" i="7"/>
  <c r="K252" i="6"/>
  <c r="S253" i="7"/>
  <c r="O355" i="7"/>
  <c r="S125" i="7"/>
  <c r="G294" i="6"/>
  <c r="K171" i="6"/>
  <c r="S148" i="7"/>
  <c r="S49" i="7"/>
  <c r="S105" i="7"/>
  <c r="K40" i="6"/>
  <c r="S146" i="7"/>
  <c r="S319" i="7"/>
  <c r="O249" i="7"/>
  <c r="O246" i="7" s="1"/>
  <c r="S140" i="7"/>
  <c r="S234" i="7"/>
  <c r="G167" i="6"/>
  <c r="I132" i="6"/>
  <c r="K92" i="6"/>
  <c r="I37" i="6"/>
  <c r="K146" i="6"/>
  <c r="K206" i="6"/>
  <c r="I336" i="6"/>
  <c r="K78" i="6"/>
  <c r="K75" i="6"/>
  <c r="G267" i="6"/>
  <c r="G259" i="6" s="1"/>
  <c r="K46" i="6"/>
  <c r="K55" i="6"/>
  <c r="K77" i="6"/>
  <c r="K47" i="6"/>
  <c r="K198" i="6"/>
  <c r="K148" i="6"/>
  <c r="K166" i="6"/>
  <c r="I175" i="6"/>
  <c r="S202" i="7"/>
  <c r="K42" i="6"/>
  <c r="S32" i="7"/>
  <c r="K31" i="6"/>
  <c r="S40" i="7"/>
  <c r="S80" i="7"/>
  <c r="K131" i="6"/>
  <c r="K172" i="6"/>
  <c r="K101" i="6"/>
  <c r="K41" i="6"/>
  <c r="S43" i="7"/>
  <c r="G164" i="6"/>
  <c r="K280" i="6"/>
  <c r="I231" i="6"/>
  <c r="S172" i="7"/>
  <c r="S142" i="7"/>
  <c r="K254" i="6"/>
  <c r="K71" i="6"/>
  <c r="K108" i="6"/>
  <c r="S331" i="7"/>
  <c r="K139" i="6"/>
  <c r="I64" i="6"/>
  <c r="S36" i="7"/>
  <c r="S177" i="7"/>
  <c r="S46" i="7"/>
  <c r="S120" i="7"/>
  <c r="G214" i="6"/>
  <c r="S224" i="7"/>
  <c r="S251" i="7"/>
  <c r="O275" i="7"/>
  <c r="I294" i="6"/>
  <c r="K118" i="6"/>
  <c r="G286" i="6"/>
  <c r="O216" i="7"/>
  <c r="K96" i="6"/>
  <c r="K18" i="6"/>
  <c r="S104" i="7"/>
  <c r="S42" i="7"/>
  <c r="K39" i="6"/>
  <c r="S68" i="7"/>
  <c r="S50" i="7"/>
  <c r="S336" i="7"/>
  <c r="K102" i="6"/>
  <c r="G322" i="6"/>
  <c r="K211" i="6"/>
  <c r="O309" i="7"/>
  <c r="S69" i="7"/>
  <c r="K207" i="6"/>
  <c r="O327" i="7"/>
  <c r="Q362" i="7"/>
  <c r="K197" i="6"/>
  <c r="Q281" i="7"/>
  <c r="S27" i="7"/>
  <c r="S33" i="7"/>
  <c r="S219" i="7"/>
  <c r="S179" i="7"/>
  <c r="S268" i="7"/>
  <c r="S237" i="7"/>
  <c r="S175" i="7"/>
  <c r="Q239" i="7"/>
  <c r="S123" i="7"/>
  <c r="O239" i="7"/>
  <c r="S134" i="7"/>
  <c r="S221" i="7"/>
  <c r="S206" i="7"/>
  <c r="S182" i="7"/>
  <c r="K269" i="6"/>
  <c r="K127" i="6"/>
  <c r="G231" i="6"/>
  <c r="G135" i="6"/>
  <c r="I135" i="6"/>
  <c r="K264" i="6"/>
  <c r="K195" i="6"/>
  <c r="K343" i="6"/>
  <c r="K184" i="6"/>
  <c r="K296" i="6"/>
  <c r="K218" i="6"/>
  <c r="I151" i="6"/>
  <c r="K153" i="6"/>
  <c r="K35" i="6"/>
  <c r="K33" i="6" s="1"/>
  <c r="I21" i="6"/>
  <c r="K26" i="6"/>
  <c r="G203" i="6"/>
  <c r="K57" i="6"/>
  <c r="M275" i="7"/>
  <c r="S276" i="7"/>
  <c r="K305" i="6"/>
  <c r="O168" i="7"/>
  <c r="M355" i="7"/>
  <c r="S357" i="7"/>
  <c r="S136" i="7"/>
  <c r="S109" i="7"/>
  <c r="S293" i="7"/>
  <c r="S121" i="7"/>
  <c r="S57" i="7"/>
  <c r="Q16" i="7"/>
  <c r="Q14" i="7" s="1"/>
  <c r="S274" i="7"/>
  <c r="S63" i="7"/>
  <c r="S190" i="7"/>
  <c r="S255" i="7"/>
  <c r="Q198" i="7"/>
  <c r="S307" i="7"/>
  <c r="E43" i="6"/>
  <c r="K44" i="6"/>
  <c r="K54" i="6"/>
  <c r="K17" i="6"/>
  <c r="K70" i="6"/>
  <c r="K67" i="6"/>
  <c r="K109" i="6"/>
  <c r="K334" i="6"/>
  <c r="K104" i="6"/>
  <c r="E103" i="6"/>
  <c r="I93" i="6"/>
  <c r="K199" i="6"/>
  <c r="I227" i="6"/>
  <c r="K213" i="6"/>
  <c r="K265" i="6"/>
  <c r="S248" i="7"/>
  <c r="S203" i="7"/>
  <c r="S117" i="7"/>
  <c r="O362" i="7"/>
  <c r="S212" i="7"/>
  <c r="S183" i="7"/>
  <c r="S256" i="7"/>
  <c r="S348" i="7"/>
  <c r="S112" i="7"/>
  <c r="S101" i="7"/>
  <c r="S185" i="7"/>
  <c r="S145" i="7"/>
  <c r="S64" i="7"/>
  <c r="S65" i="7"/>
  <c r="S194" i="7"/>
  <c r="S267" i="7"/>
  <c r="M309" i="7"/>
  <c r="S311" i="7"/>
  <c r="K196" i="6"/>
  <c r="E231" i="6"/>
  <c r="K232" i="6"/>
  <c r="K315" i="6"/>
  <c r="K129" i="6"/>
  <c r="K145" i="6"/>
  <c r="E140" i="6"/>
  <c r="K141" i="6"/>
  <c r="K143" i="6"/>
  <c r="K115" i="6"/>
  <c r="G151" i="6"/>
  <c r="K106" i="6"/>
  <c r="K330" i="6"/>
  <c r="K201" i="6"/>
  <c r="I310" i="6"/>
  <c r="E214" i="6"/>
  <c r="K215" i="6"/>
  <c r="E267" i="6"/>
  <c r="E259" i="6" s="1"/>
  <c r="K268" i="6"/>
  <c r="K329" i="6"/>
  <c r="S111" i="7"/>
  <c r="M16" i="7"/>
  <c r="M14" i="7" s="1"/>
  <c r="S18" i="7"/>
  <c r="S302" i="7"/>
  <c r="S358" i="7"/>
  <c r="O340" i="7"/>
  <c r="O288" i="7"/>
  <c r="S131" i="7"/>
  <c r="M239" i="7"/>
  <c r="S241" i="7"/>
  <c r="S343" i="7"/>
  <c r="S70" i="7"/>
  <c r="S205" i="7"/>
  <c r="S271" i="7"/>
  <c r="S320" i="7"/>
  <c r="K30" i="6"/>
  <c r="K90" i="6"/>
  <c r="E89" i="6"/>
  <c r="K282" i="6"/>
  <c r="K304" i="6"/>
  <c r="K63" i="6"/>
  <c r="K349" i="6"/>
  <c r="G72" i="6"/>
  <c r="I167" i="6"/>
  <c r="E64" i="6"/>
  <c r="K65" i="6"/>
  <c r="E151" i="6"/>
  <c r="K152" i="6"/>
  <c r="K154" i="6"/>
  <c r="E132" i="6"/>
  <c r="K133" i="6"/>
  <c r="G89" i="6"/>
  <c r="K205" i="6"/>
  <c r="G182" i="6"/>
  <c r="K217" i="6"/>
  <c r="K270" i="6"/>
  <c r="M316" i="7"/>
  <c r="S318" i="7"/>
  <c r="S59" i="7"/>
  <c r="S218" i="7"/>
  <c r="M216" i="7"/>
  <c r="Q327" i="7"/>
  <c r="S149" i="7"/>
  <c r="S252" i="7"/>
  <c r="S94" i="7"/>
  <c r="S74" i="7"/>
  <c r="S207" i="7"/>
  <c r="S277" i="7"/>
  <c r="S322" i="7"/>
  <c r="Q355" i="7"/>
  <c r="E193" i="6"/>
  <c r="K194" i="6"/>
  <c r="G220" i="6"/>
  <c r="I124" i="6"/>
  <c r="E164" i="6"/>
  <c r="K165" i="6"/>
  <c r="E310" i="6"/>
  <c r="K311" i="6"/>
  <c r="K288" i="6"/>
  <c r="E347" i="6"/>
  <c r="E346" i="6" s="1"/>
  <c r="K348" i="6"/>
  <c r="K76" i="6"/>
  <c r="E27" i="6"/>
  <c r="K28" i="6"/>
  <c r="K116" i="6"/>
  <c r="K99" i="6"/>
  <c r="E158" i="6"/>
  <c r="K159" i="6"/>
  <c r="K158" i="6" s="1"/>
  <c r="I52" i="6"/>
  <c r="K114" i="6"/>
  <c r="E113" i="6"/>
  <c r="G93" i="6"/>
  <c r="I103" i="6"/>
  <c r="G43" i="6"/>
  <c r="I182" i="6"/>
  <c r="K219" i="6"/>
  <c r="K279" i="6"/>
  <c r="G262" i="6"/>
  <c r="K333" i="6"/>
  <c r="E85" i="6"/>
  <c r="K86" i="6"/>
  <c r="K85" i="6" s="1"/>
  <c r="S119" i="7"/>
  <c r="S353" i="7"/>
  <c r="Q216" i="7"/>
  <c r="S72" i="7"/>
  <c r="S195" i="7"/>
  <c r="S71" i="7"/>
  <c r="S157" i="7"/>
  <c r="S99" i="7"/>
  <c r="S77" i="7"/>
  <c r="S280" i="7"/>
  <c r="S209" i="7"/>
  <c r="Q288" i="7"/>
  <c r="S324" i="7"/>
  <c r="S335" i="7"/>
  <c r="K277" i="6"/>
  <c r="E52" i="6"/>
  <c r="K53" i="6"/>
  <c r="K339" i="6"/>
  <c r="E249" i="6"/>
  <c r="K250" i="6"/>
  <c r="K302" i="6"/>
  <c r="K66" i="6"/>
  <c r="K169" i="6"/>
  <c r="K212" i="6"/>
  <c r="E220" i="6"/>
  <c r="K221" i="6"/>
  <c r="K281" i="6"/>
  <c r="K338" i="6"/>
  <c r="S263" i="7"/>
  <c r="S110" i="7"/>
  <c r="S342" i="7"/>
  <c r="M340" i="7"/>
  <c r="S86" i="7"/>
  <c r="S60" i="7"/>
  <c r="S108" i="7"/>
  <c r="S371" i="7"/>
  <c r="Q259" i="7"/>
  <c r="S103" i="7"/>
  <c r="S95" i="7"/>
  <c r="S73" i="7"/>
  <c r="S192" i="7"/>
  <c r="Q309" i="7"/>
  <c r="S84" i="7"/>
  <c r="M288" i="7"/>
  <c r="S290" i="7"/>
  <c r="S214" i="7"/>
  <c r="S330" i="7"/>
  <c r="S345" i="7"/>
  <c r="G140" i="6"/>
  <c r="K48" i="6"/>
  <c r="I325" i="6"/>
  <c r="I267" i="6"/>
  <c r="I259" i="6" s="1"/>
  <c r="G275" i="6"/>
  <c r="K60" i="6"/>
  <c r="I15" i="6"/>
  <c r="I58" i="6"/>
  <c r="K120" i="6"/>
  <c r="E119" i="6"/>
  <c r="K216" i="6"/>
  <c r="K328" i="6"/>
  <c r="K223" i="6"/>
  <c r="K290" i="6"/>
  <c r="K340" i="6"/>
  <c r="S346" i="7"/>
  <c r="S201" i="7"/>
  <c r="M198" i="7"/>
  <c r="S283" i="7"/>
  <c r="S150" i="7"/>
  <c r="S133" i="7"/>
  <c r="S98" i="7"/>
  <c r="S76" i="7"/>
  <c r="S292" i="7"/>
  <c r="S220" i="7"/>
  <c r="S332" i="7"/>
  <c r="S347" i="7"/>
  <c r="E294" i="6"/>
  <c r="K295" i="6"/>
  <c r="K278" i="6"/>
  <c r="E336" i="6"/>
  <c r="K337" i="6"/>
  <c r="K95" i="6"/>
  <c r="K256" i="6"/>
  <c r="K97" i="6"/>
  <c r="K94" i="6"/>
  <c r="E93" i="6"/>
  <c r="K19" i="6"/>
  <c r="K74" i="6"/>
  <c r="K20" i="6"/>
  <c r="K122" i="6"/>
  <c r="K332" i="6"/>
  <c r="K229" i="6"/>
  <c r="E291" i="6"/>
  <c r="K292" i="6"/>
  <c r="K291" i="6" s="1"/>
  <c r="S254" i="7"/>
  <c r="S89" i="7"/>
  <c r="S223" i="7"/>
  <c r="S132" i="7"/>
  <c r="S97" i="7"/>
  <c r="S107" i="7"/>
  <c r="S350" i="7"/>
  <c r="S266" i="7"/>
  <c r="S213" i="7"/>
  <c r="S20" i="7"/>
  <c r="S78" i="7"/>
  <c r="S21" i="7"/>
  <c r="S158" i="7"/>
  <c r="S303" i="7"/>
  <c r="S294" i="7"/>
  <c r="S225" i="7"/>
  <c r="S334" i="7"/>
  <c r="S349" i="7"/>
  <c r="G209" i="6"/>
  <c r="K327" i="6"/>
  <c r="E322" i="6"/>
  <c r="K323" i="6"/>
  <c r="K82" i="6"/>
  <c r="I214" i="6"/>
  <c r="K136" i="6"/>
  <c r="E135" i="6"/>
  <c r="G37" i="6"/>
  <c r="E72" i="6"/>
  <c r="K73" i="6"/>
  <c r="I249" i="6"/>
  <c r="K107" i="6"/>
  <c r="E21" i="6"/>
  <c r="K22" i="6"/>
  <c r="K126" i="6"/>
  <c r="I119" i="6"/>
  <c r="K222" i="6"/>
  <c r="I275" i="6"/>
  <c r="E237" i="6"/>
  <c r="K239" i="6"/>
  <c r="E300" i="6"/>
  <c r="K301" i="6"/>
  <c r="G300" i="6"/>
  <c r="I347" i="6"/>
  <c r="I346" i="6" s="1"/>
  <c r="E182" i="6"/>
  <c r="K183" i="6"/>
  <c r="S229" i="7"/>
  <c r="I300" i="6"/>
  <c r="E262" i="6"/>
  <c r="K263" i="6"/>
  <c r="S48" i="7"/>
  <c r="S90" i="7"/>
  <c r="R90" i="7"/>
  <c r="Q249" i="7"/>
  <c r="Q246" i="7" s="1"/>
  <c r="M298" i="7"/>
  <c r="S300" i="7"/>
  <c r="M362" i="7"/>
  <c r="S364" i="7"/>
  <c r="O52" i="7"/>
  <c r="Q367" i="7"/>
  <c r="S139" i="7"/>
  <c r="S208" i="7"/>
  <c r="S25" i="7"/>
  <c r="S82" i="7"/>
  <c r="S24" i="7"/>
  <c r="S305" i="7"/>
  <c r="S296" i="7"/>
  <c r="S227" i="7"/>
  <c r="S360" i="7"/>
  <c r="S351" i="7"/>
  <c r="K253" i="6"/>
  <c r="E275" i="6"/>
  <c r="K276" i="6"/>
  <c r="K83" i="6"/>
  <c r="G325" i="6"/>
  <c r="I203" i="6"/>
  <c r="K308" i="6"/>
  <c r="E15" i="6"/>
  <c r="K16" i="6"/>
  <c r="K117" i="6"/>
  <c r="K24" i="6"/>
  <c r="G124" i="6"/>
  <c r="G58" i="6"/>
  <c r="K128" i="6"/>
  <c r="G103" i="6"/>
  <c r="K224" i="6"/>
  <c r="G249" i="6"/>
  <c r="K174" i="6"/>
  <c r="K241" i="6"/>
  <c r="K303" i="6"/>
  <c r="K260" i="6"/>
  <c r="O259" i="7"/>
  <c r="S262" i="7"/>
  <c r="S126" i="7"/>
  <c r="S19" i="7"/>
  <c r="S151" i="7"/>
  <c r="S128" i="7"/>
  <c r="S85" i="7"/>
  <c r="S28" i="7"/>
  <c r="Q187" i="7"/>
  <c r="S312" i="7"/>
  <c r="S160" i="7"/>
  <c r="S230" i="7"/>
  <c r="S365" i="7"/>
  <c r="G310" i="6"/>
  <c r="G227" i="6"/>
  <c r="G64" i="6"/>
  <c r="K246" i="6"/>
  <c r="K121" i="6"/>
  <c r="K130" i="6"/>
  <c r="E227" i="6"/>
  <c r="K228" i="6"/>
  <c r="I209" i="6"/>
  <c r="E185" i="6"/>
  <c r="K186" i="6"/>
  <c r="K185" i="6" s="1"/>
  <c r="K243" i="6"/>
  <c r="K307" i="6"/>
  <c r="E37" i="6"/>
  <c r="K38" i="6"/>
  <c r="M249" i="7"/>
  <c r="M246" i="7" s="1"/>
  <c r="S250" i="7"/>
  <c r="O367" i="7"/>
  <c r="S264" i="7"/>
  <c r="O281" i="7"/>
  <c r="S118" i="7"/>
  <c r="S102" i="7"/>
  <c r="Q52" i="7"/>
  <c r="S147" i="7"/>
  <c r="S30" i="7"/>
  <c r="S87" i="7"/>
  <c r="S31" i="7"/>
  <c r="S323" i="7"/>
  <c r="M168" i="7"/>
  <c r="S171" i="7"/>
  <c r="S232" i="7"/>
  <c r="Q168" i="7"/>
  <c r="S370" i="7"/>
  <c r="M367" i="7"/>
  <c r="G336" i="6"/>
  <c r="I237" i="6"/>
  <c r="E58" i="6"/>
  <c r="K59" i="6"/>
  <c r="I220" i="6"/>
  <c r="K91" i="6"/>
  <c r="K79" i="6"/>
  <c r="I262" i="6"/>
  <c r="E284" i="6"/>
  <c r="K285" i="6"/>
  <c r="K284" i="6" s="1"/>
  <c r="K324" i="6"/>
  <c r="K289" i="6"/>
  <c r="K170" i="6"/>
  <c r="K23" i="6"/>
  <c r="K32" i="6"/>
  <c r="K134" i="6"/>
  <c r="G113" i="6"/>
  <c r="K233" i="6"/>
  <c r="E187" i="6"/>
  <c r="K188" i="6"/>
  <c r="K187" i="6" s="1"/>
  <c r="K245" i="6"/>
  <c r="K312" i="6"/>
  <c r="O187" i="7"/>
  <c r="M52" i="7"/>
  <c r="S56" i="7"/>
  <c r="S321" i="7"/>
  <c r="M281" i="7"/>
  <c r="S282" i="7"/>
  <c r="O298" i="7"/>
  <c r="Q275" i="7"/>
  <c r="S144" i="7"/>
  <c r="S178" i="7"/>
  <c r="S137" i="7"/>
  <c r="S81" i="7"/>
  <c r="S141" i="7"/>
  <c r="S79" i="7"/>
  <c r="S34" i="7"/>
  <c r="S41" i="7"/>
  <c r="S325" i="7"/>
  <c r="S174" i="7"/>
  <c r="S236" i="7"/>
  <c r="S159" i="7"/>
  <c r="E225" i="6"/>
  <c r="K226" i="6"/>
  <c r="K225" i="6" s="1"/>
  <c r="I140" i="6"/>
  <c r="E175" i="6"/>
  <c r="K176" i="6"/>
  <c r="I72" i="6"/>
  <c r="K56" i="6"/>
  <c r="E80" i="6"/>
  <c r="K81" i="6"/>
  <c r="I164" i="6"/>
  <c r="G15" i="6"/>
  <c r="I322" i="6"/>
  <c r="E286" i="6"/>
  <c r="K287" i="6"/>
  <c r="K29" i="6"/>
  <c r="K138" i="6"/>
  <c r="K173" i="6"/>
  <c r="K240" i="6"/>
  <c r="K200" i="6"/>
  <c r="K251" i="6"/>
  <c r="K314" i="6"/>
  <c r="E325" i="6"/>
  <c r="K326" i="6"/>
  <c r="S265" i="7"/>
  <c r="O316" i="7"/>
  <c r="S22" i="7"/>
  <c r="O16" i="7"/>
  <c r="O14" i="7" s="1"/>
  <c r="S100" i="7"/>
  <c r="S261" i="7"/>
  <c r="M259" i="7"/>
  <c r="S130" i="7"/>
  <c r="Q340" i="7"/>
  <c r="S93" i="7"/>
  <c r="S129" i="7"/>
  <c r="S37" i="7"/>
  <c r="S91" i="7"/>
  <c r="R91" i="7"/>
  <c r="M327" i="7"/>
  <c r="S329" i="7"/>
  <c r="S176" i="7"/>
  <c r="S242" i="7"/>
  <c r="S164" i="7"/>
  <c r="G193" i="6"/>
  <c r="G237" i="6"/>
  <c r="E124" i="6"/>
  <c r="K125" i="6"/>
  <c r="K317" i="6"/>
  <c r="I193" i="6"/>
  <c r="K306" i="6"/>
  <c r="K168" i="6"/>
  <c r="E167" i="6"/>
  <c r="I27" i="6"/>
  <c r="I43" i="6"/>
  <c r="G132" i="6"/>
  <c r="I80" i="6"/>
  <c r="K142" i="6"/>
  <c r="K62" i="6"/>
  <c r="K177" i="6"/>
  <c r="K242" i="6"/>
  <c r="I286" i="6"/>
  <c r="K202" i="6"/>
  <c r="K255" i="6"/>
  <c r="K316" i="6"/>
  <c r="M187" i="7"/>
  <c r="S189" i="7"/>
  <c r="S333" i="7"/>
  <c r="S180" i="7"/>
  <c r="Q298" i="7"/>
  <c r="G347" i="6"/>
  <c r="G346" i="6" s="1"/>
  <c r="I85" i="6"/>
  <c r="K137" i="6"/>
  <c r="K100" i="6"/>
  <c r="K123" i="6"/>
  <c r="I113" i="6"/>
  <c r="K69" i="6"/>
  <c r="E209" i="6"/>
  <c r="K210" i="6"/>
  <c r="K144" i="6"/>
  <c r="G119" i="6"/>
  <c r="K84" i="6"/>
  <c r="E178" i="6"/>
  <c r="K179" i="6"/>
  <c r="K178" i="6" s="1"/>
  <c r="K244" i="6"/>
  <c r="E203" i="6"/>
  <c r="K204" i="6"/>
  <c r="K257" i="6"/>
  <c r="K318" i="6"/>
  <c r="K344" i="6"/>
  <c r="E157" i="6" l="1"/>
  <c r="S281" i="7"/>
  <c r="Q166" i="7"/>
  <c r="S367" i="7"/>
  <c r="K342" i="6"/>
  <c r="S249" i="7"/>
  <c r="O338" i="7"/>
  <c r="O314" i="7" s="1"/>
  <c r="K164" i="6"/>
  <c r="K37" i="6"/>
  <c r="K182" i="6"/>
  <c r="Q338" i="7"/>
  <c r="O197" i="7"/>
  <c r="E298" i="6"/>
  <c r="O12" i="7"/>
  <c r="O10" i="7" s="1"/>
  <c r="M338" i="7"/>
  <c r="G273" i="6"/>
  <c r="Q314" i="7"/>
  <c r="K294" i="6"/>
  <c r="M197" i="7"/>
  <c r="K167" i="6"/>
  <c r="M314" i="7"/>
  <c r="S38" i="7"/>
  <c r="K209" i="6"/>
  <c r="I298" i="6"/>
  <c r="K286" i="6"/>
  <c r="G12" i="6"/>
  <c r="I50" i="6"/>
  <c r="S327" i="7"/>
  <c r="G50" i="6"/>
  <c r="I320" i="6"/>
  <c r="K262" i="6"/>
  <c r="K15" i="6"/>
  <c r="I111" i="6"/>
  <c r="I150" i="6"/>
  <c r="K325" i="6"/>
  <c r="K203" i="6"/>
  <c r="G320" i="6"/>
  <c r="K151" i="6"/>
  <c r="K80" i="6"/>
  <c r="K193" i="6"/>
  <c r="K52" i="6"/>
  <c r="E191" i="6"/>
  <c r="K140" i="6"/>
  <c r="S340" i="7"/>
  <c r="O258" i="7"/>
  <c r="K72" i="6"/>
  <c r="E50" i="6"/>
  <c r="S16" i="7"/>
  <c r="S14" i="7" s="1"/>
  <c r="K175" i="6"/>
  <c r="G157" i="6"/>
  <c r="S288" i="7"/>
  <c r="I157" i="6"/>
  <c r="M12" i="7"/>
  <c r="K103" i="6"/>
  <c r="Q12" i="7"/>
  <c r="M286" i="7"/>
  <c r="K27" i="6"/>
  <c r="K89" i="6"/>
  <c r="G111" i="6"/>
  <c r="S362" i="7"/>
  <c r="G298" i="6"/>
  <c r="I235" i="6"/>
  <c r="K275" i="6"/>
  <c r="K300" i="6"/>
  <c r="K135" i="6"/>
  <c r="K132" i="6"/>
  <c r="K267" i="6"/>
  <c r="K259" i="6" s="1"/>
  <c r="K231" i="6"/>
  <c r="S168" i="7"/>
  <c r="E273" i="6"/>
  <c r="S298" i="7"/>
  <c r="K119" i="6"/>
  <c r="K220" i="6"/>
  <c r="Q286" i="7"/>
  <c r="K347" i="6"/>
  <c r="K346" i="6" s="1"/>
  <c r="I191" i="6"/>
  <c r="M166" i="7"/>
  <c r="K237" i="6"/>
  <c r="K214" i="6"/>
  <c r="S187" i="7"/>
  <c r="S52" i="7"/>
  <c r="E235" i="6"/>
  <c r="K322" i="6"/>
  <c r="I12" i="6"/>
  <c r="S309" i="7"/>
  <c r="S355" i="7"/>
  <c r="M258" i="7"/>
  <c r="I273" i="6"/>
  <c r="E320" i="6"/>
  <c r="K93" i="6"/>
  <c r="K310" i="6"/>
  <c r="E150" i="6"/>
  <c r="S246" i="7"/>
  <c r="E12" i="6"/>
  <c r="S259" i="7"/>
  <c r="R52" i="7"/>
  <c r="Q258" i="7"/>
  <c r="K64" i="6"/>
  <c r="S239" i="7"/>
  <c r="K43" i="6"/>
  <c r="O166" i="7"/>
  <c r="G235" i="6"/>
  <c r="S216" i="7"/>
  <c r="K58" i="6"/>
  <c r="K124" i="6"/>
  <c r="G191" i="6"/>
  <c r="K227" i="6"/>
  <c r="E111" i="6"/>
  <c r="S275" i="7"/>
  <c r="K21" i="6"/>
  <c r="K336" i="6"/>
  <c r="S198" i="7"/>
  <c r="K249" i="6"/>
  <c r="K113" i="6"/>
  <c r="S316" i="7"/>
  <c r="O286" i="7"/>
  <c r="G150" i="6"/>
  <c r="Q197" i="7"/>
  <c r="Q244" i="7" l="1"/>
  <c r="M244" i="7"/>
  <c r="K273" i="6"/>
  <c r="K191" i="6"/>
  <c r="G9" i="6"/>
  <c r="M10" i="7"/>
  <c r="O244" i="7"/>
  <c r="K320" i="6"/>
  <c r="S286" i="7"/>
  <c r="K12" i="6"/>
  <c r="K150" i="6"/>
  <c r="K157" i="6"/>
  <c r="K298" i="6"/>
  <c r="M374" i="7"/>
  <c r="M375" i="7"/>
  <c r="S12" i="7"/>
  <c r="O374" i="7"/>
  <c r="O375" i="7"/>
  <c r="S338" i="7"/>
  <c r="S314" i="7" s="1"/>
  <c r="S258" i="7"/>
  <c r="S197" i="7"/>
  <c r="Q10" i="7"/>
  <c r="K50" i="6"/>
  <c r="E9" i="6"/>
  <c r="K235" i="6"/>
  <c r="K111" i="6"/>
  <c r="I9" i="6"/>
  <c r="S166" i="7"/>
  <c r="Q374" i="7" l="1"/>
  <c r="K351" i="6"/>
  <c r="S244" i="7"/>
  <c r="M376" i="7"/>
  <c r="K9" i="6"/>
  <c r="S10" i="7"/>
  <c r="S374" i="7" s="1"/>
</calcChain>
</file>

<file path=xl/sharedStrings.xml><?xml version="1.0" encoding="utf-8"?>
<sst xmlns="http://schemas.openxmlformats.org/spreadsheetml/2006/main" count="4829" uniqueCount="1483">
  <si>
    <t>MUNICIPALIDAD DE MATINA</t>
  </si>
  <si>
    <t>AREA COORDINADORA DE PRESUPUESTO</t>
  </si>
  <si>
    <t>PRESUPUESTO ORDINARIO 2021</t>
  </si>
  <si>
    <t>INDICE</t>
  </si>
  <si>
    <t>Carta de presentacion del presupuesto ordinario por el Alcalde Municipal</t>
  </si>
  <si>
    <t>Seccion de ingresos</t>
  </si>
  <si>
    <t>Sección de los Ingresos</t>
  </si>
  <si>
    <t>Seccion de los egresos</t>
  </si>
  <si>
    <t>Por Partida general y por programa</t>
  </si>
  <si>
    <t>Estructura de Egresos por programa</t>
  </si>
  <si>
    <t xml:space="preserve">Detalle General por clasificador Funcional </t>
  </si>
  <si>
    <t>Detalle General por clasificador por objeto al gasto</t>
  </si>
  <si>
    <t>Detalle General por clasificador Economico</t>
  </si>
  <si>
    <t>Detalle Control Interno</t>
  </si>
  <si>
    <t xml:space="preserve">        Detalle de Proyectos Gastos Capitalizables</t>
  </si>
  <si>
    <t xml:space="preserve">        Detalle interno de egresos (Programa III Inversiones)</t>
  </si>
  <si>
    <t>Otros</t>
  </si>
  <si>
    <t>Informacion Plurianual 2021-2022-2023 y 2024</t>
  </si>
  <si>
    <t xml:space="preserve">Justificacion de los ingresos </t>
  </si>
  <si>
    <t>Justificacion de los egresos</t>
  </si>
  <si>
    <t>Cuadros No. 1 al 8</t>
  </si>
  <si>
    <t>Adjuntos Varios</t>
  </si>
  <si>
    <t>SECCIÓN DE LOS INGRESOS</t>
  </si>
  <si>
    <t>CÓDIGO</t>
  </si>
  <si>
    <t xml:space="preserve">DESCRIPCIÓN </t>
  </si>
  <si>
    <t>MONTO</t>
  </si>
  <si>
    <t>Porcentaje Relativo</t>
  </si>
  <si>
    <t>4.0.0.0.0.00.00.0.000</t>
  </si>
  <si>
    <t>INGRESOS TOTALES</t>
  </si>
  <si>
    <t>4.1.0.0.0.00.00.0.000</t>
  </si>
  <si>
    <t>INGRESOS CORRIENTES</t>
  </si>
  <si>
    <t>4.1.1.0.0.00.00.0.000</t>
  </si>
  <si>
    <t>INGRESOS TRIBUTARIOS</t>
  </si>
  <si>
    <t>4.1.1.2.1.01.00.0.000</t>
  </si>
  <si>
    <t>IMPUESTOS SOBRE LA PROPIEDAD</t>
  </si>
  <si>
    <t>4.1.1.2.1.01.00.0.0.000</t>
  </si>
  <si>
    <t>Impuestos sobre la propiedad de bienes inmuebles Ley 7729</t>
  </si>
  <si>
    <t>4.1.1.3.0.00.00.0.0.000</t>
  </si>
  <si>
    <t>IMPUESTOS SOBRE BIENES Y SERVICIOS</t>
  </si>
  <si>
    <t>4.1.1.3.2.00.00.0.0.000</t>
  </si>
  <si>
    <t>IMPUESTO SELECTIVO DE CONSUMO</t>
  </si>
  <si>
    <t>4.1.1.3.2.01.00.0.0.000</t>
  </si>
  <si>
    <t>IMPUESTOS ESPECÍFICOS SOBRE LA PRODUCCIÓN Y CONSUMO DE BIENES</t>
  </si>
  <si>
    <t>4.1.1.3.2.01.02.0.0.000</t>
  </si>
  <si>
    <t>Impuestos específicos sobre la explotación de recursos naturales y minerales</t>
  </si>
  <si>
    <t>4.1.1.3.2.01.05.0.0.000</t>
  </si>
  <si>
    <t>Impuestos específicos sobre la construcción</t>
  </si>
  <si>
    <t>4.1.1.3.2.02.00.0.0.000</t>
  </si>
  <si>
    <t>IMPUESTOS ESPECÍFICOS SOBRE LA PRODUCCIÓN Y CONSUMO DE SERVICIOS</t>
  </si>
  <si>
    <t>4.1.1.3.2.02.03.0.0.000</t>
  </si>
  <si>
    <t>IMPUESTOS ESPECÍFICOS A LOS SERVICIOS DE DIVERSIÓN Y ESPARCIMIENTO</t>
  </si>
  <si>
    <t>4.1.1.3.2.02.03.1.0.000</t>
  </si>
  <si>
    <t>Impuestos sobre espectáculos públicos 6%</t>
  </si>
  <si>
    <t>4.1.1.3.2.02.03.9.0.000</t>
  </si>
  <si>
    <t>Otros impuestos específicos a los servicios de diversión y esparcimiento</t>
  </si>
  <si>
    <t>4.1.1.3.3.00.00.0.0.000</t>
  </si>
  <si>
    <t>OTROS IMPUESTOS A LOS BIENES Y SERVICIOS</t>
  </si>
  <si>
    <t>4.1.1.3.3.01.00.0.0.000</t>
  </si>
  <si>
    <t>LICENCIAS PROFESIONALES COMERCIALES Y OTROS PERMISOS</t>
  </si>
  <si>
    <t>4.1.1.3.3.01.02.0.0.000</t>
  </si>
  <si>
    <t>Patentes Municipales</t>
  </si>
  <si>
    <t>4.1.1.3.3.01.03.0.0.000</t>
  </si>
  <si>
    <t>Recargo del 10% ley de patentes No 7577</t>
  </si>
  <si>
    <t>4.1.1.3.3.01.09.0.0.000</t>
  </si>
  <si>
    <t>Otras licencias profesionales comerciales y otros permisos</t>
  </si>
  <si>
    <t>4.1.1.9.0.00.00.0.0.000</t>
  </si>
  <si>
    <t>OTROS INGRESOS TRIBUTARIOS</t>
  </si>
  <si>
    <t>4.1.1.9.1.00.00.0.0.000</t>
  </si>
  <si>
    <t>IMPUESTOS DE TIMBRES</t>
  </si>
  <si>
    <t>4.1.1.9.1.01.00.0.0.000</t>
  </si>
  <si>
    <t>Timbres municipales (por hipoteca y cedulas hipotecarias)</t>
  </si>
  <si>
    <t>4.1.1.9.1.02.00.0.0.000</t>
  </si>
  <si>
    <t>Timbres Pro-Parques Nacionales</t>
  </si>
  <si>
    <t>4.1.3.0.0.00.00.0.0.000</t>
  </si>
  <si>
    <t>INGRESOS NO TRIBUTARIOS</t>
  </si>
  <si>
    <t>4.1.3.1.0.00.00.0.0.000</t>
  </si>
  <si>
    <t>VENTAS DE BIENES Y SERVICIOS</t>
  </si>
  <si>
    <t>4.1.3.1.1.00.00.0.0.000</t>
  </si>
  <si>
    <t>VENTAS DE BIENES</t>
  </si>
  <si>
    <t>4.1.3.1.1.09.00.0.0.000</t>
  </si>
  <si>
    <t>Ventas de otros bienes</t>
  </si>
  <si>
    <t>4.1.3.1.2.00.00.0.0.000</t>
  </si>
  <si>
    <t>VENTAS DE SERVICIOS</t>
  </si>
  <si>
    <t>4.1.3.1.2.04.00.0.0.000</t>
  </si>
  <si>
    <t>ALQUILERES</t>
  </si>
  <si>
    <t>4.1.3.1.2.04.01.0.0.000</t>
  </si>
  <si>
    <t>Alquileres de edificios e instalaciones</t>
  </si>
  <si>
    <t>4.1.3.1.2.05.00.0.0.000</t>
  </si>
  <si>
    <t>SERVICIOS COMUNITARIOS</t>
  </si>
  <si>
    <t>4.1.3.1.2.05.03.0.0.000</t>
  </si>
  <si>
    <t>Servicio de Cementerio</t>
  </si>
  <si>
    <t>4.1.3.1.2.05.04.0.0.000</t>
  </si>
  <si>
    <t>SERVICIOS DE SANEAMIENTO AMBIENTAL</t>
  </si>
  <si>
    <t>4.1.3.1.2.05.04.1.0.000</t>
  </si>
  <si>
    <t>Recolección de basura</t>
  </si>
  <si>
    <t>4.1.3.1.2.05.04.2.0.000</t>
  </si>
  <si>
    <t>Servicio de aseo de vías y sitios públicos</t>
  </si>
  <si>
    <t>4.1.3.1.2.05.04.3.0.000</t>
  </si>
  <si>
    <t>Servicios de depósito y tratamiento de basura</t>
  </si>
  <si>
    <t>4.1.3.1.2.05.09.0.0.000</t>
  </si>
  <si>
    <t>OTROS SERVICIOS COMUNITARIOS</t>
  </si>
  <si>
    <t>4.1.3.1.2.05.09.1.0.000</t>
  </si>
  <si>
    <t>Servicios de instalación y limpieza de cloacas</t>
  </si>
  <si>
    <t>4.1.3.1.2.05.09.9.0.000</t>
  </si>
  <si>
    <t xml:space="preserve">Otros servicios comunitarios </t>
  </si>
  <si>
    <t>4.1.3.1.3.00.00.0.0.000</t>
  </si>
  <si>
    <t>DERECHOS ADMINISTRATIVOS</t>
  </si>
  <si>
    <t>4.1.3.1.3.02.00.0.0.000</t>
  </si>
  <si>
    <t>DERECHOS ADMINISTRATIVOS A OTROS SERVICIOS PÚBLICOS</t>
  </si>
  <si>
    <t>4.1.3.1.3.02.09.0.0.000</t>
  </si>
  <si>
    <t>OTROS SERVICIOS ADMINISTRATIVOS A ACTIVIDADES COMERCIALES</t>
  </si>
  <si>
    <t>4.1.3.1.3.02.09.1.0.000</t>
  </si>
  <si>
    <t>Derecho de cementerio</t>
  </si>
  <si>
    <t>4.1.3.2.0.00.00.0.0.000</t>
  </si>
  <si>
    <t>INGRESOS DE LA PROPIEDAD</t>
  </si>
  <si>
    <t>4.1.3.2.3.00.00.0.0.000</t>
  </si>
  <si>
    <t>RENTA DE ACTIVOS FINANCIEROS</t>
  </si>
  <si>
    <t>1.3.2.3.03.00.0.0.000</t>
  </si>
  <si>
    <t>OTRAS RENTAS DE ACTIVOS FINANCIEROS</t>
  </si>
  <si>
    <t>4.1.3.2.3.03.01.0.0.000</t>
  </si>
  <si>
    <t>Intereses sobre cuentas corrientes y otros depósitos en bancos estatales</t>
  </si>
  <si>
    <t>4.1.3.3.0.00.00.0.0.000</t>
  </si>
  <si>
    <t>MULTAS, SANCIONES, REMATES Y CONFISCACIONES</t>
  </si>
  <si>
    <t>4.1.3.3.1.00.00.0.0.000</t>
  </si>
  <si>
    <t>MULTAS Y SANCIONES</t>
  </si>
  <si>
    <t>4.1.3.3.1.09.00.0.0.000</t>
  </si>
  <si>
    <t>OTRAS MULTAS</t>
  </si>
  <si>
    <t>4.1.3.3.1.09.09.0.0.000</t>
  </si>
  <si>
    <t>Multas varias (multas por construcciones)</t>
  </si>
  <si>
    <t>4.1.3.4.0.00.00.0.0.000</t>
  </si>
  <si>
    <t>INTERESES MORATORIO</t>
  </si>
  <si>
    <t>4.1.3.4.1.00.00.0.0.000</t>
  </si>
  <si>
    <t>Intereses sobre impuestos municipales</t>
  </si>
  <si>
    <t>4.1.3.4.2.00.00.0.0.000</t>
  </si>
  <si>
    <t>Intereses por servicios municipales</t>
  </si>
  <si>
    <t>4.1.4.0.0.00.00.0.0.000</t>
  </si>
  <si>
    <t>TRANSFERENCIAS CORRIENTES</t>
  </si>
  <si>
    <t>4.1.4.1.0.00.00.0.0.000</t>
  </si>
  <si>
    <t>TRANSFERENCIAS CORRIENTES DEL SECTOR PUBLICO</t>
  </si>
  <si>
    <t>4.1.4.1.1.00.00.0.0.000</t>
  </si>
  <si>
    <t>TRANSFERENCIAS CORRIENTES DEL GOBIERNO CENTRAL</t>
  </si>
  <si>
    <t>4.1.4.1.1.01.00.0.0.000</t>
  </si>
  <si>
    <t>Ministerio de Hacienda (MHD) Anexos No 4.  Ley 7313</t>
  </si>
  <si>
    <t>4.1.4.1.3.00.00.0.0.000</t>
  </si>
  <si>
    <t>TRANSFERENCIAS CORRIENTES DE INSTITUCIONES DESCENTRALIZADAS NO EMPRESARIALES</t>
  </si>
  <si>
    <t>4.1.4.1.3.01.00.0.0.000</t>
  </si>
  <si>
    <t>Instituto de Fomento y Asesoria Municipal (IFAM) (LICORES)</t>
  </si>
  <si>
    <t>4.2.0.0.0.00.00.0.0.00</t>
  </si>
  <si>
    <t>INGRESOS DE CAPITAL</t>
  </si>
  <si>
    <t>4.2.4.0.0.00.00.0.0.000</t>
  </si>
  <si>
    <t>TRANSFERENCIAS DE CAPITAL</t>
  </si>
  <si>
    <t>4.2.4.1.0.00.00.0.0.000</t>
  </si>
  <si>
    <t>TRANSFERENCIAS DE CAPITAL DEL SECTOR PUBLICO</t>
  </si>
  <si>
    <t>4.2.4.1.1.00.00.0.0.000</t>
  </si>
  <si>
    <t>TRANSFERENCIAS DE CAPITAL DEL GOBIERNO CENTRAL</t>
  </si>
  <si>
    <t>4.2.4.1.1.01.00.0.0.000</t>
  </si>
  <si>
    <t>Ministerio de Hacienda (MHD) Ley Especial para la Transferencia de Competencias: Atención Plena y Exclusiva de la Red Vial Cantonal N° 9329</t>
  </si>
  <si>
    <t>4.2.4.1.2.00.00.0.0.000</t>
  </si>
  <si>
    <t>TRANSFERENCIAS DE CAPITAL DE ORGANOS DESCONCENTRADO</t>
  </si>
  <si>
    <t>4.2.4.1.2.01.00.0.0.000</t>
  </si>
  <si>
    <t>Consejo Nacional de la Persona Adulta Mayor (CONAPAM) L. 8783</t>
  </si>
  <si>
    <t>4.2.4.1.3.00.00.0.0.000</t>
  </si>
  <si>
    <t>TRANSFERENCIAS DE CAPITAL DE INSTITUCIONES DESCENTRALIZADAS NO EMPRESARIALES</t>
  </si>
  <si>
    <t>4.2.4.1.3.01.00.0.0.000</t>
  </si>
  <si>
    <t>Instituto de Fomento y Asesoria Municipal (IFAM)</t>
  </si>
  <si>
    <t>SECCION DE EGRESOS POR PARTIDA GENERAL Y POR PROGRAMA</t>
  </si>
  <si>
    <t>PROGRAMA I: DIRECCIÓN Y ADMINISTRACIÓN GENERAL</t>
  </si>
  <si>
    <t>PROGRAMA II: SERVICIOS COMUNALES</t>
  </si>
  <si>
    <t>PROGRAMA III: INVERSIONES</t>
  </si>
  <si>
    <t>TOTALES</t>
  </si>
  <si>
    <t>%</t>
  </si>
  <si>
    <r>
      <rPr>
        <sz val="9"/>
        <color theme="1"/>
        <rFont val="Malgun Gothic"/>
        <family val="2"/>
      </rPr>
      <t> </t>
    </r>
    <r>
      <rPr>
        <b/>
        <sz val="9"/>
        <color theme="1"/>
        <rFont val="Malgun Gothic"/>
        <family val="2"/>
      </rPr>
      <t>TOTALES</t>
    </r>
  </si>
  <si>
    <t>REMUNERACIONES</t>
  </si>
  <si>
    <t>SERVICIOS</t>
  </si>
  <si>
    <t>MATERIALES Y SUMINISTROS</t>
  </si>
  <si>
    <t>INTERESES Y COMISIONES</t>
  </si>
  <si>
    <t>BIENES DURADEROS</t>
  </si>
  <si>
    <t>AMORTIZACION</t>
  </si>
  <si>
    <t>CUENTAS ESPECIALES</t>
  </si>
  <si>
    <t>ESTRUCTURA DE EGRESOS POR PROGRAMA</t>
  </si>
  <si>
    <t>ACTIVIDAD</t>
  </si>
  <si>
    <t>01</t>
  </si>
  <si>
    <t>ADMINISTRACIÓN  GENERAL</t>
  </si>
  <si>
    <t>Remuneraciones</t>
  </si>
  <si>
    <t>Servicios</t>
  </si>
  <si>
    <t>Materiales y suministros</t>
  </si>
  <si>
    <t>Intereses y Comisiones</t>
  </si>
  <si>
    <t>Bienes Duraderos</t>
  </si>
  <si>
    <t>Amortizaciones</t>
  </si>
  <si>
    <t>02</t>
  </si>
  <si>
    <t>AUDITORÍA INTERNA</t>
  </si>
  <si>
    <t>Transferencias Corrientes</t>
  </si>
  <si>
    <t>03</t>
  </si>
  <si>
    <t>ADMINISTRACIÓN DE INVERSIONES PROPIAS</t>
  </si>
  <si>
    <t>04</t>
  </si>
  <si>
    <t>REGISTRO DE DEUDAS, FONDOS Y TRANSFERENCIAS</t>
  </si>
  <si>
    <t>Transferencias de Capital</t>
  </si>
  <si>
    <t>TOTAL PROGRAMA I:</t>
  </si>
  <si>
    <t>SERVICIO</t>
  </si>
  <si>
    <t>ASEO DE VÍAS Y SITIOS PÚBLICOS</t>
  </si>
  <si>
    <t>RECOLECCIÓN DE BASURA</t>
  </si>
  <si>
    <t>MANTENIMIENTO DE CAMINOS Y CALLES</t>
  </si>
  <si>
    <t>CEMENTERIOS</t>
  </si>
  <si>
    <t>MERCADO, PLAZAS Y FERIAS</t>
  </si>
  <si>
    <t>09</t>
  </si>
  <si>
    <t>EDUCATIVOS, CULTURALES, Y DEPORTIVOS</t>
  </si>
  <si>
    <t>10</t>
  </si>
  <si>
    <t>SERVICIOS SOCIALES Y COMPLEMENTARIOS</t>
  </si>
  <si>
    <t>Cuentas Especiales</t>
  </si>
  <si>
    <t>13</t>
  </si>
  <si>
    <t>ALCANTARILLADOS SANITARIOS</t>
  </si>
  <si>
    <t>16</t>
  </si>
  <si>
    <t>DEPÓSITO Y TRATAMIENTO DE BASURA</t>
  </si>
  <si>
    <t>22</t>
  </si>
  <si>
    <t>SEGURIDAD VIAL</t>
  </si>
  <si>
    <t>23</t>
  </si>
  <si>
    <t>SEGURIDAD Y VIGILANCIA EN LA COMUNIDAD</t>
  </si>
  <si>
    <t>25</t>
  </si>
  <si>
    <t>PROTECCIÓN DEL MEDIO AMBIENTE</t>
  </si>
  <si>
    <t>27</t>
  </si>
  <si>
    <t>DIRECCION Y SERVICIOS Y MANTENIMIENTO</t>
  </si>
  <si>
    <t>28</t>
  </si>
  <si>
    <t>ATENCIÓN DE EMERGENCIAS CANTONALES</t>
  </si>
  <si>
    <t>31</t>
  </si>
  <si>
    <t>APORTES EN ESPECIE PARA SERVICIOS Y PROYECTOS COMUNITARIOS</t>
  </si>
  <si>
    <t>TOTAL PROGRAMA II:</t>
  </si>
  <si>
    <t>GRUPO</t>
  </si>
  <si>
    <t>EDIFICIOS</t>
  </si>
  <si>
    <t>Proyecto</t>
  </si>
  <si>
    <t>VIAS DE COMUNICACIÓN TERRESTRE</t>
  </si>
  <si>
    <t>Actividad</t>
  </si>
  <si>
    <t>Unidad Técnica de Gestión Vial Municipal</t>
  </si>
  <si>
    <t>05</t>
  </si>
  <si>
    <t>06</t>
  </si>
  <si>
    <t>07</t>
  </si>
  <si>
    <t>08</t>
  </si>
  <si>
    <t xml:space="preserve">OTROS PROYECTOS </t>
  </si>
  <si>
    <t>11</t>
  </si>
  <si>
    <t>12</t>
  </si>
  <si>
    <t>14</t>
  </si>
  <si>
    <t>15</t>
  </si>
  <si>
    <t>17</t>
  </si>
  <si>
    <t>18</t>
  </si>
  <si>
    <t>19</t>
  </si>
  <si>
    <t>20</t>
  </si>
  <si>
    <t xml:space="preserve">OTROS FONDOS E INVERSIONES </t>
  </si>
  <si>
    <t>Cuentas especiales</t>
  </si>
  <si>
    <t>TOTAL PROGRAMA III:</t>
  </si>
  <si>
    <t>PROGRAMA IV: PARTIDAS ESPECÍFICAS</t>
  </si>
  <si>
    <r>
      <rPr>
        <b/>
        <sz val="10"/>
        <color theme="1"/>
        <rFont val="Malgun Gothic"/>
        <family val="2"/>
      </rPr>
      <t>EDIFICIOS ¢XXX,XX</t>
    </r>
    <r>
      <rPr>
        <sz val="10"/>
        <color theme="1"/>
        <rFont val="Malgun Gothic"/>
        <family val="2"/>
      </rPr>
      <t xml:space="preserve"> (También detallado por objeto del gasto)</t>
    </r>
  </si>
  <si>
    <t>X</t>
  </si>
  <si>
    <t>Nombre ¢XXX,XX (Detallado por objeto del gasto)</t>
  </si>
  <si>
    <r>
      <rPr>
        <b/>
        <sz val="10"/>
        <color theme="1"/>
        <rFont val="Malgun Gothic"/>
        <family val="2"/>
      </rPr>
      <t xml:space="preserve">VIAS DE COMUNICACIÓN TERRESTRE ¢XXX,XX </t>
    </r>
    <r>
      <rPr>
        <sz val="10"/>
        <color theme="1"/>
        <rFont val="Malgun Gothic"/>
        <family val="2"/>
      </rPr>
      <t>(También detallado por objeto del gasto)</t>
    </r>
  </si>
  <si>
    <r>
      <rPr>
        <b/>
        <sz val="10"/>
        <color theme="1"/>
        <rFont val="Malgun Gothic"/>
        <family val="2"/>
      </rPr>
      <t xml:space="preserve">OBRAS MARÍTIMAS Y FLUVIALES ¢XXX,XX </t>
    </r>
    <r>
      <rPr>
        <sz val="10"/>
        <color theme="1"/>
        <rFont val="Malgun Gothic"/>
        <family val="2"/>
      </rPr>
      <t>(También detallado por objeto del gasto)</t>
    </r>
  </si>
  <si>
    <r>
      <rPr>
        <b/>
        <sz val="10"/>
        <color theme="1"/>
        <rFont val="Malgun Gothic"/>
        <family val="2"/>
      </rPr>
      <t xml:space="preserve">OBRAS URBANÍSTICAS ¢XXX,XX </t>
    </r>
    <r>
      <rPr>
        <sz val="10"/>
        <color theme="1"/>
        <rFont val="Malgun Gothic"/>
        <family val="2"/>
      </rPr>
      <t>(También detallado por objeto del gasto)</t>
    </r>
  </si>
  <si>
    <r>
      <rPr>
        <b/>
        <sz val="10"/>
        <color theme="1"/>
        <rFont val="Malgun Gothic"/>
        <family val="2"/>
      </rPr>
      <t xml:space="preserve">INSTALACIONES ¢XXX,XX </t>
    </r>
    <r>
      <rPr>
        <sz val="10"/>
        <color theme="1"/>
        <rFont val="Malgun Gothic"/>
        <family val="2"/>
      </rPr>
      <t xml:space="preserve">(También detallado por objeto del gasto) </t>
    </r>
  </si>
  <si>
    <r>
      <rPr>
        <b/>
        <sz val="10"/>
        <color theme="1"/>
        <rFont val="Malgun Gothic"/>
        <family val="2"/>
      </rPr>
      <t xml:space="preserve">OTROS PROYECTOS  ¢XXX,XX </t>
    </r>
    <r>
      <rPr>
        <sz val="10"/>
        <color theme="1"/>
        <rFont val="Malgun Gothic"/>
        <family val="2"/>
      </rPr>
      <t xml:space="preserve">(También detallado por objeto del gasto) </t>
    </r>
  </si>
  <si>
    <r>
      <rPr>
        <b/>
        <sz val="10"/>
        <color theme="1"/>
        <rFont val="Malgun Gothic"/>
        <family val="2"/>
      </rPr>
      <t xml:space="preserve">OTROS FONDOS E INVERSIONES ¢XXX,XX </t>
    </r>
    <r>
      <rPr>
        <sz val="10"/>
        <color theme="1"/>
        <rFont val="Malgun Gothic"/>
        <family val="2"/>
      </rPr>
      <t xml:space="preserve"> (Detallado por objeto del gasto)</t>
    </r>
  </si>
  <si>
    <t>TOTAL PRESUPUESTO ORDINARIO 2021</t>
  </si>
  <si>
    <t>SECCIÓN DE LOS EGRESOS</t>
  </si>
  <si>
    <t>CLASIFICADOR FUNCIONAL 2021</t>
  </si>
  <si>
    <t>EGRESOS TOTALES</t>
  </si>
  <si>
    <t>1   FUNCIONES DE SERVICIOS PÚBLICOS GENERALES</t>
  </si>
  <si>
    <t>1.1   SERVICIOS PÚBLICOS GENERALES</t>
  </si>
  <si>
    <t>1.1.1  ASUNTOS EJECUTIVOS, FINANCIEROS, FISCALES Y EXTERIORES</t>
  </si>
  <si>
    <t>1.1.1.1   Asuntos ejecutivos</t>
  </si>
  <si>
    <t>1.1.1.2   Asuntos financieros y fiscales</t>
  </si>
  <si>
    <t>1.1.1.3   Asuntos exteriores</t>
  </si>
  <si>
    <t>1.1.2 ASUNTOS LEGISLATIVOS</t>
  </si>
  <si>
    <t>1.1.3 AYUDA ECONÓMICA EXTERIOR</t>
  </si>
  <si>
    <t>1.1.4 SERVICIOS GENERALES</t>
  </si>
  <si>
    <t>1.1.4.1 Servicios generales de personal</t>
  </si>
  <si>
    <t>1.1.4.2 Servicios generales de planificación y estadística</t>
  </si>
  <si>
    <t>1.1.4.3 Otros servicios generales</t>
  </si>
  <si>
    <t>1.1.5 INVESTIGACIÓN BÁSICA</t>
  </si>
  <si>
    <t>1.1.6 INVESTIGACIÓN Y DESARROLLO RELACIONADOS CON LOS SERVICIOS PÚBLICOS GENERALES</t>
  </si>
  <si>
    <t>1.1.7 TRANSACCIONES DE LA DEUDA PÚBLICA</t>
  </si>
  <si>
    <t>1.1.8 TRANSFERENCIAS DE CARÁCTER GENERAL ENTRE DIFERENTES NIVELES DEL SECTOR PÚBLICO</t>
  </si>
  <si>
    <t>1.1.9 SERVICIOS ELECTORALES Y OTROS SERVICIOS PÚBLICOS  GENERALES NO ESPECIFICADOS</t>
  </si>
  <si>
    <t>1.2 DEFENSA</t>
  </si>
  <si>
    <t>1.2.1    DEFENSA CIVIL</t>
  </si>
  <si>
    <t>1.2.2    INVESTIGACIÓN Y DESARROLLO RELACIONADOS CON LA DEFENSA</t>
  </si>
  <si>
    <t>1.2.3    DEFENSA NO ESPECIFICADA</t>
  </si>
  <si>
    <t>1.3 ORDEN PÚBLICO Y SEGURIDAD</t>
  </si>
  <si>
    <t>1.3.1   SERVICIOS DE POLICÍA</t>
  </si>
  <si>
    <t>1.3.2   JUSTICIA</t>
  </si>
  <si>
    <t>1.3.3   CENTROS DE RECLUSIÓN</t>
  </si>
  <si>
    <t>1.3.4   INVESTIGACIÓN Y DESARROLLO RELACIONADOS CON EL ORDEN PÚBLICO Y LA SEGURIDAD</t>
  </si>
  <si>
    <t>1.3.5   PROTECCIÓN CONTRA INCENDIOS Y OTROS EVENTOS</t>
  </si>
  <si>
    <t>1.3.6   ORDEN PÚBLICO Y SEGURIDAD NO ESPECIFICADA</t>
  </si>
  <si>
    <t>2   FUNCIONES DE SERVICIOS ECONÓMICOS</t>
  </si>
  <si>
    <t>2.1 ASUNTOS ECONÓMICOS</t>
  </si>
  <si>
    <t>2.1.1   ASUNTOS ECONÓMICOS, COMERCIALES Y LABORALES EN GENERAL</t>
  </si>
  <si>
    <t>2.1.1.1   Asuntos económicos y comerciales en general</t>
  </si>
  <si>
    <t>2.1.1.2   Asuntos laborales en general</t>
  </si>
  <si>
    <t>2.1.2   AGRICULTURA, GANADERÍA, SILVICULTURA, PESCA Y CAZA</t>
  </si>
  <si>
    <t>2.1.2.1   Agricultura y ganadería</t>
  </si>
  <si>
    <t>2.1.2.2   Silvicultura</t>
  </si>
  <si>
    <t>2.1.2.3   Pesca y caza</t>
  </si>
  <si>
    <t>2.1.3   COMBUSTIBLES Y ENERGÍA</t>
  </si>
  <si>
    <t>2.1.3.1   Energía eléctrica</t>
  </si>
  <si>
    <t>2.1.3.2   Petróleo y gas natural</t>
  </si>
  <si>
    <t>2.1.3.3   Energía para otros usos</t>
  </si>
  <si>
    <t>2.1.3.4   Otros combustibles</t>
  </si>
  <si>
    <t>2.1.4   MINERÍA, MANUFACTURAS Y CONSTRUCCIÓN</t>
  </si>
  <si>
    <t>2.1.4.1   Extracción de recursos minerales excepto los combustibles  minerales</t>
  </si>
  <si>
    <t>2.1.4.2   Manufacturas</t>
  </si>
  <si>
    <t>2.1.4.3   Construcción</t>
  </si>
  <si>
    <t>2.1.5   TRANSPORTE</t>
  </si>
  <si>
    <t>2.1.5.1  Transporte por carretera</t>
  </si>
  <si>
    <t>2.1.5.2  Transporte aéreo</t>
  </si>
  <si>
    <t>2.1.5.3  Transporte marítimo y fluvial</t>
  </si>
  <si>
    <t>2.1.5.4  Transporte ferroviario</t>
  </si>
  <si>
    <t>2.1.5.5    Otros sistemas de transporte</t>
  </si>
  <si>
    <t>2.1.5.6    Otros asuntos de transporte no especificados</t>
  </si>
  <si>
    <t>2.1.6   COMUNICACIONES</t>
  </si>
  <si>
    <t>2.1.6.1   Comunicaciones</t>
  </si>
  <si>
    <t>2.1.7   TURISMO Y OTRAS INDUSTRIAS</t>
  </si>
  <si>
    <t xml:space="preserve"> 2.1.7.1  Turismo</t>
  </si>
  <si>
    <t xml:space="preserve"> 2.1.7.2  Otras industrias</t>
  </si>
  <si>
    <t xml:space="preserve"> </t>
  </si>
  <si>
    <t>2.1.8    INVESTIGACIÓN Y DESARROLLO RELACIONADOS CON ASUNTOS ECONÓMICOS</t>
  </si>
  <si>
    <t>2.1.8.1    Investigación y desarrollo relacionados con asuntos económicos, comerciales y laborales en general</t>
  </si>
  <si>
    <t>2.1.8.2    Investigación y desarrollo relacionados con agricultura, ganadería, silvicultura, pesca y caza</t>
  </si>
  <si>
    <t>2.1.8.3    Investigación y desarrollo relacionados con combustibles y energía</t>
  </si>
  <si>
    <t>2.1.8.4    Investigación y desarrollo relacionados con minería, manufacturas y construcción</t>
  </si>
  <si>
    <t>2.1.8.5    Investigación y desarrollo relacionados con el transporte</t>
  </si>
  <si>
    <t xml:space="preserve">2.1.8.6    Investigación y desarrollo relacionados con las comunicaciones  </t>
  </si>
  <si>
    <t>2.1.8.7    Investigación y desarrollo relacionados con otras industrias</t>
  </si>
  <si>
    <t>2.1.9 ASUNTOS ECONÓMICOS NO ESPECIFICADOS</t>
  </si>
  <si>
    <t>2.2 PROTECCIÓN DEL MEDIO AMBIENTE</t>
  </si>
  <si>
    <t>2.2.1   DISPOSICIÓN DE DESECHOS</t>
  </si>
  <si>
    <t>2.2.2   DISPOSICIÓN DE AGUAS RESIDUALES</t>
  </si>
  <si>
    <t>2.2.3   REDUCCIÓN DE LA CONTAMINACIÓN</t>
  </si>
  <si>
    <t>2.2.4   PROTECCIÓN DE LA DIVERSIDAD BIOLÓGICA Y DEL PAISAJE</t>
  </si>
  <si>
    <t>2.2.5   INVESTIGACIÓN Y DESARROLLO RELACIONADOS CON LA PROTECCIÓN DEL MEDIO AMBIENTE</t>
  </si>
  <si>
    <t>2.2.6   PROTECCIÓN DEL MEDIO AMBIENTE NO ESPECIFICADOS</t>
  </si>
  <si>
    <t>3   FUNCIONES DE SERVICIOS SOCIALES</t>
  </si>
  <si>
    <t>3.1 VIVIENDA Y  OTROS SERVICIOS COMUNITARIOS</t>
  </si>
  <si>
    <t>3.1.1 URBANIZACIÓN</t>
  </si>
  <si>
    <t>3.1.2 DESARROLLO COMUNITARIO</t>
  </si>
  <si>
    <t>3.1.3 ABASTECIMIENTO DE AGUA</t>
  </si>
  <si>
    <t>3.1.4 ALUMBRADO PÚBLICO</t>
  </si>
  <si>
    <t>3.1.5 INVESTIGACIÓN Y DESARROLLO RELACIONADOS CON LA VIVIENDA Y LOS SERVICIOS COMUNITARIOS</t>
  </si>
  <si>
    <t>3.1.6 VIVIENDA Y SERVICIOS COMUNITARIOS NO ESPECIFICADOS</t>
  </si>
  <si>
    <t>3.2 SALUD</t>
  </si>
  <si>
    <t>3.2.1 SERVICIOS PARA PACIENTES EXTERNOS</t>
  </si>
  <si>
    <t>3.2.2 SERVICIOS HOSPITALARIOS</t>
  </si>
  <si>
    <t>3.2.3 SERVICIOS DE SALUD PÚBLICA</t>
  </si>
  <si>
    <t>3.2.4 INVESTIGACIÓN Y DESARROLLO RELACIONADOS CON LA SALUD</t>
  </si>
  <si>
    <t>3.2.5 SERVICIOS DE SALUD NO ESPECIFICADOS</t>
  </si>
  <si>
    <t>3.3 SERVICIOS  RECREATIVOS, DEPORTIVOS, DE CULTURA Y RELIGIÓN</t>
  </si>
  <si>
    <t>3.3.1 SERVICIOS RECREATIVOS Y DEPORTIVOS</t>
  </si>
  <si>
    <t>3.3.2 SERVICIOS CULTURALES</t>
  </si>
  <si>
    <t xml:space="preserve">3.3.3 SERVICIOS EDITORIALES,  DE RADIO Y TELEVISIÓN         </t>
  </si>
  <si>
    <t>3.3.4 SERVICIOS RELIGIOSOS Y OTROS SERVICIOS COMUNITARIOS</t>
  </si>
  <si>
    <t>3.3.5 INVESTIGACIÓN Y DESARROLLO RELACIONADOS CON EL ESPARCIMIENTO, EL DEPORTE, LA CULTURA Y LA RELIGIÓN</t>
  </si>
  <si>
    <t>3.3.6 SERVICIOS RECREATIVOS, DEPORTIVOS, DE CULTURA Y RELIGIÓN NO ESPECIFICADOS</t>
  </si>
  <si>
    <t>3.4 EDUCACIÓN</t>
  </si>
  <si>
    <t>3.4.1   ENSEÑANZA MATERNO INFANTIL, PREESCOLAR Y PRIMARIA</t>
  </si>
  <si>
    <t>3.4.1.1   Enseñanza materna infantil y preescolar</t>
  </si>
  <si>
    <t>3.4.1.2   Enseñanza primaria</t>
  </si>
  <si>
    <t>3.4.2 ENSEÑANZA SECUNDARIA</t>
  </si>
  <si>
    <t>3.4.2.1   Enseñanza secundaria básica</t>
  </si>
  <si>
    <t>3.4.2.2   Enseñanza secundaria avanzada</t>
  </si>
  <si>
    <t>3.4.3 ENSEÑANZA POSTSECUNDARIA NO TERCIARIA O PARAUNIVERSITARIA</t>
  </si>
  <si>
    <t>3.4.4 ENSEÑANZA TERCIARIA O UNIVERSITARIA</t>
  </si>
  <si>
    <t>3.4.5 ENSEÑANZA NO ATRIBUIBLE A NINGÚN NIVEL</t>
  </si>
  <si>
    <t>3.4.6 SERVICIOS AUXILIARES DE LA EDUCACIÓN</t>
  </si>
  <si>
    <t>3.4.7 INVESTIGACIÓN Y DESARROLLO RELACIONADOS CON LA   EDUCACIÓN</t>
  </si>
  <si>
    <t>3.4.8 ENSEÑANZA NO ESPECIFICADA</t>
  </si>
  <si>
    <t>3.5 PROTECCIÓN SOCIAL</t>
  </si>
  <si>
    <t>3.5.1 BENEFICIOS POR ENFERMEDAD Y MATERNIDAD</t>
  </si>
  <si>
    <t>3.5.2 PENSIONES</t>
  </si>
  <si>
    <t>3.5.2.1  Pensión por invalidez</t>
  </si>
  <si>
    <t>3.5.2.2  Pensión por vejez</t>
  </si>
  <si>
    <t>3.5.2.3  Pensión por muerte</t>
  </si>
  <si>
    <t>3.5.2.4  Otras pensiones</t>
  </si>
  <si>
    <t>3.5.3 AYUDA A FAMILIAS</t>
  </si>
  <si>
    <t>3.5.4 PRESTACIONES LABORALES</t>
  </si>
  <si>
    <t>3.5.5 EXCLUSIÓN SOCIAL NO ESPECIFICADA</t>
  </si>
  <si>
    <t>3.5.6 INVESTIGACIÓN Y DESARROLLO RELACIONADOS CON LA PROTECCIÓN SOCIAL</t>
  </si>
  <si>
    <t>3.5.7 PROTECCIÓN SOCIAL NO ESPECIFICADA</t>
  </si>
  <si>
    <t>4   TRANSACCIONES NO ASOCIADAS A FUNCIONES.</t>
  </si>
  <si>
    <t>CLASIFICADOR POR OBJETO DEL GASTO DEL SECTOR PÚBLICO</t>
  </si>
  <si>
    <t>Código por O.G</t>
  </si>
  <si>
    <t>PROGRAMA I: DIRECCION Y ADMINISTRACION GENERAL</t>
  </si>
  <si>
    <t>PROGRAMA II: SERVICIOS COMUNITARIOS</t>
  </si>
  <si>
    <t>0.0 1</t>
  </si>
  <si>
    <t>REMUNERACIONES BÁSICAS</t>
  </si>
  <si>
    <t>0.01.01</t>
  </si>
  <si>
    <t xml:space="preserve">Sueldos para cargos fijos </t>
  </si>
  <si>
    <t>0.01.02</t>
  </si>
  <si>
    <t>Jornales</t>
  </si>
  <si>
    <t>0.01.03</t>
  </si>
  <si>
    <t>Servicios especiales</t>
  </si>
  <si>
    <t>0.01.04</t>
  </si>
  <si>
    <t>Sueldos a base de comisión</t>
  </si>
  <si>
    <t>0.01.05</t>
  </si>
  <si>
    <t xml:space="preserve">Suplencias </t>
  </si>
  <si>
    <t>0.02</t>
  </si>
  <si>
    <t>REMUNERACIONES EVENTUALES</t>
  </si>
  <si>
    <t>0.02.01</t>
  </si>
  <si>
    <t>Tiempo extraordinario</t>
  </si>
  <si>
    <t>0.02.02</t>
  </si>
  <si>
    <t>Recargo de funciones</t>
  </si>
  <si>
    <t>0.02.03</t>
  </si>
  <si>
    <t>Disponibilidad laboral</t>
  </si>
  <si>
    <t>0.02.04</t>
  </si>
  <si>
    <t>Compensación de vacaciones</t>
  </si>
  <si>
    <t>0.02.05</t>
  </si>
  <si>
    <t>Dietas</t>
  </si>
  <si>
    <t>0.03</t>
  </si>
  <si>
    <t>INCENTIVOS SALARIALES</t>
  </si>
  <si>
    <t>0.03.01</t>
  </si>
  <si>
    <t>Retribución por años servidos</t>
  </si>
  <si>
    <t>0.03.02</t>
  </si>
  <si>
    <t>Restricción al ejercicio liberal de la profesión</t>
  </si>
  <si>
    <t>0.03.03</t>
  </si>
  <si>
    <t>Decimotercer mes</t>
  </si>
  <si>
    <t>0.03.04</t>
  </si>
  <si>
    <t>Salario escolar</t>
  </si>
  <si>
    <t>0.03.99</t>
  </si>
  <si>
    <t>Otros incentivos salariales</t>
  </si>
  <si>
    <t>0.99</t>
  </si>
  <si>
    <t>REMUNERACIONES DIVERSAS</t>
  </si>
  <si>
    <t>0.99.01</t>
  </si>
  <si>
    <t>Gastos de representación personal</t>
  </si>
  <si>
    <t>0.99.99</t>
  </si>
  <si>
    <t>Otras remuneraciones</t>
  </si>
  <si>
    <t>0.04</t>
  </si>
  <si>
    <t>CONTRIBUCIONES PATRONALES AL DESARROLLO Y LA SEGURIDAD SOCIAL</t>
  </si>
  <si>
    <t>0.04.01</t>
  </si>
  <si>
    <t>Contribución Patronal al Seguro de Salud de la Caja Costarricense de Seguro Social</t>
  </si>
  <si>
    <t>0.04.02</t>
  </si>
  <si>
    <t xml:space="preserve">Contribución Patronal al Instituto Mixto de Ayuda Social </t>
  </si>
  <si>
    <t>0.04.03</t>
  </si>
  <si>
    <t xml:space="preserve">Contribución Patronal al Instituto Nacional de Aprendizaje  </t>
  </si>
  <si>
    <t>0.04.04</t>
  </si>
  <si>
    <t>Contribución Patronal al Fondo de Desarrollo Social  y Asignaciones Familiares</t>
  </si>
  <si>
    <t>0.04.05</t>
  </si>
  <si>
    <t>Contribución Patronal al Banco Popular y de Desarrollo  Comunal</t>
  </si>
  <si>
    <t>0.05</t>
  </si>
  <si>
    <t>CONTRIBUCIONES PATRONALES A FONDOS DE PENSIONES Y OTROS FONDOS DE CAPITALIZACIÓN</t>
  </si>
  <si>
    <t>0.05.01</t>
  </si>
  <si>
    <r>
      <rPr>
        <sz val="9"/>
        <color theme="1"/>
        <rFont val="Malgun Gothic"/>
        <family val="2"/>
      </rPr>
      <t xml:space="preserve">Contribución Patronal al Seguro de Pensiones de la Caja Costarricense </t>
    </r>
    <r>
      <rPr>
        <sz val="9"/>
        <color rgb="FFFF0000"/>
        <rFont val="Malgun Gothic"/>
        <family val="2"/>
      </rPr>
      <t xml:space="preserve">de </t>
    </r>
    <r>
      <rPr>
        <sz val="9"/>
        <color theme="1"/>
        <rFont val="Malgun Gothic"/>
        <family val="2"/>
      </rPr>
      <t xml:space="preserve">Seguro Social  </t>
    </r>
  </si>
  <si>
    <t>0.05.02</t>
  </si>
  <si>
    <t xml:space="preserve">Aporte Patronal al Régimen Obligatorio de Pensiones  Complementarias </t>
  </si>
  <si>
    <t>0.05.03</t>
  </si>
  <si>
    <t xml:space="preserve">Aporte Patronal al Fondo de Capitalización Laboral </t>
  </si>
  <si>
    <t>0.05.04</t>
  </si>
  <si>
    <t>Contribución Patronal a otros fondos administrados por entes públicos</t>
  </si>
  <si>
    <t>0.05.05</t>
  </si>
  <si>
    <t>Contribución Patronal a otros fondos administrados por entes privados</t>
  </si>
  <si>
    <t xml:space="preserve">SERVICIOS </t>
  </si>
  <si>
    <t>1.01</t>
  </si>
  <si>
    <t xml:space="preserve">ALQUILERES </t>
  </si>
  <si>
    <t>1.01.01</t>
  </si>
  <si>
    <t>Alquiler de edificios, locales y terrenos</t>
  </si>
  <si>
    <t>1.01.02</t>
  </si>
  <si>
    <t>Alquiler de maquinaria, equipo y mobiliario</t>
  </si>
  <si>
    <t>1.01.03</t>
  </si>
  <si>
    <t>Alquiler de equipo de cómputo</t>
  </si>
  <si>
    <t>1.01.04</t>
  </si>
  <si>
    <r>
      <rPr>
        <sz val="9"/>
        <color theme="1"/>
        <rFont val="Malgun Gothic"/>
        <family val="2"/>
      </rPr>
      <t xml:space="preserve">Alquiler  </t>
    </r>
    <r>
      <rPr>
        <sz val="9"/>
        <color rgb="FFFF0000"/>
        <rFont val="Malgun Gothic"/>
        <family val="2"/>
      </rPr>
      <t>de equipo</t>
    </r>
    <r>
      <rPr>
        <sz val="9"/>
        <color theme="1"/>
        <rFont val="Malgun Gothic"/>
        <family val="2"/>
      </rPr>
      <t xml:space="preserve"> y derechos para telecomunicaciones</t>
    </r>
  </si>
  <si>
    <t>1.01.99</t>
  </si>
  <si>
    <t>Otros alquileres</t>
  </si>
  <si>
    <t>1.02</t>
  </si>
  <si>
    <t>SERVICIOS BÁSICOS</t>
  </si>
  <si>
    <t>1.02.01</t>
  </si>
  <si>
    <t xml:space="preserve">Servicio de agua y alcantarillado </t>
  </si>
  <si>
    <t>1.02.02</t>
  </si>
  <si>
    <t>Servicio de energía eléctrica</t>
  </si>
  <si>
    <t>1.02.03</t>
  </si>
  <si>
    <t>Servicio de correo</t>
  </si>
  <si>
    <t>1.02.04</t>
  </si>
  <si>
    <t>Servicio de telecomunicaciones</t>
  </si>
  <si>
    <t>1.02.99</t>
  </si>
  <si>
    <t xml:space="preserve">Otros servicios básicos </t>
  </si>
  <si>
    <t>1.03</t>
  </si>
  <si>
    <t>SERVICIOS COMERCIALES Y FINANCIEROS</t>
  </si>
  <si>
    <t>1.03.01</t>
  </si>
  <si>
    <t xml:space="preserve">Información </t>
  </si>
  <si>
    <t>1.03.02</t>
  </si>
  <si>
    <t>Publicidad y propaganda</t>
  </si>
  <si>
    <t>1.03.03</t>
  </si>
  <si>
    <t>Impresión, encuadernación y otros</t>
  </si>
  <si>
    <t>1.03.04</t>
  </si>
  <si>
    <t>Transporte de bienes</t>
  </si>
  <si>
    <t>1.03.05</t>
  </si>
  <si>
    <t>Servicios aduaneros</t>
  </si>
  <si>
    <t>1.03.06</t>
  </si>
  <si>
    <t>Comisiones y gastos por servicios financieros y comerciales</t>
  </si>
  <si>
    <t>1.03.07</t>
  </si>
  <si>
    <t>Servicios de tecnologías de información</t>
  </si>
  <si>
    <t>1.04</t>
  </si>
  <si>
    <t>SERVICIOS DE GESTIÓN Y APOYO</t>
  </si>
  <si>
    <t>1.04.01</t>
  </si>
  <si>
    <t>Servicios en ciencias de la salud</t>
  </si>
  <si>
    <t>1.04.02</t>
  </si>
  <si>
    <t xml:space="preserve">Servicios jurídicos </t>
  </si>
  <si>
    <t>1.04.03</t>
  </si>
  <si>
    <r>
      <rPr>
        <sz val="9"/>
        <color theme="1"/>
        <rFont val="Malgun Gothic"/>
        <family val="2"/>
      </rPr>
      <t xml:space="preserve">Servicios de ingeniería </t>
    </r>
    <r>
      <rPr>
        <sz val="9"/>
        <color rgb="FFFF0000"/>
        <rFont val="Malgun Gothic"/>
        <family val="2"/>
      </rPr>
      <t>y arquitectura</t>
    </r>
  </si>
  <si>
    <t>1.04.04</t>
  </si>
  <si>
    <t>Servicios en ciencias económicas y sociales</t>
  </si>
  <si>
    <t>1.04.05</t>
  </si>
  <si>
    <t>Servicios informáticos</t>
  </si>
  <si>
    <t>1.04.06</t>
  </si>
  <si>
    <t xml:space="preserve">Servicios generales </t>
  </si>
  <si>
    <t>1.04.99</t>
  </si>
  <si>
    <t>Otros servicios de gestión y apoyo</t>
  </si>
  <si>
    <t>1.05</t>
  </si>
  <si>
    <t>GASTOS DE VIAJE Y DE TRANSPORTE</t>
  </si>
  <si>
    <t>1.05.01</t>
  </si>
  <si>
    <t>Transporte dentro del país</t>
  </si>
  <si>
    <t>1.05.02</t>
  </si>
  <si>
    <t>Viáticos dentro del país</t>
  </si>
  <si>
    <t>1.05.03</t>
  </si>
  <si>
    <t>Transporte en el exterior</t>
  </si>
  <si>
    <t>1.05.04</t>
  </si>
  <si>
    <t>Viáticos en el exterior</t>
  </si>
  <si>
    <t>1.06</t>
  </si>
  <si>
    <t>SEGUROS, REASEGUROS Y OTRAS OBLIGACIONES</t>
  </si>
  <si>
    <t>1.06.01</t>
  </si>
  <si>
    <t xml:space="preserve">Seguros </t>
  </si>
  <si>
    <t>1.06.02</t>
  </si>
  <si>
    <t xml:space="preserve">Reaseguros </t>
  </si>
  <si>
    <t>1.06.03</t>
  </si>
  <si>
    <t>Obligaciones por contratos de seguros</t>
  </si>
  <si>
    <t>1.07</t>
  </si>
  <si>
    <t>CAPACITACIÓN Y PROTOCOLO</t>
  </si>
  <si>
    <t>1.07.01</t>
  </si>
  <si>
    <t>Actividades de capacitación</t>
  </si>
  <si>
    <t>1.07.02</t>
  </si>
  <si>
    <t xml:space="preserve">Actividades protocolarias y sociales </t>
  </si>
  <si>
    <t>1.07.03</t>
  </si>
  <si>
    <t>Gastos de representación institucional</t>
  </si>
  <si>
    <t>1.08</t>
  </si>
  <si>
    <t>MANTENIMIENTO Y REPARACIÓN</t>
  </si>
  <si>
    <t>1.08.01</t>
  </si>
  <si>
    <t>Mantenimiento de edificios, locales y terrenos</t>
  </si>
  <si>
    <t>1.08.02</t>
  </si>
  <si>
    <t>Mantenimiento de vías de comunicación</t>
  </si>
  <si>
    <t>1.08.03</t>
  </si>
  <si>
    <t>Mantenimiento de instalaciones y otras obras</t>
  </si>
  <si>
    <t>1.08.04</t>
  </si>
  <si>
    <t>Mantenimiento y reparación de maquinaria y equipo de producción</t>
  </si>
  <si>
    <t>1.08.05</t>
  </si>
  <si>
    <t>Mantenimiento y reparación de equipo de transporte</t>
  </si>
  <si>
    <t>1.08.06</t>
  </si>
  <si>
    <t>Mantenimiento y reparación de equipo de comunicación</t>
  </si>
  <si>
    <t>1.08.07</t>
  </si>
  <si>
    <t>Mantenimiento y reparación de equipo y mobiliario de oficina</t>
  </si>
  <si>
    <t>1.08.08</t>
  </si>
  <si>
    <t>Mantenimiento y reparación de equipo de cómputo y  sistemas de informacion</t>
  </si>
  <si>
    <t>1.08.99</t>
  </si>
  <si>
    <t>Mantenimiento y reparación de otros equipos</t>
  </si>
  <si>
    <t>1.99</t>
  </si>
  <si>
    <t>SERVICIOS DIVERSOS</t>
  </si>
  <si>
    <t>1.99.01</t>
  </si>
  <si>
    <t>Servicios de regulación</t>
  </si>
  <si>
    <t>1.99.02</t>
  </si>
  <si>
    <t>Intereses moratorios y multas</t>
  </si>
  <si>
    <t>1.99.03</t>
  </si>
  <si>
    <t>Gastos de oficinas en el exterior</t>
  </si>
  <si>
    <t>1.99.04</t>
  </si>
  <si>
    <t>Gastos de misiones especiales en el exterior</t>
  </si>
  <si>
    <t>1.99.05</t>
  </si>
  <si>
    <t>Deducibles</t>
  </si>
  <si>
    <t>1.99.99</t>
  </si>
  <si>
    <t>Otros servicios no especificados</t>
  </si>
  <si>
    <t>2.01</t>
  </si>
  <si>
    <t>PRODUCTOS QUÍMICOS Y CONEXOS</t>
  </si>
  <si>
    <t>2.01.01</t>
  </si>
  <si>
    <t>Combustibles y lubricantes</t>
  </si>
  <si>
    <t>2.01.02</t>
  </si>
  <si>
    <t>Productos farmacéuticos y medicinales</t>
  </si>
  <si>
    <t>2.01.03</t>
  </si>
  <si>
    <t>Productos veterinarios</t>
  </si>
  <si>
    <t>2.01.04</t>
  </si>
  <si>
    <t xml:space="preserve">Tintas, pinturas y diluyentes </t>
  </si>
  <si>
    <t>2.01.99</t>
  </si>
  <si>
    <t>Otros productos químicos y conexos</t>
  </si>
  <si>
    <t>2.02</t>
  </si>
  <si>
    <t>ALIMENTOS Y PRODUCTOS AGROPECUARIOS</t>
  </si>
  <si>
    <t>2.02.01</t>
  </si>
  <si>
    <t>Productos pecuarios y otras especies</t>
  </si>
  <si>
    <t>2.02.02</t>
  </si>
  <si>
    <t>Productos agroforestales</t>
  </si>
  <si>
    <t>2.02.03</t>
  </si>
  <si>
    <t>Alimentos y bebidas</t>
  </si>
  <si>
    <t>2.02.04</t>
  </si>
  <si>
    <t>Alimentos para animales</t>
  </si>
  <si>
    <t>2.03</t>
  </si>
  <si>
    <t>MATERIALES Y PRODUCTOS DE USO EN LA CONSTRUCCIÓN Y MANTENIMIENTO</t>
  </si>
  <si>
    <t>2.03.01</t>
  </si>
  <si>
    <t>Materiales y productos metálicos</t>
  </si>
  <si>
    <t>2.03.02</t>
  </si>
  <si>
    <t>Materiales y productos minerales y asfálticos</t>
  </si>
  <si>
    <t>2.03.03</t>
  </si>
  <si>
    <t>Madera y sus derivados</t>
  </si>
  <si>
    <t>2.03.04</t>
  </si>
  <si>
    <t>Materiales y productos eléctricos, telefónicos y de cómputo</t>
  </si>
  <si>
    <t>2.03.05</t>
  </si>
  <si>
    <t>Materiales y productos de vidrio</t>
  </si>
  <si>
    <t>2.03.06</t>
  </si>
  <si>
    <t>Materiales y productos de plástico</t>
  </si>
  <si>
    <t>2.03.99</t>
  </si>
  <si>
    <t>Otros materiales y productos de uso en la construcción y mantenimiento.</t>
  </si>
  <si>
    <t>2.04</t>
  </si>
  <si>
    <t>HERRAMIENTAS, REPUESTOS Y ACCESORIOS</t>
  </si>
  <si>
    <t>2.04.01</t>
  </si>
  <si>
    <t>Herramientas e instrumentos</t>
  </si>
  <si>
    <t>2.04.02</t>
  </si>
  <si>
    <t>Repuestos y accesorios</t>
  </si>
  <si>
    <t>2.05</t>
  </si>
  <si>
    <t>BIENES PARA LA PRODUCCIÓN Y COMERCIALIZACIÓN</t>
  </si>
  <si>
    <t>2.05.01</t>
  </si>
  <si>
    <t>Materia prima</t>
  </si>
  <si>
    <t>2.05.02</t>
  </si>
  <si>
    <t>Productos terminados</t>
  </si>
  <si>
    <t>2.05.03</t>
  </si>
  <si>
    <t>Energía eléctrica</t>
  </si>
  <si>
    <t>2.05.99</t>
  </si>
  <si>
    <t>Otros bienes para la producción y comercialización</t>
  </si>
  <si>
    <t>2.99</t>
  </si>
  <si>
    <t>ÚTILES, MATERIALES Y SUMINISTROS DIVERSOS</t>
  </si>
  <si>
    <t>2.99.01</t>
  </si>
  <si>
    <t>Útiles y materiales de oficina y cómputo</t>
  </si>
  <si>
    <t>2.99.02</t>
  </si>
  <si>
    <t>Útiles y materiales médico, hospitalario y de investigación</t>
  </si>
  <si>
    <t>2.99.03</t>
  </si>
  <si>
    <t>Productos de papel, cartón e impresos</t>
  </si>
  <si>
    <t>2.99.04</t>
  </si>
  <si>
    <t>Textiles y vestuario</t>
  </si>
  <si>
    <t>2.99.05</t>
  </si>
  <si>
    <t>Útiles y materiales de limpieza</t>
  </si>
  <si>
    <t>2.99.06</t>
  </si>
  <si>
    <t>Útiles y materiales de resguardo y seguridad</t>
  </si>
  <si>
    <t>2.99.07</t>
  </si>
  <si>
    <t>Útiles y materiales de cocina y comedor</t>
  </si>
  <si>
    <t>2.99.99</t>
  </si>
  <si>
    <t>Otros útiles, materiales y suministros diversos</t>
  </si>
  <si>
    <t xml:space="preserve">INTERESES Y COMISIONES </t>
  </si>
  <si>
    <t>3.04</t>
  </si>
  <si>
    <t>COMISIONES Y OTROS GASTOS</t>
  </si>
  <si>
    <t>3.04.01</t>
  </si>
  <si>
    <t>Comisiones y otros gastos sobre títulos valores internos</t>
  </si>
  <si>
    <t>3.04.02</t>
  </si>
  <si>
    <t>Comisiones  y otros gastos sobre títulos valores del sector externo</t>
  </si>
  <si>
    <t>3.04.03</t>
  </si>
  <si>
    <t>Comisiones y otros gastos sobre préstamos internos</t>
  </si>
  <si>
    <t>3.04.04</t>
  </si>
  <si>
    <t>Comisiones y otros gastos sobre préstamos del sector externo</t>
  </si>
  <si>
    <t>9.01</t>
  </si>
  <si>
    <t>CUENTAS ESPECIALES DIVERSAS</t>
  </si>
  <si>
    <t>9.01.01</t>
  </si>
  <si>
    <t>Gastos confidenciales</t>
  </si>
  <si>
    <t>3.01</t>
  </si>
  <si>
    <t>INTERESES SOBRE TÍTULOS VALORES</t>
  </si>
  <si>
    <t>3.01.01</t>
  </si>
  <si>
    <t>Intereses sobre títulos valores internos de corto plazo</t>
  </si>
  <si>
    <t>3.01.02</t>
  </si>
  <si>
    <t>Intereses sobre títulos valores internos de largo plazo</t>
  </si>
  <si>
    <t>3.02</t>
  </si>
  <si>
    <t>INTERESES SOBRE PRÉSTAMOS</t>
  </si>
  <si>
    <t>3.02.01</t>
  </si>
  <si>
    <t xml:space="preserve">Intereses sobre préstamos del Gobierno Central </t>
  </si>
  <si>
    <t>3.02.02</t>
  </si>
  <si>
    <t>Intereses sobre préstamos de Órganos Desconcentrados</t>
  </si>
  <si>
    <t>3.02.03</t>
  </si>
  <si>
    <t>Intereses sobre préstamos de Instituciones Descentralizadas  no Empresariales</t>
  </si>
  <si>
    <t>3.02.04</t>
  </si>
  <si>
    <t>Intereses sobre préstamos de Gobiernos Locales</t>
  </si>
  <si>
    <t>3.02.05</t>
  </si>
  <si>
    <t>Intereses sobre préstamos de Empresas Públicas no Financieras</t>
  </si>
  <si>
    <t>3.02.06</t>
  </si>
  <si>
    <t xml:space="preserve">Intereses sobre préstamos de  Instituciones Públicas Financieras   </t>
  </si>
  <si>
    <t>3.02.07</t>
  </si>
  <si>
    <t>Intereses sobre préstamos del Sector Privado</t>
  </si>
  <si>
    <t>3.03</t>
  </si>
  <si>
    <t>INTERESES SOBRE OTRAS OBLIGACIONES</t>
  </si>
  <si>
    <t>3.03.01</t>
  </si>
  <si>
    <t>Intereses sobre depósitos bancarios a la vista</t>
  </si>
  <si>
    <t>3.03.99</t>
  </si>
  <si>
    <t>Intereses sobre otras obligaciones</t>
  </si>
  <si>
    <t>3.04.05</t>
  </si>
  <si>
    <t>Diferencias por tipo de cambio</t>
  </si>
  <si>
    <t>3.01.03</t>
  </si>
  <si>
    <t>Intereses sobre títulos valores del sector externo de corto plazo</t>
  </si>
  <si>
    <t>3.01.04</t>
  </si>
  <si>
    <t>Intereses sobre títulos valores del sector externo de largo plazo</t>
  </si>
  <si>
    <t>3.02.08</t>
  </si>
  <si>
    <t>Intereses sobre préstamos del Sector Externo</t>
  </si>
  <si>
    <t>6.01</t>
  </si>
  <si>
    <t>TRANSFERENCIAS CORRIENTES AL SECTOR PÚBLICO</t>
  </si>
  <si>
    <t>6.01.01</t>
  </si>
  <si>
    <t>Transferencias corrientes al Gobierno Central</t>
  </si>
  <si>
    <t>6.01.02</t>
  </si>
  <si>
    <t>Transferencias corrientes a Órganos Desconcentrados</t>
  </si>
  <si>
    <t>6.01.03</t>
  </si>
  <si>
    <t>Transferencias corrientes a Instituciones Descentralizadas no  Empresariales</t>
  </si>
  <si>
    <t>6.01.04</t>
  </si>
  <si>
    <t>Transferencias corrientes a Gobiernos Locales.</t>
  </si>
  <si>
    <t>6.01.05</t>
  </si>
  <si>
    <t>Transferencias corrientes a Empresas Públicas no Financieras</t>
  </si>
  <si>
    <t>6.01.06</t>
  </si>
  <si>
    <t xml:space="preserve">Transferencias corrientes a Instituciones  Públicas Financieras </t>
  </si>
  <si>
    <t>6.01.07</t>
  </si>
  <si>
    <t>Dividendos</t>
  </si>
  <si>
    <t>6.01.08</t>
  </si>
  <si>
    <t>Fondos en fideicomiso para gasto corriente</t>
  </si>
  <si>
    <t>6.01.09</t>
  </si>
  <si>
    <t>Impuestos por transferir</t>
  </si>
  <si>
    <t>1.09</t>
  </si>
  <si>
    <t>IMPUESTOS</t>
  </si>
  <si>
    <t>1.09.01</t>
  </si>
  <si>
    <t>Impuestos sobre ingresos y utilidades</t>
  </si>
  <si>
    <t>1.09.02</t>
  </si>
  <si>
    <r>
      <rPr>
        <sz val="9"/>
        <color theme="1"/>
        <rFont val="Malgun Gothic"/>
        <family val="2"/>
      </rPr>
      <t xml:space="preserve">Impuestos sobre </t>
    </r>
    <r>
      <rPr>
        <sz val="9"/>
        <color rgb="FFFF0000"/>
        <rFont val="Malgun Gothic"/>
        <family val="2"/>
      </rPr>
      <t>la propiedad de</t>
    </r>
    <r>
      <rPr>
        <sz val="9"/>
        <color theme="1"/>
        <rFont val="Malgun Gothic"/>
        <family val="2"/>
      </rPr>
      <t xml:space="preserve">  bienes inmuebles          </t>
    </r>
  </si>
  <si>
    <t>1.09.03</t>
  </si>
  <si>
    <t>Impuestos de patentes</t>
  </si>
  <si>
    <t>1.09.99</t>
  </si>
  <si>
    <t>Otros impuestos</t>
  </si>
  <si>
    <t>6.02</t>
  </si>
  <si>
    <t>TRANSFERENCIAS CORRIENTES A PERSONAS</t>
  </si>
  <si>
    <t>6.02.01</t>
  </si>
  <si>
    <t>Becas a funcionarios</t>
  </si>
  <si>
    <t>6.02.02</t>
  </si>
  <si>
    <t>Becas a terceras personas</t>
  </si>
  <si>
    <t>6.02.03</t>
  </si>
  <si>
    <t xml:space="preserve">Ayudas a funcionarios </t>
  </si>
  <si>
    <t>6.02.99</t>
  </si>
  <si>
    <t>Otras transferencias a personas</t>
  </si>
  <si>
    <t>6.03</t>
  </si>
  <si>
    <t xml:space="preserve">PRESTACIONES </t>
  </si>
  <si>
    <t>6.03.01</t>
  </si>
  <si>
    <t>Prestaciones legales</t>
  </si>
  <si>
    <t>6.03.02</t>
  </si>
  <si>
    <t xml:space="preserve">Pensiones y jubilaciones contributivas </t>
  </si>
  <si>
    <t>6.03.03</t>
  </si>
  <si>
    <t xml:space="preserve">Pensiones no contributivas </t>
  </si>
  <si>
    <t>6.03.04</t>
  </si>
  <si>
    <t>Decimotercer mes de jubilaciones y pensiones</t>
  </si>
  <si>
    <t>6.03.99</t>
  </si>
  <si>
    <t xml:space="preserve">Otras prestaciones </t>
  </si>
  <si>
    <t>6.04</t>
  </si>
  <si>
    <t>TRANSFERENCIAS CORRIENTES A ENTIDADES PRIVADAS SIN FINES DE LUCRO</t>
  </si>
  <si>
    <t>6.04.01</t>
  </si>
  <si>
    <t>Transferencias corrientes a asociaciones</t>
  </si>
  <si>
    <t>6.04.02</t>
  </si>
  <si>
    <t xml:space="preserve">Transferencias corrientes a fundaciones          </t>
  </si>
  <si>
    <t>6.04.03</t>
  </si>
  <si>
    <t>Transferencias corrientes a cooperativas</t>
  </si>
  <si>
    <t>6.04.04</t>
  </si>
  <si>
    <t>Transferencias corrientes a otras entidades privadas sin fines de lucro</t>
  </si>
  <si>
    <t>6.05</t>
  </si>
  <si>
    <t>TRANSFERENCIAS CORRIENTES A EMPRESAS PRIVADAS</t>
  </si>
  <si>
    <t>6.05.01</t>
  </si>
  <si>
    <t>Transferencias corrientes a empresas privadas</t>
  </si>
  <si>
    <t>6.06</t>
  </si>
  <si>
    <t>OTRAS TRANSFERENCIAS CORRIENTES AL  SECTOR PRIVADO</t>
  </si>
  <si>
    <t>6.06.01</t>
  </si>
  <si>
    <t>Indemnizaciones</t>
  </si>
  <si>
    <t>6.06.02</t>
  </si>
  <si>
    <t>Reintegros o devoluciones</t>
  </si>
  <si>
    <t>6.07</t>
  </si>
  <si>
    <t>TRANSFERENCIAS CORRIENTES AL SECTOR EXTERNO</t>
  </si>
  <si>
    <t>6.07.01</t>
  </si>
  <si>
    <t>Transferencias corrientes a organismos internacionales</t>
  </si>
  <si>
    <t>6.07.02</t>
  </si>
  <si>
    <t xml:space="preserve">Otras transferencias corrientes al sector externo </t>
  </si>
  <si>
    <t>5.02</t>
  </si>
  <si>
    <t>CONSTRUCCIONES, ADICIONES Y MEJORAS</t>
  </si>
  <si>
    <t>5.02.01</t>
  </si>
  <si>
    <t>Edificios</t>
  </si>
  <si>
    <t>5.02.02</t>
  </si>
  <si>
    <t>Vías de comunicación terrestre</t>
  </si>
  <si>
    <t>5.02.03</t>
  </si>
  <si>
    <t>Vías férreas</t>
  </si>
  <si>
    <t>5.02.04</t>
  </si>
  <si>
    <t>Obras marítimas y fluviales</t>
  </si>
  <si>
    <t>5.02.05</t>
  </si>
  <si>
    <t>Aeropuertos</t>
  </si>
  <si>
    <t>5.02.06</t>
  </si>
  <si>
    <t>Obras urbanísticas</t>
  </si>
  <si>
    <t>5.02.07</t>
  </si>
  <si>
    <t>Instalaciones</t>
  </si>
  <si>
    <t>5.02.99</t>
  </si>
  <si>
    <t>Otras construcciones adiciones y mejoras</t>
  </si>
  <si>
    <t>5.01</t>
  </si>
  <si>
    <t>MAQUINARIA, EQUIPO Y MOBILIARIO</t>
  </si>
  <si>
    <t>5.01.01</t>
  </si>
  <si>
    <t>Maquinaria y equipo para la producción</t>
  </si>
  <si>
    <t>5.01.02</t>
  </si>
  <si>
    <t>Equipo de transporte</t>
  </si>
  <si>
    <t>5.01.03</t>
  </si>
  <si>
    <t>Equipo de comunicación</t>
  </si>
  <si>
    <t>5.01.04</t>
  </si>
  <si>
    <t>Equipo y mobiliario de oficina</t>
  </si>
  <si>
    <t>5.01.05</t>
  </si>
  <si>
    <t>Equipo de  cómputo</t>
  </si>
  <si>
    <t>5.01.06</t>
  </si>
  <si>
    <t>Equipo sanitario, de laboratorio e investigación</t>
  </si>
  <si>
    <t>5.01.07</t>
  </si>
  <si>
    <t>Equipo y mobiliario educacional, deportivo y recreativo</t>
  </si>
  <si>
    <t>5.01.99</t>
  </si>
  <si>
    <t>Maquinaria, equipo y mobiliario  diverso</t>
  </si>
  <si>
    <t>5.99</t>
  </si>
  <si>
    <t>BIENES DURADEROS DIVERSOS</t>
  </si>
  <si>
    <t>5.99.01</t>
  </si>
  <si>
    <t>Semovientes</t>
  </si>
  <si>
    <t>5.03</t>
  </si>
  <si>
    <t>BIENES PREEXISTENTES</t>
  </si>
  <si>
    <t>5.03.01</t>
  </si>
  <si>
    <t>Terrenos</t>
  </si>
  <si>
    <t>5.03.02</t>
  </si>
  <si>
    <t>Edificios preexistentes</t>
  </si>
  <si>
    <t>5.03.99</t>
  </si>
  <si>
    <t>Otras obras preexistentes</t>
  </si>
  <si>
    <t>5.99.03</t>
  </si>
  <si>
    <t>Bienes intangibles</t>
  </si>
  <si>
    <t>5.99.02</t>
  </si>
  <si>
    <t>Piezas y obras de colección</t>
  </si>
  <si>
    <t>5.99.99</t>
  </si>
  <si>
    <t>Otros bienes duraderos</t>
  </si>
  <si>
    <t>7.01</t>
  </si>
  <si>
    <t>TRANSFERENCIAS DE CAPITAL  AL SECTOR PÚBLICO</t>
  </si>
  <si>
    <t>7.01.01</t>
  </si>
  <si>
    <t>Transferencias  de capital al Gobierno Central</t>
  </si>
  <si>
    <t>7.01.02</t>
  </si>
  <si>
    <t>Transferencias de capital  a Órganos Desconcentrados</t>
  </si>
  <si>
    <t>7.01.03</t>
  </si>
  <si>
    <t>Transferencias de capital a Instituciones Descentralizadas no Empresariales</t>
  </si>
  <si>
    <t>7.01.04</t>
  </si>
  <si>
    <t>Transferencias de capital a Gobiernos Locales</t>
  </si>
  <si>
    <t>7.01.05</t>
  </si>
  <si>
    <t>Transferencias de capital a Empresas Públicas no Financieras</t>
  </si>
  <si>
    <t>7.01.06</t>
  </si>
  <si>
    <t>Transferencias de capital a Instituciones Públicas Financieras</t>
  </si>
  <si>
    <t>7.01.07</t>
  </si>
  <si>
    <t xml:space="preserve">Fondos en fideicomiso para gasto de capital </t>
  </si>
  <si>
    <t>7.02</t>
  </si>
  <si>
    <t>TRANSFERENCIAS DE CAPITAL  A PERSONAS</t>
  </si>
  <si>
    <t>7.02.01</t>
  </si>
  <si>
    <t>Transferencias de capital a personas</t>
  </si>
  <si>
    <t>7.03</t>
  </si>
  <si>
    <t>TRANSFERENCIAS DE CAPITAL  A ENTIDADES PRIVADAS SIN FINES DE LUCRO</t>
  </si>
  <si>
    <t>7.03.01</t>
  </si>
  <si>
    <t>Transferencias de capital a asociaciones</t>
  </si>
  <si>
    <t>7.03.02</t>
  </si>
  <si>
    <t xml:space="preserve">Transferencias de capital a fundaciones   </t>
  </si>
  <si>
    <t>7.03.03</t>
  </si>
  <si>
    <t>Transferencias de capital a cooperativas</t>
  </si>
  <si>
    <t>7.03.99</t>
  </si>
  <si>
    <t>Transferencias de capital a otras entidades privadas sin fines de lucro</t>
  </si>
  <si>
    <t>7.04</t>
  </si>
  <si>
    <t>TRANSFERENCIAS DE CAPITAL  A EMPRESAS PRIVADAS</t>
  </si>
  <si>
    <t>7.04.01</t>
  </si>
  <si>
    <t>Transferencias de capital a empresas privadas</t>
  </si>
  <si>
    <t>7.05</t>
  </si>
  <si>
    <t>TRANSFERENCIAS DE CAPITAL  AL SECTOR EXTERNO</t>
  </si>
  <si>
    <t>7.05.01</t>
  </si>
  <si>
    <r>
      <rPr>
        <sz val="9"/>
        <color theme="1"/>
        <rFont val="Malgun Gothic"/>
        <family val="2"/>
      </rPr>
      <t xml:space="preserve">Transferencias de capital  a </t>
    </r>
    <r>
      <rPr>
        <sz val="9"/>
        <color rgb="FFFF0000"/>
        <rFont val="Malgun Gothic"/>
        <family val="2"/>
      </rPr>
      <t>O</t>
    </r>
    <r>
      <rPr>
        <sz val="9"/>
        <color theme="1"/>
        <rFont val="Malgun Gothic"/>
        <family val="2"/>
      </rPr>
      <t xml:space="preserve">rganismos </t>
    </r>
    <r>
      <rPr>
        <sz val="9"/>
        <color rgb="FFFF0000"/>
        <rFont val="Malgun Gothic"/>
        <family val="2"/>
      </rPr>
      <t>I</t>
    </r>
    <r>
      <rPr>
        <sz val="9"/>
        <color theme="1"/>
        <rFont val="Malgun Gothic"/>
        <family val="2"/>
      </rPr>
      <t>nternacionales</t>
    </r>
  </si>
  <si>
    <t>7.05.02</t>
  </si>
  <si>
    <t>Otras transferencias de capital al sector externo</t>
  </si>
  <si>
    <t>ACTIVOS FINANCIEROS</t>
  </si>
  <si>
    <t>4.01</t>
  </si>
  <si>
    <t>PRÉSTAMOS</t>
  </si>
  <si>
    <t>4.01.01</t>
  </si>
  <si>
    <t>Préstamos al Gobierno Central</t>
  </si>
  <si>
    <t>4.01.02</t>
  </si>
  <si>
    <t>Préstamos a Órganos Desconcentrados</t>
  </si>
  <si>
    <t>4.01.03</t>
  </si>
  <si>
    <t>Préstamos a Instituciones Descentralizadas no  Empresariales</t>
  </si>
  <si>
    <t>4.01.04</t>
  </si>
  <si>
    <t>Préstamos a Gobiernos Locales</t>
  </si>
  <si>
    <t>4.01.05</t>
  </si>
  <si>
    <t>Préstamos a Empresas Públicas no Financieras</t>
  </si>
  <si>
    <t>4.01.06</t>
  </si>
  <si>
    <t>Préstamos a Instituciones Públicas Financieras</t>
  </si>
  <si>
    <t>4.01.07</t>
  </si>
  <si>
    <t>Préstamos al Sector Privado</t>
  </si>
  <si>
    <t>4.01.08</t>
  </si>
  <si>
    <t>Préstamos al  Sector Externo</t>
  </si>
  <si>
    <t>4.02</t>
  </si>
  <si>
    <t>ADQUISICIÓN DE VALORES</t>
  </si>
  <si>
    <t>4.02.01</t>
  </si>
  <si>
    <t>Adquisición de valores del Gobierno Central</t>
  </si>
  <si>
    <t>4.02.02</t>
  </si>
  <si>
    <t>Adquisición de valores de Órganos Desconcentrados</t>
  </si>
  <si>
    <t>4.02.03</t>
  </si>
  <si>
    <t>Adquisición de valores de Instituciones Descentralizadas no Empresariales</t>
  </si>
  <si>
    <t>4.02.04</t>
  </si>
  <si>
    <t>Adquisición de valores de Gobiernos Locales</t>
  </si>
  <si>
    <t>4.02.05</t>
  </si>
  <si>
    <t>Adquisición de valores de Empresas Públicas no Financieras</t>
  </si>
  <si>
    <t>4.02.06</t>
  </si>
  <si>
    <t xml:space="preserve">Adquisición de valores de Instituciones Públicas  Financieras </t>
  </si>
  <si>
    <t>4.02.07</t>
  </si>
  <si>
    <t>Adquisición de valores del Sector Privado</t>
  </si>
  <si>
    <t>4.02.08</t>
  </si>
  <si>
    <t>Adquisición de valores del Sector Externo</t>
  </si>
  <si>
    <t xml:space="preserve">AMORTIZACION </t>
  </si>
  <si>
    <t>8.01</t>
  </si>
  <si>
    <t>AMORTIZACIÓN DE TÍTULOS VALORES</t>
  </si>
  <si>
    <t>8.01.01</t>
  </si>
  <si>
    <t>Amortización de títulos valores internos de corto plazo</t>
  </si>
  <si>
    <t>8.01.02</t>
  </si>
  <si>
    <t>Amortización de títulos valores internos de largo plazo</t>
  </si>
  <si>
    <t>8.02</t>
  </si>
  <si>
    <t>AMORTIZACIÓN DE PRÉSTAMOS</t>
  </si>
  <si>
    <t>8.02.01</t>
  </si>
  <si>
    <t>Amortización de préstamos del  Gobierno Central</t>
  </si>
  <si>
    <t>8.02.02</t>
  </si>
  <si>
    <t>Amortización de préstamos de Órganos Desconcentrados</t>
  </si>
  <si>
    <t>8.02.03</t>
  </si>
  <si>
    <t>Amortización de préstamos de Instituciones Descentralizadas no Empresariales</t>
  </si>
  <si>
    <t>8.02.04</t>
  </si>
  <si>
    <t>Amortización de préstamos de  Gobiernos Locales</t>
  </si>
  <si>
    <t>8.02.05</t>
  </si>
  <si>
    <t>Amortización de préstamos de Empresas Públicas no Financieras</t>
  </si>
  <si>
    <t>8.02.06</t>
  </si>
  <si>
    <t xml:space="preserve">Amortización de préstamos de Instituciones Públicas Financieras </t>
  </si>
  <si>
    <t>8.02.07</t>
  </si>
  <si>
    <t>Amortización de préstamos del Sector Privado</t>
  </si>
  <si>
    <t>8.03</t>
  </si>
  <si>
    <t>AMORTIZACIÓN DE OTRAS OBLIGACIONES</t>
  </si>
  <si>
    <t>8.03.01</t>
  </si>
  <si>
    <t>Amortización de otras obligaciones</t>
  </si>
  <si>
    <t>8.01.03</t>
  </si>
  <si>
    <t>Amortización de títulos valores del sector externo de corto plazo</t>
  </si>
  <si>
    <t>8.01.04</t>
  </si>
  <si>
    <t>Amortización de títulos valores del sector externo de largo plazo</t>
  </si>
  <si>
    <t>8.02.08</t>
  </si>
  <si>
    <t>Amortización de préstamos de Sector Externo</t>
  </si>
  <si>
    <t>4.99</t>
  </si>
  <si>
    <t>OTROS ACTIVOS FINANCIEROS</t>
  </si>
  <si>
    <t>4.99.01</t>
  </si>
  <si>
    <t>Aportes de Capital a Empresas</t>
  </si>
  <si>
    <t>4.99.99</t>
  </si>
  <si>
    <t>Otros activos financieros</t>
  </si>
  <si>
    <t>9.02</t>
  </si>
  <si>
    <t>SUMAS SIN ASIGNACIÓN PRESUPUESTARIA</t>
  </si>
  <si>
    <t>9.02.01</t>
  </si>
  <si>
    <t>Sumas libres sin asignación presupuestaria</t>
  </si>
  <si>
    <t>9.02.02</t>
  </si>
  <si>
    <t>Sumas con destino específico sin asignación presupuestaria</t>
  </si>
  <si>
    <t xml:space="preserve">TOTAL </t>
  </si>
  <si>
    <t>CLASIFICADOR ECONÓMICO DEL GASTO DEL SECTOR PÚBLICO</t>
  </si>
  <si>
    <t>TABLA DE EQUIVALENCIA</t>
  </si>
  <si>
    <t>Código por</t>
  </si>
  <si>
    <t>CE</t>
  </si>
  <si>
    <t>OBG</t>
  </si>
  <si>
    <t>1</t>
  </si>
  <si>
    <t>GASTOS CORRIENTES</t>
  </si>
  <si>
    <t>1.1</t>
  </si>
  <si>
    <t>GASTOS DE CONSUMO</t>
  </si>
  <si>
    <t>1.1.1</t>
  </si>
  <si>
    <t>1.1.1.1</t>
  </si>
  <si>
    <t xml:space="preserve">Sueldos y salarios </t>
  </si>
  <si>
    <t>1.1.1.2</t>
  </si>
  <si>
    <t>Contribuciones sociales</t>
  </si>
  <si>
    <r>
      <rPr>
        <sz val="9"/>
        <color theme="1"/>
        <rFont val="Malgun Gothic"/>
        <family val="2"/>
      </rPr>
      <t xml:space="preserve">Contribución Patronal al Seguro de Pensiones de la Caja Costarricense </t>
    </r>
    <r>
      <rPr>
        <sz val="9"/>
        <color rgb="FFFF0000"/>
        <rFont val="Malgun Gothic"/>
        <family val="2"/>
      </rPr>
      <t xml:space="preserve">de </t>
    </r>
    <r>
      <rPr>
        <sz val="9"/>
        <color theme="1"/>
        <rFont val="Malgun Gothic"/>
        <family val="2"/>
      </rPr>
      <t xml:space="preserve">Seguro Social  </t>
    </r>
  </si>
  <si>
    <t>1.1.2</t>
  </si>
  <si>
    <t>ADQUISICIÓN DE BIENES Y SERVICIOS</t>
  </si>
  <si>
    <r>
      <rPr>
        <sz val="9"/>
        <color theme="1"/>
        <rFont val="Malgun Gothic"/>
        <family val="2"/>
      </rPr>
      <t xml:space="preserve">Alquiler  </t>
    </r>
    <r>
      <rPr>
        <sz val="9"/>
        <color rgb="FFFF0000"/>
        <rFont val="Malgun Gothic"/>
        <family val="2"/>
      </rPr>
      <t>de equipo</t>
    </r>
    <r>
      <rPr>
        <sz val="9"/>
        <color theme="1"/>
        <rFont val="Malgun Gothic"/>
        <family val="2"/>
      </rPr>
      <t xml:space="preserve"> y derechos para telecomunicaciones</t>
    </r>
  </si>
  <si>
    <r>
      <rPr>
        <sz val="9"/>
        <color theme="1"/>
        <rFont val="Malgun Gothic"/>
        <family val="2"/>
      </rPr>
      <t xml:space="preserve">Servicios de ingeniería </t>
    </r>
    <r>
      <rPr>
        <sz val="9"/>
        <color rgb="FFFF0000"/>
        <rFont val="Malgun Gothic"/>
        <family val="2"/>
      </rPr>
      <t>y arquitectura</t>
    </r>
  </si>
  <si>
    <t>1.2</t>
  </si>
  <si>
    <t>INTERESES</t>
  </si>
  <si>
    <t>1.2.1</t>
  </si>
  <si>
    <t>Internos</t>
  </si>
  <si>
    <t xml:space="preserve">1.2.2 </t>
  </si>
  <si>
    <t>Externos</t>
  </si>
  <si>
    <t>1.2.2</t>
  </si>
  <si>
    <t>1.3</t>
  </si>
  <si>
    <t>1.3.1</t>
  </si>
  <si>
    <t xml:space="preserve">Transferencias corrientes al Sector Público </t>
  </si>
  <si>
    <r>
      <rPr>
        <sz val="9"/>
        <color theme="1"/>
        <rFont val="Malgun Gothic"/>
        <family val="2"/>
      </rPr>
      <t xml:space="preserve">Impuestos sobre </t>
    </r>
    <r>
      <rPr>
        <sz val="9"/>
        <color rgb="FFFF0000"/>
        <rFont val="Malgun Gothic"/>
        <family val="2"/>
      </rPr>
      <t>la propiedad de</t>
    </r>
    <r>
      <rPr>
        <sz val="9"/>
        <color theme="1"/>
        <rFont val="Malgun Gothic"/>
        <family val="2"/>
      </rPr>
      <t xml:space="preserve">  bienes inmuebles          </t>
    </r>
  </si>
  <si>
    <t>1.3.2</t>
  </si>
  <si>
    <t>Transferencias corrientes al Sector Privado</t>
  </si>
  <si>
    <t>1.3.3</t>
  </si>
  <si>
    <t xml:space="preserve"> Transferencias corrientes al Sector Externo</t>
  </si>
  <si>
    <t>2</t>
  </si>
  <si>
    <t>GASTOS DE CAPITAL</t>
  </si>
  <si>
    <t>2.1</t>
  </si>
  <si>
    <t>FORMACIÓN DE CAPITAL</t>
  </si>
  <si>
    <t>2.1.1</t>
  </si>
  <si>
    <t>Edificaciones</t>
  </si>
  <si>
    <t>2.1.2</t>
  </si>
  <si>
    <t>Vías de comunicación</t>
  </si>
  <si>
    <t>2.1.3</t>
  </si>
  <si>
    <t>2.1.4</t>
  </si>
  <si>
    <t>2.1.5</t>
  </si>
  <si>
    <t>Otras obras</t>
  </si>
  <si>
    <t>2.2</t>
  </si>
  <si>
    <t>ADQUISICIÓN DE ACTIVOS</t>
  </si>
  <si>
    <t>2.2.1</t>
  </si>
  <si>
    <t xml:space="preserve">Maquinaria y equipo </t>
  </si>
  <si>
    <t>2.2.2</t>
  </si>
  <si>
    <t>2.2.3</t>
  </si>
  <si>
    <t>2.2.4</t>
  </si>
  <si>
    <t>Intangibles</t>
  </si>
  <si>
    <t>2.2.5</t>
  </si>
  <si>
    <t>Activos de valor</t>
  </si>
  <si>
    <t>2.3</t>
  </si>
  <si>
    <t>2.3.1</t>
  </si>
  <si>
    <t>Transferencias de capital  al Sector Público</t>
  </si>
  <si>
    <t>2.3.2</t>
  </si>
  <si>
    <t>Transferencias de capital al Sector Privado</t>
  </si>
  <si>
    <t>2.3.3</t>
  </si>
  <si>
    <t>Transferencias de capital al Sector Externo</t>
  </si>
  <si>
    <r>
      <rPr>
        <sz val="9"/>
        <color theme="1"/>
        <rFont val="Malgun Gothic"/>
        <family val="2"/>
      </rPr>
      <t xml:space="preserve">Transferencias de capital  a </t>
    </r>
    <r>
      <rPr>
        <sz val="9"/>
        <color rgb="FFFF0000"/>
        <rFont val="Malgun Gothic"/>
        <family val="2"/>
      </rPr>
      <t>O</t>
    </r>
    <r>
      <rPr>
        <sz val="9"/>
        <color theme="1"/>
        <rFont val="Malgun Gothic"/>
        <family val="2"/>
      </rPr>
      <t xml:space="preserve">rganismos </t>
    </r>
    <r>
      <rPr>
        <sz val="9"/>
        <color rgb="FFFF0000"/>
        <rFont val="Malgun Gothic"/>
        <family val="2"/>
      </rPr>
      <t>I</t>
    </r>
    <r>
      <rPr>
        <sz val="9"/>
        <color theme="1"/>
        <rFont val="Malgun Gothic"/>
        <family val="2"/>
      </rPr>
      <t>nternacionales</t>
    </r>
  </si>
  <si>
    <t>TRANSACCIONES FINANCIERAS</t>
  </si>
  <si>
    <t>3.1</t>
  </si>
  <si>
    <t>CONCESIÓN DE PRÉSTAMOS</t>
  </si>
  <si>
    <t>3.2</t>
  </si>
  <si>
    <t>3.3</t>
  </si>
  <si>
    <t>AMORTIZACIÓN</t>
  </si>
  <si>
    <t>3.3.1</t>
  </si>
  <si>
    <t>Amortización interna</t>
  </si>
  <si>
    <t>3.3.2</t>
  </si>
  <si>
    <t>Amortización externa</t>
  </si>
  <si>
    <t>3.4</t>
  </si>
  <si>
    <t>SUMAS SIN ASIGNACIÓN</t>
  </si>
  <si>
    <t>AREA ENCARGADA DE PRESUPUESTO</t>
  </si>
  <si>
    <t xml:space="preserve"> SECCIÓN DE LOS EGRESOS</t>
  </si>
  <si>
    <t>DETALLE GENERAL DEL OBJETO DEL GASTO</t>
  </si>
  <si>
    <t>DESCRIPCIÓN</t>
  </si>
  <si>
    <t>DIRECCIÓN Y ADMINISTRACIÓN GENERALES</t>
  </si>
  <si>
    <t>0</t>
  </si>
  <si>
    <t>3</t>
  </si>
  <si>
    <t>Intereses y comisiones</t>
  </si>
  <si>
    <t>5</t>
  </si>
  <si>
    <t>Bienes duraderos</t>
  </si>
  <si>
    <t>6</t>
  </si>
  <si>
    <t>Transferencias corrientes</t>
  </si>
  <si>
    <t>7</t>
  </si>
  <si>
    <t>Transferencias de capital</t>
  </si>
  <si>
    <t>8</t>
  </si>
  <si>
    <t>Amortización</t>
  </si>
  <si>
    <t>9</t>
  </si>
  <si>
    <t>SERVICIOS COMUNALES</t>
  </si>
  <si>
    <t>INVERSIONES</t>
  </si>
  <si>
    <t>5.03.01.01</t>
  </si>
  <si>
    <t>MEJORAS BIBLIOTECA PUBLICA (LEY 7313)</t>
  </si>
  <si>
    <t>5.03.01.01.5</t>
  </si>
  <si>
    <t>5.03.01.01.5.02</t>
  </si>
  <si>
    <t>5.03.01.01.5.02.01</t>
  </si>
  <si>
    <t>(Construccion de verjas)</t>
  </si>
  <si>
    <t>5.03.01.02</t>
  </si>
  <si>
    <t>MEJORAS SALONES COMUNALES DEL CANTON (LEY 7313)</t>
  </si>
  <si>
    <t>5.03.01.02.5</t>
  </si>
  <si>
    <t>5.03.01.02.5.02</t>
  </si>
  <si>
    <t>5.03.01.02.5.02.01</t>
  </si>
  <si>
    <t>Salon comunal de Bataan</t>
  </si>
  <si>
    <t>Salon comunal de Santa Maria</t>
  </si>
  <si>
    <t>5.03.01.03</t>
  </si>
  <si>
    <t>CONSTRUCCION O MEJORAS DELEGACIONES DEL CANTON (LEY 7313</t>
  </si>
  <si>
    <t>5.03.01.03.5</t>
  </si>
  <si>
    <t>5.03.01.03.5.02</t>
  </si>
  <si>
    <t>5.03.01.03.5.02.01</t>
  </si>
  <si>
    <t>Delegacion Barra Pacuare zona Sur</t>
  </si>
  <si>
    <t>VÍAS DE COMUNICACIÓN TERRESTRE</t>
  </si>
  <si>
    <t>5.03.02.01</t>
  </si>
  <si>
    <t>UNIDAD TECNICA DE GESTION VIAL MUNICIPAL LEY 8114)</t>
  </si>
  <si>
    <t>5.03.02.01.0</t>
  </si>
  <si>
    <t>5.03.02.01.0.01</t>
  </si>
  <si>
    <t>5.03.02.01.0.01.01</t>
  </si>
  <si>
    <t>Sueldos para cargos fijos</t>
  </si>
  <si>
    <t>5.03.02.01.0.01.02</t>
  </si>
  <si>
    <t>5.03.02.01.0.01.05</t>
  </si>
  <si>
    <t>Suplencias</t>
  </si>
  <si>
    <t>5.03.02.01.0.02</t>
  </si>
  <si>
    <t>5.03.02.01.0.02.01</t>
  </si>
  <si>
    <t>Tiempo extraordinarios</t>
  </si>
  <si>
    <t>5.03.02.01.0.02.04</t>
  </si>
  <si>
    <t>compensación de vacaciones</t>
  </si>
  <si>
    <t>5.03.02.01.0.03</t>
  </si>
  <si>
    <t>5.03.02.01.0.03.01</t>
  </si>
  <si>
    <t>Retribución por años servicios</t>
  </si>
  <si>
    <t>5.03.02.01.0.03.02</t>
  </si>
  <si>
    <t>5.03.02.01.0.03.03</t>
  </si>
  <si>
    <t>5.03.02.01.0.03.04</t>
  </si>
  <si>
    <t>Salario Escolar</t>
  </si>
  <si>
    <t>5.03.02.01.0.04</t>
  </si>
  <si>
    <t>5.03.02.01.0.04.01</t>
  </si>
  <si>
    <t>Contribución Patronal al Seguro de Salud de la caja costarricense del Seguro Social</t>
  </si>
  <si>
    <t>5.03.02.01.0.04.05</t>
  </si>
  <si>
    <t>Contribución Patronal al Banco Popular y de desarrollo comunal</t>
  </si>
  <si>
    <t>5.03.02.01.0.05</t>
  </si>
  <si>
    <t>5.03.02.01.0.05.01</t>
  </si>
  <si>
    <t xml:space="preserve">Contribución Patronal al Seguro de Pensiones de la caja costarricense del Seguro </t>
  </si>
  <si>
    <t>5.03.02.01.0.05.02</t>
  </si>
  <si>
    <t>Aporte Patronal al Régimen Obligatorio de Pensiones complementarias</t>
  </si>
  <si>
    <t>5.03.02.01.0.05.03</t>
  </si>
  <si>
    <t>Aporte Patronal al Fondo de capitalización Laboral</t>
  </si>
  <si>
    <t>5.03.02.01.1</t>
  </si>
  <si>
    <t>5.03.02.01.1.01</t>
  </si>
  <si>
    <t>5.03.02.01.1.01.02</t>
  </si>
  <si>
    <t>5.03.02.01.1.01.03</t>
  </si>
  <si>
    <t>Alquiler equipo de cómputo</t>
  </si>
  <si>
    <t>5.03.02.01.1.02</t>
  </si>
  <si>
    <t>5.03.02.01.1.02.01</t>
  </si>
  <si>
    <t>Servicio de agua y alcantarillado</t>
  </si>
  <si>
    <t>5.03.02.01.1.02.02</t>
  </si>
  <si>
    <t>5.03.02.01.1.02.03</t>
  </si>
  <si>
    <t>5.03.02.01.1.02.04</t>
  </si>
  <si>
    <t>5.03.02.01.1.03</t>
  </si>
  <si>
    <t>5.03.02.01.1.03.01</t>
  </si>
  <si>
    <t>Informacion</t>
  </si>
  <si>
    <t>5.03.02.01.1.03.02</t>
  </si>
  <si>
    <t>5.03.02.01.1.03.03</t>
  </si>
  <si>
    <t>5.03.02.01.1.04</t>
  </si>
  <si>
    <t>5.03.02.01.1.04.02</t>
  </si>
  <si>
    <t xml:space="preserve">Servicios Jurídicos    </t>
  </si>
  <si>
    <t>5.03.02.01.1.04.03</t>
  </si>
  <si>
    <t>servicios de ingeniería y arquitectura</t>
  </si>
  <si>
    <t>5.03.02.01.1.04.06</t>
  </si>
  <si>
    <t>Servicios Generales</t>
  </si>
  <si>
    <t>5.03.02.01.1.04.99</t>
  </si>
  <si>
    <t xml:space="preserve">Otros servicios de gestión y apoyo </t>
  </si>
  <si>
    <t>Revision Tecnica Vehicular</t>
  </si>
  <si>
    <t>Operadores</t>
  </si>
  <si>
    <t>5.03.02.01.1.05</t>
  </si>
  <si>
    <t>GASTOS DE VIAJES Y DE TRANSPORTES</t>
  </si>
  <si>
    <t>5.03.02.01.1.05.01</t>
  </si>
  <si>
    <t>5.03.02.01.1.05.02</t>
  </si>
  <si>
    <t>5.03.02.01.1.06</t>
  </si>
  <si>
    <t>5.03.02.01.1.06.01</t>
  </si>
  <si>
    <t>Seguros</t>
  </si>
  <si>
    <t>5.03.02.01.1.06.01.1</t>
  </si>
  <si>
    <t>Póliza de Riesgo 2%</t>
  </si>
  <si>
    <t>5.03.02.01.1.06.01.2</t>
  </si>
  <si>
    <t>Póliza vehicular</t>
  </si>
  <si>
    <t>5.03.02.01.1.07</t>
  </si>
  <si>
    <t>5.03.02.01.1.07.01</t>
  </si>
  <si>
    <t>5.03.02.01.1.07.02</t>
  </si>
  <si>
    <t>5.03.02.01.1.07.03</t>
  </si>
  <si>
    <t>5.03.02.01.1.08</t>
  </si>
  <si>
    <t>5.03.02.01.1.08.01</t>
  </si>
  <si>
    <t>Mantenimiento de edificios y locales</t>
  </si>
  <si>
    <t>5.03.02.01.1.08.05</t>
  </si>
  <si>
    <t>5.03.02.01.1.08.07</t>
  </si>
  <si>
    <t>5.03.02.01.1.08.08</t>
  </si>
  <si>
    <t>5.03.02.01.1.08.99</t>
  </si>
  <si>
    <t>5.03.02.01.1.09</t>
  </si>
  <si>
    <t>5.03.02.01.1.09.99</t>
  </si>
  <si>
    <t>Otros impuestos (pago marchamo)</t>
  </si>
  <si>
    <t>5.03.02.01.1.99</t>
  </si>
  <si>
    <t>5.03.02.01.1.99.05</t>
  </si>
  <si>
    <t>Deducible</t>
  </si>
  <si>
    <t>5.03.02.01.2</t>
  </si>
  <si>
    <t>5.03.02.01.2.01</t>
  </si>
  <si>
    <t>5.03.02.01.2.01.01</t>
  </si>
  <si>
    <t>Combustibles y Lubricantes</t>
  </si>
  <si>
    <t>5.03.02.01.2.01.02</t>
  </si>
  <si>
    <t>5.03.02.01.2.01.04</t>
  </si>
  <si>
    <t>Tintas, pinturas y diluyentes</t>
  </si>
  <si>
    <t>5.03.02.01.2.01.99</t>
  </si>
  <si>
    <t>5.03.02.01.2.03</t>
  </si>
  <si>
    <t>5.03.02.01.2.03.01</t>
  </si>
  <si>
    <t>5.03.02.01.2.03.02</t>
  </si>
  <si>
    <t xml:space="preserve">Materiales y productos minerales y asfálticos </t>
  </si>
  <si>
    <t>5.03.02.01.2.03.03</t>
  </si>
  <si>
    <t>5.03.02.01.2.03.04</t>
  </si>
  <si>
    <t>5.03.02.01.2.03.05</t>
  </si>
  <si>
    <t>5.03.02.01.2.03.06</t>
  </si>
  <si>
    <t>5.03.02.01.2.03.99</t>
  </si>
  <si>
    <t>5.03.02.01.2.04</t>
  </si>
  <si>
    <t>5.03.02.01.2.04.01</t>
  </si>
  <si>
    <t>5.03.02.01.2.04.02</t>
  </si>
  <si>
    <t>Repuestos y Accesorios</t>
  </si>
  <si>
    <t>5.03.02.01.2.99</t>
  </si>
  <si>
    <t>5.03.02.01.2.99.01</t>
  </si>
  <si>
    <t>5.03.02.01.2.99.03</t>
  </si>
  <si>
    <t>5.03.02.01.2.99.04</t>
  </si>
  <si>
    <t>Textiles y vestuarios</t>
  </si>
  <si>
    <t>5.03.02.01.2.99.05</t>
  </si>
  <si>
    <t>5.03.02.01.2.99.06</t>
  </si>
  <si>
    <t>5.03.02.01.2.99.99</t>
  </si>
  <si>
    <t>5.03.02.01.3</t>
  </si>
  <si>
    <t>5.03.02.01.3.02</t>
  </si>
  <si>
    <t>5.03.02.01.3.02.03</t>
  </si>
  <si>
    <t>Ifam</t>
  </si>
  <si>
    <t>Intereses sobre préstamos de Instituciones descentralizadas no Empresariales (IFAM)</t>
  </si>
  <si>
    <t>5.03.02.01.3.02.06</t>
  </si>
  <si>
    <t>Bco</t>
  </si>
  <si>
    <t>Intereses sobre préstamos de Instituciones  publicas financieras Bancarias</t>
  </si>
  <si>
    <t>5.03.02.01.3.04</t>
  </si>
  <si>
    <t>5.03.02.01.3.04.03</t>
  </si>
  <si>
    <t>Comisiones y otros gastos sobre prestamos internos</t>
  </si>
  <si>
    <t>5.03.02.01.5</t>
  </si>
  <si>
    <t>5.03.02.01.5.01</t>
  </si>
  <si>
    <t>5.03.02.01.5.01.01</t>
  </si>
  <si>
    <t>5.03.02.01.5.01.02</t>
  </si>
  <si>
    <t xml:space="preserve">Equipo de transporte </t>
  </si>
  <si>
    <t>5.03.02.01.5.01.03</t>
  </si>
  <si>
    <t>5.03.02.01.5.01.04</t>
  </si>
  <si>
    <t>5.03.02.01.5.01.05</t>
  </si>
  <si>
    <t>Equipo de cómputo</t>
  </si>
  <si>
    <t>5.03.02.01.5.01.99</t>
  </si>
  <si>
    <t>Maquinaria, equipo y mobiliario diverso</t>
  </si>
  <si>
    <t>5.03.02.01.6</t>
  </si>
  <si>
    <t>5.03.02.01.6.03</t>
  </si>
  <si>
    <t>PRESTACIONES LEGALES</t>
  </si>
  <si>
    <t>5.03.02.01.6.03.01</t>
  </si>
  <si>
    <t>Prestaciones Legales</t>
  </si>
  <si>
    <t>5.03.02.01.6.03.99</t>
  </si>
  <si>
    <t>Otras prestaciones (Incapacidades)</t>
  </si>
  <si>
    <t>5.03.02.01.8</t>
  </si>
  <si>
    <t>5.03.02.01.8.02</t>
  </si>
  <si>
    <t>5.03.02.01.8.02.03</t>
  </si>
  <si>
    <t>Amortización de préstamos de Instituciones descentralizadas no Empresariales</t>
  </si>
  <si>
    <t>5.03.02.01.8.02.06</t>
  </si>
  <si>
    <t>Amortización de préstamos de Instituciones publicas financieras</t>
  </si>
  <si>
    <t>5.03.02.01.9</t>
  </si>
  <si>
    <t>5.03.02.01.9.02</t>
  </si>
  <si>
    <t>5.03.02.01.9.02.02</t>
  </si>
  <si>
    <t>5.03.02.02</t>
  </si>
  <si>
    <t>MANTENIMIENTO RUTINARIO DE LA RED VIAL CANTONAL (LEY 8114)</t>
  </si>
  <si>
    <t>5.03.02.02.2</t>
  </si>
  <si>
    <t>5.03.02.02.2.01</t>
  </si>
  <si>
    <t>5.03.02.02.2.01.01</t>
  </si>
  <si>
    <t>5.03.02.02.05</t>
  </si>
  <si>
    <t xml:space="preserve">BIENES DURADEROS </t>
  </si>
  <si>
    <t>5.03.02.02.05.02</t>
  </si>
  <si>
    <t>5.03.02.02.05.02.02</t>
  </si>
  <si>
    <t>Vias de comunicación terrestre</t>
  </si>
  <si>
    <t>Contrapartida Microempresas BID</t>
  </si>
  <si>
    <t xml:space="preserve">Compra combustible para maquinaria, intervenir caminos del canton </t>
  </si>
  <si>
    <t xml:space="preserve">Compra piedra y agregados,intervenir caminos del canton </t>
  </si>
  <si>
    <t>5.03.02.03</t>
  </si>
  <si>
    <t>MANTENIMIENTO PERIÓDICO DE LA RED VIAL CANTONAL (LEY 8114)</t>
  </si>
  <si>
    <t>5.03.02.03.02</t>
  </si>
  <si>
    <t>5.03.02.03.2.03</t>
  </si>
  <si>
    <t>5.03.02.03.2.03.02</t>
  </si>
  <si>
    <t xml:space="preserve">Compra alcantarillas, intervenir caminos del canton </t>
  </si>
  <si>
    <t>5.03.02.04</t>
  </si>
  <si>
    <t>MEJORAMIENTO DE LA RED VIAL CANTONAL (LEY 8114)</t>
  </si>
  <si>
    <t>5.03.02.04.05</t>
  </si>
  <si>
    <t>5.03.02.04.05.02</t>
  </si>
  <si>
    <t>5.03.02.04.05.02.02</t>
  </si>
  <si>
    <t>Contrapartida Proyecto BID (FASE II)</t>
  </si>
  <si>
    <t>Sistema de drenaje caminos distrito de Matina</t>
  </si>
  <si>
    <t>Camino 7-05-057 (Bristol -B-Line) ¢106,000,000,00</t>
  </si>
  <si>
    <t>Camino 7-05-072 (B-Line - La Esperanza) ¢110,000,000,00</t>
  </si>
  <si>
    <t>5.03.02.05</t>
  </si>
  <si>
    <t>REHABILITACION DE LA RED VIA CANTONAL (LEY 8114)</t>
  </si>
  <si>
    <t>5.03.02.05.01</t>
  </si>
  <si>
    <t>5.03.02.05.01.02</t>
  </si>
  <si>
    <t>5.03.02.05.1.01.02</t>
  </si>
  <si>
    <t>5.03.02.05.05</t>
  </si>
  <si>
    <t>5.03.02.05.05.02</t>
  </si>
  <si>
    <t>5.03.02.05.05.02.02</t>
  </si>
  <si>
    <t>7-05-030 Proyecto con CORBANA</t>
  </si>
  <si>
    <t>Sistema de drenajes camino Colonia Puriscaleña-Punta de</t>
  </si>
  <si>
    <t>5.03.02.06</t>
  </si>
  <si>
    <t>RECONSTRUCCION DE LA RED VIAL CANTONAL (LEY 8114)</t>
  </si>
  <si>
    <t>5.03.02.06.05</t>
  </si>
  <si>
    <t>5.03.02.06.05.02</t>
  </si>
  <si>
    <t>5.03.02.06.05.02.02</t>
  </si>
  <si>
    <t>Larga Distancia</t>
  </si>
  <si>
    <t>5.03.02.07</t>
  </si>
  <si>
    <t>CONSTRUCCION DE RAMPAS EN ACERAS EN CUMPLIMIENTO A LA LEY 7600 (LEY 7313</t>
  </si>
  <si>
    <t>5.03.02.07.05</t>
  </si>
  <si>
    <t>5.03.02.07.05.02</t>
  </si>
  <si>
    <t>5.03.02.07.05.02.02</t>
  </si>
  <si>
    <t>5.03.02.08</t>
  </si>
  <si>
    <t>MEJORAS ATRACADERO DE GOSCHEN (LEY 7313</t>
  </si>
  <si>
    <t>5.03.02.08.05</t>
  </si>
  <si>
    <t>5.03.02.08.05.02</t>
  </si>
  <si>
    <t>5.03.02.08.05.02.04</t>
  </si>
  <si>
    <t>5.03.02.09</t>
  </si>
  <si>
    <t>CONSTRUCCION VADO EN CHUMICO (LEY 7313</t>
  </si>
  <si>
    <t>5.03.02.09.05</t>
  </si>
  <si>
    <t>5.03.02.09.05.02</t>
  </si>
  <si>
    <t>5.03.02.09.05.02.02</t>
  </si>
  <si>
    <t>5.03.02.10</t>
  </si>
  <si>
    <t>PASO ALCANTARILLADO Y MEJORAS CAMINO BOTADERO -ZENT CAMINO No. 7-05-198 (LEY 7313</t>
  </si>
  <si>
    <t>5.03.02.10.05</t>
  </si>
  <si>
    <t>5.03.02.10.05.02</t>
  </si>
  <si>
    <t>5.03.02.10.05.02.02</t>
  </si>
  <si>
    <t>5.03.06</t>
  </si>
  <si>
    <t>OTROS PROYECTOS</t>
  </si>
  <si>
    <t>5.03.06.01</t>
  </si>
  <si>
    <t>DIRECCION TECNICA Y ESTUDIOS</t>
  </si>
  <si>
    <t>5.03.06.01.1</t>
  </si>
  <si>
    <t>5.03.06.01.1.04</t>
  </si>
  <si>
    <t>5.03.06.01.1.04.02</t>
  </si>
  <si>
    <t>5.03.06.01.1.04.03</t>
  </si>
  <si>
    <r>
      <rPr>
        <sz val="11"/>
        <color rgb="FF000000"/>
        <rFont val="Malgun Gothic"/>
        <family val="2"/>
      </rPr>
      <t>Servicios Ingeniería y arquitectura</t>
    </r>
    <r>
      <rPr>
        <sz val="11"/>
        <color rgb="FF993300"/>
        <rFont val="Malgun Gothic"/>
        <family val="2"/>
      </rPr>
      <t xml:space="preserve"> (Proyectos de inversiones)</t>
    </r>
  </si>
  <si>
    <t>5.03.06.02</t>
  </si>
  <si>
    <t>UTILIDAD PARA MEJORAR LA CALIDAD DEL SERVICIO DE LA RECOLECCION DE BASURA (RECOLECCION DE BASURA)</t>
  </si>
  <si>
    <t>5.03.06.02.1</t>
  </si>
  <si>
    <t>5.03.06.02.1.03</t>
  </si>
  <si>
    <t>5.03.06.02.1.03.02</t>
  </si>
  <si>
    <t>5.03.06.02.1.03.03</t>
  </si>
  <si>
    <t>5.03.06.02.1.04</t>
  </si>
  <si>
    <t>5.03.06.02.1.04.06</t>
  </si>
  <si>
    <t>5.03.06.02.1.04.99</t>
  </si>
  <si>
    <t>5.03.06.02.1.06</t>
  </si>
  <si>
    <t>5.03.06.02.1.06.01</t>
  </si>
  <si>
    <t>5.03.06.02.1.07</t>
  </si>
  <si>
    <t>5.03.06.02.1.07.02</t>
  </si>
  <si>
    <t>Actividades Protocolarias y Sociales</t>
  </si>
  <si>
    <t>5.03.06.02.1.08</t>
  </si>
  <si>
    <t>5.03.06.02.1.08.05</t>
  </si>
  <si>
    <t>5.03.06.02.1.09</t>
  </si>
  <si>
    <t>5.03.06.02.1.09.99</t>
  </si>
  <si>
    <t>5.03.06.02.2</t>
  </si>
  <si>
    <t>5.03.06.02.2.01</t>
  </si>
  <si>
    <t>5.03.06.02.2.01.01</t>
  </si>
  <si>
    <t>5.03.06.02.2.02</t>
  </si>
  <si>
    <t>5.03.06.02.2.02.03</t>
  </si>
  <si>
    <t>5.03.06.02.2.04</t>
  </si>
  <si>
    <t>5.03.06.02.2.04.02</t>
  </si>
  <si>
    <t>5.03.06.02.2.99</t>
  </si>
  <si>
    <t>5.03.06.02.2.99.03</t>
  </si>
  <si>
    <t>5.03.06.02.2.99.04</t>
  </si>
  <si>
    <t>5.03.06.02.2.99.05</t>
  </si>
  <si>
    <t>5.03.06.02.2.99.06</t>
  </si>
  <si>
    <t>5.03.06.02.5</t>
  </si>
  <si>
    <t>5.03.06.02.5.01</t>
  </si>
  <si>
    <t>5.03.06.02.5.01.99</t>
  </si>
  <si>
    <t>5.03.06.03</t>
  </si>
  <si>
    <t xml:space="preserve">FORTALECIMIENTO AL CATASTRO MUNICIPAL </t>
  </si>
  <si>
    <t>5.03.06.03.1</t>
  </si>
  <si>
    <t>5.03.06.03.1.04</t>
  </si>
  <si>
    <t>5.03.06.03.1.04.02</t>
  </si>
  <si>
    <t>5.03.06.03.1.04.03</t>
  </si>
  <si>
    <r>
      <rPr>
        <sz val="11"/>
        <color rgb="FF000000"/>
        <rFont val="Malgun Gothic"/>
        <family val="2"/>
      </rPr>
      <t>Servicios de Ingeniería y arquitectura</t>
    </r>
    <r>
      <rPr>
        <sz val="11"/>
        <color rgb="FF993300"/>
        <rFont val="Malgun Gothic"/>
        <family val="2"/>
      </rPr>
      <t xml:space="preserve"> (Valoracion y actualizacion base de datos municipal.)</t>
    </r>
  </si>
  <si>
    <t>5.03.06.03.1.04.04</t>
  </si>
  <si>
    <t>5.03.06.03.1.04.99</t>
  </si>
  <si>
    <t>(Apoyo en censo y actualizacion catastrales)</t>
  </si>
  <si>
    <t>5.03.06.04</t>
  </si>
  <si>
    <t>UTILIDAD PARA MEJORAR LA CALIDAD DEL SERVICIO DE ASEO DE VIAS (ASEO VIAS Y SITIO PUBLICOS)</t>
  </si>
  <si>
    <t>5.03.06.04.1</t>
  </si>
  <si>
    <t>5.03.06.04.1.04</t>
  </si>
  <si>
    <t>5.03.06.04.1.04.06</t>
  </si>
  <si>
    <t>5.03.06.05</t>
  </si>
  <si>
    <t>UTILIDAD PARA MEJORAR LA CALIDAD DEL SERVICIO DE CEMENTERIOS (SERVICIO DE CEMENTERIOS)</t>
  </si>
  <si>
    <t>5.03.06.05.1</t>
  </si>
  <si>
    <t>5.03.06.05.1.04</t>
  </si>
  <si>
    <t>5.03.06.05.1.04.06</t>
  </si>
  <si>
    <t>5.03.06.06</t>
  </si>
  <si>
    <t>MEJORAS CEMENTERIOS DEL CANTON (LEY 7313)</t>
  </si>
  <si>
    <t>5.03.06.06.5</t>
  </si>
  <si>
    <t>5.03.06.06.5.02</t>
  </si>
  <si>
    <t>5.03.06.06.5.02.99</t>
  </si>
  <si>
    <t>Construccion de nichos y mejoras cementerio Bataan</t>
  </si>
  <si>
    <t xml:space="preserve">Construccion de nichos y mejoras cementerio nuevo Estrada </t>
  </si>
  <si>
    <t>Construccion de nichos y aceras cementerio Larga Distancia</t>
  </si>
  <si>
    <t>5.03.06.07</t>
  </si>
  <si>
    <t>REMODELACION Y EMBELLESIMIENTO BULEVAR BATAAN CENTRO  (LEY 7313</t>
  </si>
  <si>
    <t>5.03.06.07.5</t>
  </si>
  <si>
    <t>5.03.06.07.5.02</t>
  </si>
  <si>
    <t>5.03.06.07.5.02.99</t>
  </si>
  <si>
    <t>5.03.06.08</t>
  </si>
  <si>
    <t>MEJORAS PLAZAS DE DEPORTES DEL CANTON (LEY 7313)</t>
  </si>
  <si>
    <t>5.03.06.08.5</t>
  </si>
  <si>
    <t>5.03.06.08.5.02</t>
  </si>
  <si>
    <t>5.03.06.08.5.02.99</t>
  </si>
  <si>
    <t>Plaza deportes Larga Distancia</t>
  </si>
  <si>
    <t>5.03.07</t>
  </si>
  <si>
    <t>OTROS FONDOS DE INVERSIONES</t>
  </si>
  <si>
    <t>5.03.07.01</t>
  </si>
  <si>
    <t>SUMAS IMPROBADAS EN PRESUPUESTO ORDINARIO 2021</t>
  </si>
  <si>
    <t>5.03.06.01.9</t>
  </si>
  <si>
    <t>5.03.06.01.9,02</t>
  </si>
  <si>
    <t>5.03.06.01.9.02.02</t>
  </si>
  <si>
    <t>GASTOS CAPITALIZABLE</t>
  </si>
  <si>
    <t>PROGRAMA DE INVERSIONES</t>
  </si>
  <si>
    <t>PROYECTOS: EDIFICIOS</t>
  </si>
  <si>
    <t>PROYECTO: VIAS DE COMUNICACIÓN</t>
  </si>
  <si>
    <t>PROYECTO:  OTROS PROYECTOS</t>
  </si>
  <si>
    <t>Proyecto No.1</t>
  </si>
  <si>
    <t>Proyecto No.2</t>
  </si>
  <si>
    <t>Proyecto No.3</t>
  </si>
  <si>
    <t>Proyecto No.4</t>
  </si>
  <si>
    <t>Proyecto No.5</t>
  </si>
  <si>
    <t>Proyecto No.6</t>
  </si>
  <si>
    <t>Proyecto No.7</t>
  </si>
  <si>
    <t>Proyecto No.8</t>
  </si>
  <si>
    <t>Proyecto No.9</t>
  </si>
  <si>
    <t>Proyecto No.10</t>
  </si>
  <si>
    <t>Mejoras biblioteca pública ley 7313</t>
  </si>
  <si>
    <t>Mejoras salones comunales del cantón (ley 7313)</t>
  </si>
  <si>
    <t>Construcción o mejoras delegaciones del cantón (ley 7313</t>
  </si>
  <si>
    <t>Unidad Tecnica de Gestión Vial Municipal (Ley 8114)</t>
  </si>
  <si>
    <t>Mantenimiento rutinario de la red vial cantonal (ley 8114)</t>
  </si>
  <si>
    <t>Mantenimiento periódico de la red vial cantonal (ley 8114)</t>
  </si>
  <si>
    <t>Mejoramiento de la red vial cantonal (ley 8114)</t>
  </si>
  <si>
    <t>Rehabilitación de la red vial cantonal (ley 8114)</t>
  </si>
  <si>
    <t>Reconstrucción de la red vial cantonal (ley 8114)</t>
  </si>
  <si>
    <t>Construcción de rampas en aceras en cumplimiento a la ley 7600 (ley 7313</t>
  </si>
  <si>
    <t>Mejoras atracadero de Goschen (ley 7313</t>
  </si>
  <si>
    <t>Construcción baho en chumico (ley 7313</t>
  </si>
  <si>
    <t>Paso alcantarillado y mejoras camino botadero -Zent camino no. 7-05-198 (ley 7313</t>
  </si>
  <si>
    <t>Dirección técnica y estudios</t>
  </si>
  <si>
    <t>10% utilidad para el desarrollo del servicio de la recolección de basura</t>
  </si>
  <si>
    <t>Fortalecimiento al catastro municipal</t>
  </si>
  <si>
    <t>10% utilidad para el desarrollo del servicio de aseo de vías</t>
  </si>
  <si>
    <t>10% utilidad para el desarrollo del servicio de cementerio</t>
  </si>
  <si>
    <t>Mejoras cementerios del cantón (ley 7313)</t>
  </si>
  <si>
    <t>Remodelación y embellecimiento bulevar Bataan centro  (ley 7313</t>
  </si>
  <si>
    <t>Mejoras plazas de deportes del cantón (ley 7313)</t>
  </si>
  <si>
    <t>TOTAL PROYECTO</t>
  </si>
  <si>
    <r>
      <rPr>
        <sz val="9"/>
        <color theme="1"/>
        <rFont val="Malgun Gothic"/>
        <family val="2"/>
      </rPr>
      <t xml:space="preserve">Transferencias de capital  a </t>
    </r>
    <r>
      <rPr>
        <sz val="9"/>
        <color rgb="FFFF0000"/>
        <rFont val="Malgun Gothic"/>
        <family val="2"/>
      </rPr>
      <t>O</t>
    </r>
    <r>
      <rPr>
        <sz val="9"/>
        <color theme="1"/>
        <rFont val="Malgun Gothic"/>
        <family val="2"/>
      </rPr>
      <t xml:space="preserve">rganismos </t>
    </r>
    <r>
      <rPr>
        <sz val="9"/>
        <color rgb="FFFF0000"/>
        <rFont val="Malgun Gothic"/>
        <family val="2"/>
      </rPr>
      <t>I</t>
    </r>
    <r>
      <rPr>
        <sz val="9"/>
        <color theme="1"/>
        <rFont val="Malgun Gothic"/>
        <family val="2"/>
      </rPr>
      <t>nternacionales</t>
    </r>
  </si>
  <si>
    <t>CODIFICADOR POR OBJETO DEL GASTO</t>
  </si>
  <si>
    <t>PROGRAMA No. II: SERVICIOS COMUNALES</t>
  </si>
  <si>
    <t>ESP.PUB. 5% Y 6%</t>
  </si>
  <si>
    <t>Administracion General</t>
  </si>
  <si>
    <t>Auditoria Interna</t>
  </si>
  <si>
    <t>Administración de Inversiones Propias</t>
  </si>
  <si>
    <t>Registro de deudas, Fondos y Transfeencias</t>
  </si>
  <si>
    <t>TOTAL PROGRAMA I</t>
  </si>
  <si>
    <t>Aseos de Vias</t>
  </si>
  <si>
    <t>Recolección de Basura</t>
  </si>
  <si>
    <t>Mantenimiento de Caminos y Calles</t>
  </si>
  <si>
    <t>Cementerios</t>
  </si>
  <si>
    <t>Mercados, Plazas y Ferias</t>
  </si>
  <si>
    <t xml:space="preserve">Biblioteca </t>
  </si>
  <si>
    <t>Cultural y Deportivo- CPJ</t>
  </si>
  <si>
    <t>Educativo. Cultural, y Deportivos</t>
  </si>
  <si>
    <t>Oficina de la Mujer</t>
  </si>
  <si>
    <t>Otros servicios sociales (ayuda humanitaria</t>
  </si>
  <si>
    <t>CONAPAM</t>
  </si>
  <si>
    <t>Servicios Sociales y Complementarios</t>
  </si>
  <si>
    <t>Alcantarillado Sanitario</t>
  </si>
  <si>
    <t>Depósito y Tratamiento de Basura</t>
  </si>
  <si>
    <t>Seguridad Vial</t>
  </si>
  <si>
    <t>Proteccion al Medio Ambiente</t>
  </si>
  <si>
    <t>Seguridad y Vigilancia en la comunidad</t>
  </si>
  <si>
    <t>Atención de Emergencias Cantonales</t>
  </si>
  <si>
    <t>Aporte en especie para servicios comunitarios</t>
  </si>
  <si>
    <t>TOTAL PROGRAMA II</t>
  </si>
  <si>
    <t>0.01</t>
  </si>
  <si>
    <t xml:space="preserve">Contribución Patronal al Seguro de Pensiones de la Caja Costarricense de Seguro Social  </t>
  </si>
  <si>
    <t>Alquiler  de equipo y derechos para telecomunicaciones</t>
  </si>
  <si>
    <t>Servicios de ingeniería y arquitectura</t>
  </si>
  <si>
    <t>Poliza de riesgo</t>
  </si>
  <si>
    <t>Poliza vehicular</t>
  </si>
  <si>
    <t>Ministerio de Hacienda (MHD)  Anexo Nº4</t>
  </si>
  <si>
    <t>Junta Administrativa del Registro Nacional  Anexo Nº4</t>
  </si>
  <si>
    <t xml:space="preserve">Comisión Nacional para la Gestión de la Biodiversidad </t>
  </si>
  <si>
    <t>Consejo Nacional de Persona con discapacidad  (CONAPDIS)</t>
  </si>
  <si>
    <t>Juntas de Educación   (Anexo Nº3)</t>
  </si>
  <si>
    <t>Comités cantónales de deportes y Recreación</t>
  </si>
  <si>
    <t>Federación de Municipalidades de cantones Productores de Banano (caproba)</t>
  </si>
  <si>
    <t xml:space="preserve">Aporte cuota Federación </t>
  </si>
  <si>
    <t>Aporte convenio Unidad Técnica Municipal</t>
  </si>
  <si>
    <t>Unión Nacional de Gobiernos Locales</t>
  </si>
  <si>
    <t xml:space="preserve">Impuestos sobre la propiedad de  bienes inmuebles          </t>
  </si>
  <si>
    <t>Otros impuestos (pago de marchamos</t>
  </si>
  <si>
    <t>Fondos de Parques Nacionales</t>
  </si>
  <si>
    <t>Transferencias de capital  a Organismos Internacionales</t>
  </si>
  <si>
    <t>TOTAL PROGRAMA</t>
  </si>
  <si>
    <t>Educativo. Cultural, y Deportivos (Biblioteca)</t>
  </si>
  <si>
    <t>Servicios Sociales y Complementarios (Ofimujer)</t>
  </si>
  <si>
    <t>UTGVM</t>
  </si>
  <si>
    <t>Presupuesto Aprobado por el Concejo</t>
  </si>
  <si>
    <t>Sueldos</t>
  </si>
  <si>
    <t>Presupuesto aprobado por Contraloria</t>
  </si>
  <si>
    <t>DIFERENCIA A REBAJAR</t>
  </si>
  <si>
    <t>TOTAL A REBAJAR REMUNERACIONES</t>
  </si>
  <si>
    <t>Transferencia de Capital</t>
  </si>
  <si>
    <t xml:space="preserve">Aporte IFAM impto al ruedo </t>
  </si>
  <si>
    <t>TOTAL A REBAJAR SEGÚN OFICIO DE APROBACION CGR</t>
  </si>
  <si>
    <t>Códificador por Clasificador Económico</t>
  </si>
  <si>
    <t>Códificador por Objeto al Gasto</t>
  </si>
  <si>
    <t>PROGRAMA No. I: DIRECCION Y ADMINISTRACION GENERAL</t>
  </si>
  <si>
    <t xml:space="preserve">Aseo de Vias </t>
  </si>
  <si>
    <t>Cultural y Deportivo</t>
  </si>
  <si>
    <t>Centros de cuido</t>
  </si>
  <si>
    <t>Direccion, Servicios y mantenimiento</t>
  </si>
  <si>
    <t>PROYECTOS</t>
  </si>
  <si>
    <r>
      <rPr>
        <sz val="9"/>
        <color theme="1"/>
        <rFont val="Malgun Gothic"/>
        <family val="2"/>
      </rPr>
      <t xml:space="preserve">Contribución Patronal al Seguro de Pensiones de la Caja Costarricense </t>
    </r>
    <r>
      <rPr>
        <sz val="9"/>
        <color rgb="FFFF0000"/>
        <rFont val="Malgun Gothic"/>
        <family val="2"/>
      </rPr>
      <t xml:space="preserve">de </t>
    </r>
    <r>
      <rPr>
        <sz val="9"/>
        <color theme="1"/>
        <rFont val="Malgun Gothic"/>
        <family val="2"/>
      </rPr>
      <t xml:space="preserve">Seguro Social  </t>
    </r>
  </si>
  <si>
    <r>
      <rPr>
        <sz val="9"/>
        <color theme="1"/>
        <rFont val="Malgun Gothic"/>
        <family val="2"/>
      </rPr>
      <t xml:space="preserve">Alquiler  </t>
    </r>
    <r>
      <rPr>
        <sz val="9"/>
        <color rgb="FFFF0000"/>
        <rFont val="Malgun Gothic"/>
        <family val="2"/>
      </rPr>
      <t>de equipo</t>
    </r>
    <r>
      <rPr>
        <sz val="9"/>
        <color theme="1"/>
        <rFont val="Malgun Gothic"/>
        <family val="2"/>
      </rPr>
      <t xml:space="preserve"> y derechos para telecomunicaciones</t>
    </r>
  </si>
  <si>
    <r>
      <rPr>
        <sz val="9"/>
        <color theme="1"/>
        <rFont val="Malgun Gothic"/>
        <family val="2"/>
      </rPr>
      <t xml:space="preserve">Servicios de ingeniería </t>
    </r>
    <r>
      <rPr>
        <sz val="9"/>
        <color rgb="FFFF0000"/>
        <rFont val="Malgun Gothic"/>
        <family val="2"/>
      </rPr>
      <t>y arquitectura</t>
    </r>
  </si>
  <si>
    <r>
      <rPr>
        <sz val="9"/>
        <color theme="1"/>
        <rFont val="Malgun Gothic"/>
        <family val="2"/>
      </rPr>
      <t xml:space="preserve">Impuestos sobre </t>
    </r>
    <r>
      <rPr>
        <sz val="9"/>
        <color rgb="FFFF0000"/>
        <rFont val="Malgun Gothic"/>
        <family val="2"/>
      </rPr>
      <t>la propiedad de</t>
    </r>
    <r>
      <rPr>
        <sz val="9"/>
        <color theme="1"/>
        <rFont val="Malgun Gothic"/>
        <family val="2"/>
      </rPr>
      <t xml:space="preserve">  bienes inmuebles          </t>
    </r>
  </si>
  <si>
    <r>
      <rPr>
        <sz val="9"/>
        <color theme="1"/>
        <rFont val="Malgun Gothic"/>
        <family val="2"/>
      </rPr>
      <t xml:space="preserve">Transferencias de capital  a </t>
    </r>
    <r>
      <rPr>
        <sz val="9"/>
        <color rgb="FFFF0000"/>
        <rFont val="Malgun Gothic"/>
        <family val="2"/>
      </rPr>
      <t>O</t>
    </r>
    <r>
      <rPr>
        <sz val="9"/>
        <color theme="1"/>
        <rFont val="Malgun Gothic"/>
        <family val="2"/>
      </rPr>
      <t xml:space="preserve">rganismos </t>
    </r>
    <r>
      <rPr>
        <sz val="9"/>
        <color rgb="FFFF0000"/>
        <rFont val="Malgun Gothic"/>
        <family val="2"/>
      </rPr>
      <t>I</t>
    </r>
    <r>
      <rPr>
        <sz val="9"/>
        <color theme="1"/>
        <rFont val="Malgun Gothic"/>
        <family val="2"/>
      </rPr>
      <t>nternacionales</t>
    </r>
  </si>
  <si>
    <t>TOTAL PRESUPUESTO ORDINARIO 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</si>
</sst>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#,##0.00_ ;[Red]\-#,##0.00\ "/>
  </numFmts>
  <fonts count="95">
    <font>
      <sz val="11"/>
      <color theme="1"/>
      <name val="Calibri"/>
    </font>
    <font>
      <b/>
      <sz val="11"/>
      <color rgb="FF2E75B5"/>
      <name val="Malgun Gothic"/>
      <family val="2"/>
    </font>
    <font>
      <sz val="10"/>
      <color theme="1"/>
      <name val="Arial"/>
      <family val="2"/>
    </font>
    <font>
      <b/>
      <sz val="11"/>
      <color rgb="FF33CCCC"/>
      <name val="Malgun Gothic"/>
      <family val="2"/>
    </font>
    <font>
      <b/>
      <sz val="11"/>
      <color rgb="FF525252"/>
      <name val="Malgun Gothic"/>
      <family val="2"/>
    </font>
    <font>
      <sz val="11"/>
      <color rgb="FF525252"/>
      <name val="Malgun Gothic"/>
      <family val="2"/>
    </font>
    <font>
      <b/>
      <sz val="10"/>
      <color theme="1"/>
      <name val="Malgun Gothic"/>
      <family val="2"/>
    </font>
    <font>
      <sz val="10"/>
      <color theme="1"/>
      <name val="Malgun Gothic"/>
      <family val="2"/>
    </font>
    <font>
      <b/>
      <sz val="10"/>
      <color theme="1"/>
      <name val="Architects Daughter"/>
    </font>
    <font>
      <b/>
      <u/>
      <sz val="10"/>
      <color theme="1"/>
      <name val="Malgun Gothic"/>
      <family val="2"/>
    </font>
    <font>
      <b/>
      <sz val="11"/>
      <color rgb="FF2E75B5"/>
      <name val="Dancing Script"/>
    </font>
    <font>
      <sz val="10"/>
      <color rgb="FF525252"/>
      <name val="Malgun Gothic"/>
      <family val="2"/>
    </font>
    <font>
      <sz val="11"/>
      <color rgb="FF2E75B5"/>
      <name val="Book Antiqua"/>
      <family val="1"/>
    </font>
    <font>
      <b/>
      <sz val="10"/>
      <color rgb="FF525252"/>
      <name val="Malgun Gothic"/>
      <family val="2"/>
    </font>
    <font>
      <b/>
      <sz val="11"/>
      <color rgb="FF1E4E79"/>
      <name val="Book Antiqua"/>
      <family val="1"/>
    </font>
    <font>
      <b/>
      <sz val="11"/>
      <color theme="1"/>
      <name val="Book Antiqua"/>
      <family val="1"/>
    </font>
    <font>
      <sz val="11"/>
      <color theme="1"/>
      <name val="Book Antiqua"/>
      <family val="1"/>
    </font>
    <font>
      <b/>
      <sz val="10"/>
      <color rgb="FF000000"/>
      <name val="Malgun Gothic"/>
      <family val="2"/>
    </font>
    <font>
      <sz val="10"/>
      <color rgb="FF000000"/>
      <name val="Malgun Gothic"/>
      <family val="2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sz val="9"/>
      <color theme="1"/>
      <name val="Malgun Gothic"/>
      <family val="2"/>
    </font>
    <font>
      <b/>
      <sz val="9"/>
      <color theme="1"/>
      <name val="Malgun Gothic"/>
      <family val="2"/>
    </font>
    <font>
      <sz val="11"/>
      <color theme="1"/>
      <name val="Malgun Gothic"/>
      <family val="2"/>
    </font>
    <font>
      <b/>
      <sz val="11"/>
      <color rgb="FF1E4E79"/>
      <name val="Malgun Gothic"/>
      <family val="2"/>
    </font>
    <font>
      <b/>
      <sz val="11"/>
      <color theme="1"/>
      <name val="Malgun Gothic"/>
      <family val="2"/>
    </font>
    <font>
      <sz val="11"/>
      <name val="Calibri"/>
      <family val="2"/>
    </font>
    <font>
      <i/>
      <sz val="10"/>
      <color theme="1"/>
      <name val="Malgun Gothic"/>
      <family val="2"/>
    </font>
    <font>
      <i/>
      <sz val="9"/>
      <color theme="1"/>
      <name val="Malgun Gothic"/>
      <family val="2"/>
    </font>
    <font>
      <b/>
      <sz val="12"/>
      <color theme="1"/>
      <name val="Malgun Gothic"/>
      <family val="2"/>
    </font>
    <font>
      <b/>
      <i/>
      <sz val="10"/>
      <color theme="1"/>
      <name val="Malgun Gothic"/>
      <family val="2"/>
    </font>
    <font>
      <b/>
      <sz val="12"/>
      <color rgb="FF2E75B5"/>
      <name val="Malgun Gothic"/>
      <family val="2"/>
    </font>
    <font>
      <b/>
      <u/>
      <sz val="12"/>
      <color theme="1"/>
      <name val="Malgun Gothic"/>
      <family val="2"/>
    </font>
    <font>
      <sz val="12"/>
      <color theme="1"/>
      <name val="Malgun Gothic"/>
      <family val="2"/>
    </font>
    <font>
      <i/>
      <sz val="12"/>
      <color theme="1"/>
      <name val="Malgun Gothic"/>
      <family val="2"/>
    </font>
    <font>
      <b/>
      <u/>
      <sz val="10"/>
      <color theme="1"/>
      <name val="Malgun Gothic"/>
      <family val="2"/>
    </font>
    <font>
      <i/>
      <sz val="10"/>
      <color theme="1"/>
      <name val="Arial"/>
      <family val="2"/>
    </font>
    <font>
      <b/>
      <u/>
      <sz val="10"/>
      <color theme="1"/>
      <name val="Malgun Gothic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u/>
      <sz val="9"/>
      <color theme="1"/>
      <name val="Malgun Gothic"/>
      <family val="2"/>
    </font>
    <font>
      <sz val="9"/>
      <color rgb="FFFF0000"/>
      <name val="Malgun Gothic"/>
      <family val="2"/>
    </font>
    <font>
      <b/>
      <sz val="9"/>
      <color rgb="FFFF0000"/>
      <name val="Malgun Gothic"/>
      <family val="2"/>
    </font>
    <font>
      <b/>
      <u/>
      <sz val="9"/>
      <color rgb="FFFF0000"/>
      <name val="Malgun Gothic"/>
      <family val="2"/>
    </font>
    <font>
      <b/>
      <sz val="12"/>
      <color rgb="FF548135"/>
      <name val="Book Antiqua"/>
      <family val="1"/>
    </font>
    <font>
      <b/>
      <u/>
      <sz val="9"/>
      <color theme="1"/>
      <name val="Malgun Gothic"/>
      <family val="2"/>
    </font>
    <font>
      <b/>
      <u/>
      <sz val="9"/>
      <color theme="1"/>
      <name val="Malgun Gothic"/>
      <family val="2"/>
    </font>
    <font>
      <sz val="9"/>
      <color rgb="FF333399"/>
      <name val="Malgun Gothic"/>
      <family val="2"/>
    </font>
    <font>
      <b/>
      <u/>
      <sz val="9"/>
      <color theme="1"/>
      <name val="Malgun Gothic"/>
      <family val="2"/>
    </font>
    <font>
      <b/>
      <i/>
      <sz val="9"/>
      <color theme="1"/>
      <name val="Malgun Gothic"/>
      <family val="2"/>
    </font>
    <font>
      <b/>
      <sz val="9"/>
      <color rgb="FF548135"/>
      <name val="Malgun Gothic"/>
      <family val="2"/>
    </font>
    <font>
      <sz val="11"/>
      <color rgb="FF2E75B5"/>
      <name val="Malgun Gothic"/>
      <family val="2"/>
    </font>
    <font>
      <sz val="11"/>
      <color rgb="FF000000"/>
      <name val="Malgun Gothic"/>
      <family val="2"/>
    </font>
    <font>
      <b/>
      <sz val="11"/>
      <color rgb="FF000000"/>
      <name val="Malgun Gothic"/>
      <family val="2"/>
    </font>
    <font>
      <b/>
      <i/>
      <sz val="10"/>
      <color theme="1"/>
      <name val="Arial"/>
      <family val="2"/>
    </font>
    <font>
      <sz val="11"/>
      <color rgb="FFC55A11"/>
      <name val="Malgun Gothic"/>
      <family val="2"/>
    </font>
    <font>
      <sz val="11"/>
      <color rgb="FFFF6600"/>
      <name val="Malgun Gothic"/>
      <family val="2"/>
    </font>
    <font>
      <sz val="11"/>
      <color rgb="FF833C0B"/>
      <name val="Malgun Gothic"/>
      <family val="2"/>
    </font>
    <font>
      <sz val="11"/>
      <color theme="0"/>
      <name val="Calibri"/>
      <family val="2"/>
    </font>
    <font>
      <sz val="10"/>
      <color rgb="FFC55A11"/>
      <name val="Malgun Gothic"/>
      <family val="2"/>
    </font>
    <font>
      <b/>
      <sz val="11"/>
      <color rgb="FF2F5496"/>
      <name val="Malgun Gothic"/>
      <family val="2"/>
    </font>
    <font>
      <b/>
      <sz val="10"/>
      <color rgb="FF2F5496"/>
      <name val="Malgun Gothic"/>
      <family val="2"/>
    </font>
    <font>
      <b/>
      <sz val="10"/>
      <color rgb="FFBF9000"/>
      <name val="Malgun Gothic"/>
      <family val="2"/>
    </font>
    <font>
      <b/>
      <i/>
      <sz val="11"/>
      <color theme="1"/>
      <name val="Arial"/>
      <family val="2"/>
    </font>
    <font>
      <sz val="11"/>
      <color rgb="FF993300"/>
      <name val="Malgun Gothic"/>
      <family val="2"/>
    </font>
    <font>
      <b/>
      <i/>
      <sz val="11"/>
      <color theme="1"/>
      <name val="Malgun Gothic"/>
      <family val="2"/>
    </font>
    <font>
      <b/>
      <sz val="11"/>
      <color theme="1"/>
      <name val="Calibri"/>
      <family val="2"/>
    </font>
    <font>
      <b/>
      <u/>
      <sz val="9"/>
      <color theme="1"/>
      <name val="Malgun Gothic"/>
      <family val="2"/>
    </font>
    <font>
      <sz val="9"/>
      <color rgb="FF993300"/>
      <name val="Malgun Gothic"/>
      <family val="2"/>
    </font>
    <font>
      <sz val="10"/>
      <color theme="1"/>
      <name val="Calibri"/>
      <family val="2"/>
    </font>
    <font>
      <b/>
      <sz val="9"/>
      <color rgb="FF993300"/>
      <name val="Malgun Gothic"/>
      <family val="2"/>
    </font>
    <font>
      <b/>
      <u/>
      <sz val="9"/>
      <color theme="1"/>
      <name val="Malgun Gothic"/>
      <family val="2"/>
    </font>
    <font>
      <b/>
      <u/>
      <sz val="9"/>
      <color rgb="FF993300"/>
      <name val="Malgun Gothic"/>
      <family val="2"/>
    </font>
    <font>
      <b/>
      <u/>
      <sz val="9"/>
      <color rgb="FF993300"/>
      <name val="Malgun Gothic"/>
      <family val="2"/>
    </font>
    <font>
      <b/>
      <u/>
      <sz val="9"/>
      <color theme="1"/>
      <name val="Malgun Gothic"/>
      <family val="2"/>
    </font>
    <font>
      <b/>
      <u/>
      <sz val="9"/>
      <color theme="1"/>
      <name val="Malgun Gothic"/>
      <family val="2"/>
    </font>
    <font>
      <sz val="9"/>
      <name val="Malgun Gothic"/>
      <family val="2"/>
    </font>
    <font>
      <sz val="9"/>
      <color rgb="FF833C0B"/>
      <name val="Malgun Gothic"/>
      <family val="2"/>
    </font>
    <font>
      <sz val="11"/>
      <color rgb="FF993300"/>
      <name val="Calibri"/>
      <family val="2"/>
    </font>
    <font>
      <b/>
      <sz val="11"/>
      <color theme="0"/>
      <name val="Calibri"/>
      <family val="2"/>
    </font>
    <font>
      <i/>
      <sz val="11"/>
      <color theme="1"/>
      <name val="Calibri"/>
      <family val="2"/>
    </font>
    <font>
      <sz val="9"/>
      <color rgb="FFC55A11"/>
      <name val="Malgun Gothic"/>
      <family val="2"/>
    </font>
    <font>
      <b/>
      <sz val="9"/>
      <color rgb="FFFF6600"/>
      <name val="Malgun Gothic"/>
      <family val="2"/>
    </font>
    <font>
      <b/>
      <sz val="9"/>
      <color rgb="FFC55A11"/>
      <name val="Malgun Gothic"/>
      <family val="2"/>
    </font>
    <font>
      <b/>
      <u/>
      <sz val="9"/>
      <color theme="1"/>
      <name val="Malgun Gothic"/>
      <family val="2"/>
    </font>
    <font>
      <b/>
      <u/>
      <sz val="9"/>
      <color theme="1"/>
      <name val="Malgun Gothic"/>
      <family val="2"/>
    </font>
    <font>
      <b/>
      <u/>
      <sz val="9"/>
      <color rgb="FFFF6600"/>
      <name val="Malgun Gothic"/>
      <family val="2"/>
    </font>
    <font>
      <b/>
      <u/>
      <sz val="9"/>
      <color rgb="FFFF6600"/>
      <name val="Malgun Gothic"/>
      <family val="2"/>
    </font>
    <font>
      <b/>
      <u/>
      <sz val="9"/>
      <color theme="1"/>
      <name val="Malgun Gothic"/>
      <family val="2"/>
    </font>
    <font>
      <b/>
      <u/>
      <sz val="9"/>
      <color rgb="FFC55A11"/>
      <name val="Malgun Gothic"/>
      <family val="2"/>
    </font>
    <font>
      <b/>
      <u/>
      <sz val="9"/>
      <color rgb="FFFF6600"/>
      <name val="Malgun Gothic"/>
      <family val="2"/>
    </font>
    <font>
      <b/>
      <u/>
      <sz val="9"/>
      <color rgb="FFFF6600"/>
      <name val="Malgun Gothic"/>
      <family val="2"/>
    </font>
    <font>
      <sz val="9"/>
      <color rgb="FFFF6600"/>
      <name val="Malgun Gothic"/>
      <family val="2"/>
    </font>
    <font>
      <b/>
      <sz val="9"/>
      <color rgb="FFBF9000"/>
      <name val="Malgun Gothic"/>
      <family val="2"/>
    </font>
    <font>
      <b/>
      <u/>
      <sz val="9"/>
      <color rgb="FFFF0000"/>
      <name val="Malgun Gothic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99"/>
        <bgColor rgb="FFFFFF99"/>
      </patternFill>
    </fill>
    <fill>
      <patternFill patternType="solid">
        <fgColor rgb="FF99CCFF"/>
        <bgColor rgb="FF99CCFF"/>
      </patternFill>
    </fill>
    <fill>
      <patternFill patternType="solid">
        <fgColor theme="8"/>
        <bgColor theme="8"/>
      </patternFill>
    </fill>
    <fill>
      <patternFill patternType="solid">
        <fgColor theme="7"/>
        <bgColor theme="7"/>
      </patternFill>
    </fill>
    <fill>
      <patternFill patternType="solid">
        <fgColor rgb="FFFF9900"/>
        <bgColor rgb="FFFF9900"/>
      </patternFill>
    </fill>
    <fill>
      <patternFill patternType="solid">
        <fgColor rgb="FFFFFF00"/>
        <bgColor rgb="FFFFFF00"/>
      </patternFill>
    </fill>
    <fill>
      <patternFill patternType="solid">
        <fgColor rgb="FFCCFFCC"/>
        <bgColor rgb="FFCCFFCC"/>
      </patternFill>
    </fill>
    <fill>
      <patternFill patternType="solid">
        <fgColor theme="6"/>
        <bgColor theme="6"/>
      </patternFill>
    </fill>
  </fills>
  <borders count="40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/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indexed="64"/>
      </bottom>
      <diagonal/>
    </border>
  </borders>
  <cellStyleXfs count="1">
    <xf numFmtId="0" fontId="0" fillId="0" borderId="0"/>
  </cellStyleXfs>
  <cellXfs count="460">
    <xf numFmtId="0" fontId="0" fillId="0" borderId="0" xfId="0"/>
    <xf numFmtId="2" fontId="1" fillId="0" borderId="0" xfId="0" applyNumberFormat="1" applyFont="1" applyAlignment="1">
      <alignment horizontal="left" vertical="center"/>
    </xf>
    <xf numFmtId="0" fontId="2" fillId="0" borderId="0" xfId="0" applyFont="1"/>
    <xf numFmtId="0" fontId="4" fillId="0" borderId="0" xfId="0" applyFont="1"/>
    <xf numFmtId="0" fontId="4" fillId="0" borderId="0" xfId="0" applyFont="1" applyAlignment="1">
      <alignment horizontal="center"/>
    </xf>
    <xf numFmtId="0" fontId="5" fillId="0" borderId="0" xfId="0" applyFont="1"/>
    <xf numFmtId="0" fontId="6" fillId="0" borderId="0" xfId="0" applyFont="1" applyAlignment="1">
      <alignment horizontal="center"/>
    </xf>
    <xf numFmtId="0" fontId="7" fillId="0" borderId="0" xfId="0" applyFont="1"/>
    <xf numFmtId="0" fontId="6" fillId="0" borderId="0" xfId="0" applyFont="1"/>
    <xf numFmtId="0" fontId="8" fillId="0" borderId="0" xfId="0" applyFont="1"/>
    <xf numFmtId="0" fontId="9" fillId="0" borderId="0" xfId="0" applyFont="1"/>
    <xf numFmtId="2" fontId="10" fillId="0" borderId="0" xfId="0" applyNumberFormat="1" applyFont="1" applyAlignment="1">
      <alignment horizontal="right" vertical="center"/>
    </xf>
    <xf numFmtId="4" fontId="2" fillId="0" borderId="0" xfId="0" applyNumberFormat="1" applyFont="1"/>
    <xf numFmtId="0" fontId="10" fillId="0" borderId="0" xfId="0" applyFont="1" applyAlignment="1">
      <alignment horizontal="right" vertical="center"/>
    </xf>
    <xf numFmtId="0" fontId="11" fillId="0" borderId="0" xfId="0" applyFont="1"/>
    <xf numFmtId="4" fontId="5" fillId="0" borderId="0" xfId="0" applyNumberFormat="1" applyFont="1" applyAlignment="1">
      <alignment horizontal="right"/>
    </xf>
    <xf numFmtId="0" fontId="12" fillId="0" borderId="0" xfId="0" applyFont="1"/>
    <xf numFmtId="0" fontId="11" fillId="0" borderId="0" xfId="0" applyFont="1" applyAlignment="1">
      <alignment horizontal="left"/>
    </xf>
    <xf numFmtId="0" fontId="5" fillId="0" borderId="0" xfId="0" applyFont="1" applyAlignment="1">
      <alignment horizontal="right" vertical="center"/>
    </xf>
    <xf numFmtId="0" fontId="12" fillId="0" borderId="0" xfId="0" applyFont="1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4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6" fillId="0" borderId="0" xfId="0" applyFont="1" applyAlignment="1">
      <alignment horizontal="left"/>
    </xf>
    <xf numFmtId="4" fontId="6" fillId="0" borderId="0" xfId="0" applyNumberFormat="1" applyFont="1" applyAlignment="1">
      <alignment horizontal="right"/>
    </xf>
    <xf numFmtId="10" fontId="6" fillId="0" borderId="0" xfId="0" applyNumberFormat="1" applyFont="1" applyAlignment="1">
      <alignment horizontal="right"/>
    </xf>
    <xf numFmtId="10" fontId="15" fillId="0" borderId="0" xfId="0" applyNumberFormat="1" applyFont="1" applyAlignment="1">
      <alignment horizontal="right"/>
    </xf>
    <xf numFmtId="0" fontId="7" fillId="0" borderId="0" xfId="0" applyFont="1" applyAlignment="1">
      <alignment horizontal="left"/>
    </xf>
    <xf numFmtId="4" fontId="7" fillId="0" borderId="0" xfId="0" applyNumberFormat="1" applyFont="1" applyAlignment="1">
      <alignment horizontal="right"/>
    </xf>
    <xf numFmtId="10" fontId="7" fillId="0" borderId="0" xfId="0" applyNumberFormat="1" applyFont="1" applyAlignment="1">
      <alignment horizontal="right"/>
    </xf>
    <xf numFmtId="10" fontId="16" fillId="0" borderId="0" xfId="0" applyNumberFormat="1" applyFont="1" applyAlignment="1">
      <alignment horizontal="right"/>
    </xf>
    <xf numFmtId="0" fontId="16" fillId="0" borderId="0" xfId="0" applyFont="1" applyAlignment="1">
      <alignment horizontal="right"/>
    </xf>
    <xf numFmtId="0" fontId="18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4" fontId="19" fillId="0" borderId="0" xfId="0" applyNumberFormat="1" applyFont="1"/>
    <xf numFmtId="0" fontId="16" fillId="0" borderId="0" xfId="0" applyFont="1"/>
    <xf numFmtId="0" fontId="6" fillId="0" borderId="0" xfId="0" applyFont="1" applyAlignment="1">
      <alignment horizontal="right"/>
    </xf>
    <xf numFmtId="0" fontId="20" fillId="0" borderId="0" xfId="0" applyFont="1"/>
    <xf numFmtId="49" fontId="5" fillId="0" borderId="0" xfId="0" applyNumberFormat="1" applyFont="1"/>
    <xf numFmtId="4" fontId="5" fillId="0" borderId="0" xfId="0" applyNumberFormat="1" applyFont="1"/>
    <xf numFmtId="10" fontId="5" fillId="0" borderId="0" xfId="0" applyNumberFormat="1" applyFont="1"/>
    <xf numFmtId="4" fontId="20" fillId="0" borderId="0" xfId="0" applyNumberFormat="1" applyFont="1"/>
    <xf numFmtId="4" fontId="7" fillId="0" borderId="4" xfId="0" applyNumberFormat="1" applyFont="1" applyBorder="1" applyAlignment="1">
      <alignment horizontal="left"/>
    </xf>
    <xf numFmtId="4" fontId="6" fillId="0" borderId="4" xfId="0" applyNumberFormat="1" applyFont="1" applyBorder="1" applyAlignment="1">
      <alignment horizontal="right"/>
    </xf>
    <xf numFmtId="49" fontId="23" fillId="0" borderId="0" xfId="0" applyNumberFormat="1" applyFont="1"/>
    <xf numFmtId="4" fontId="23" fillId="0" borderId="0" xfId="0" applyNumberFormat="1" applyFont="1"/>
    <xf numFmtId="164" fontId="21" fillId="0" borderId="0" xfId="0" applyNumberFormat="1" applyFont="1"/>
    <xf numFmtId="10" fontId="23" fillId="0" borderId="0" xfId="0" applyNumberFormat="1" applyFont="1"/>
    <xf numFmtId="0" fontId="23" fillId="0" borderId="0" xfId="0" applyFont="1"/>
    <xf numFmtId="49" fontId="6" fillId="0" borderId="0" xfId="0" applyNumberFormat="1" applyFont="1" applyAlignment="1">
      <alignment horizontal="center"/>
    </xf>
    <xf numFmtId="0" fontId="24" fillId="0" borderId="0" xfId="0" applyFont="1" applyAlignment="1">
      <alignment horizontal="center"/>
    </xf>
    <xf numFmtId="4" fontId="2" fillId="0" borderId="0" xfId="0" applyNumberFormat="1" applyFont="1" applyAlignment="1">
      <alignment wrapText="1"/>
    </xf>
    <xf numFmtId="0" fontId="6" fillId="0" borderId="8" xfId="0" applyFont="1" applyBorder="1" applyAlignment="1">
      <alignment vertical="top"/>
    </xf>
    <xf numFmtId="49" fontId="6" fillId="0" borderId="8" xfId="0" applyNumberFormat="1" applyFont="1" applyBorder="1" applyAlignment="1">
      <alignment horizontal="center" vertical="top"/>
    </xf>
    <xf numFmtId="4" fontId="6" fillId="0" borderId="8" xfId="0" applyNumberFormat="1" applyFont="1" applyBorder="1" applyAlignment="1">
      <alignment horizontal="right"/>
    </xf>
    <xf numFmtId="0" fontId="19" fillId="0" borderId="0" xfId="0" applyFont="1"/>
    <xf numFmtId="10" fontId="2" fillId="0" borderId="0" xfId="0" applyNumberFormat="1" applyFont="1"/>
    <xf numFmtId="0" fontId="6" fillId="0" borderId="9" xfId="0" applyFont="1" applyBorder="1" applyAlignment="1">
      <alignment vertical="top"/>
    </xf>
    <xf numFmtId="49" fontId="6" fillId="0" borderId="9" xfId="0" applyNumberFormat="1" applyFont="1" applyBorder="1" applyAlignment="1">
      <alignment horizontal="center" vertical="top"/>
    </xf>
    <xf numFmtId="0" fontId="27" fillId="0" borderId="9" xfId="0" applyFont="1" applyBorder="1" applyAlignment="1">
      <alignment vertical="top"/>
    </xf>
    <xf numFmtId="4" fontId="7" fillId="0" borderId="9" xfId="0" applyNumberFormat="1" applyFont="1" applyBorder="1" applyAlignment="1">
      <alignment horizontal="right"/>
    </xf>
    <xf numFmtId="49" fontId="6" fillId="0" borderId="9" xfId="0" applyNumberFormat="1" applyFont="1" applyBorder="1" applyAlignment="1">
      <alignment horizontal="center"/>
    </xf>
    <xf numFmtId="4" fontId="6" fillId="0" borderId="9" xfId="0" applyNumberFormat="1" applyFont="1" applyBorder="1" applyAlignment="1">
      <alignment horizontal="right"/>
    </xf>
    <xf numFmtId="0" fontId="28" fillId="0" borderId="9" xfId="0" applyFont="1" applyBorder="1" applyAlignment="1">
      <alignment vertical="top"/>
    </xf>
    <xf numFmtId="49" fontId="22" fillId="0" borderId="9" xfId="0" applyNumberFormat="1" applyFont="1" applyBorder="1" applyAlignment="1">
      <alignment horizontal="center" vertical="top"/>
    </xf>
    <xf numFmtId="4" fontId="27" fillId="0" borderId="9" xfId="0" applyNumberFormat="1" applyFont="1" applyBorder="1" applyAlignment="1">
      <alignment horizontal="right"/>
    </xf>
    <xf numFmtId="0" fontId="7" fillId="0" borderId="2" xfId="0" applyFont="1" applyBorder="1"/>
    <xf numFmtId="49" fontId="6" fillId="0" borderId="2" xfId="0" applyNumberFormat="1" applyFont="1" applyBorder="1" applyAlignment="1">
      <alignment horizontal="center"/>
    </xf>
    <xf numFmtId="0" fontId="28" fillId="0" borderId="2" xfId="0" applyFont="1" applyBorder="1" applyAlignment="1">
      <alignment vertical="top"/>
    </xf>
    <xf numFmtId="4" fontId="27" fillId="0" borderId="2" xfId="0" applyNumberFormat="1" applyFont="1" applyBorder="1" applyAlignment="1">
      <alignment horizontal="right"/>
    </xf>
    <xf numFmtId="4" fontId="6" fillId="0" borderId="1" xfId="0" applyNumberFormat="1" applyFont="1" applyBorder="1" applyAlignment="1">
      <alignment horizontal="right"/>
    </xf>
    <xf numFmtId="0" fontId="6" fillId="0" borderId="9" xfId="0" applyFont="1" applyBorder="1"/>
    <xf numFmtId="49" fontId="6" fillId="0" borderId="8" xfId="0" applyNumberFormat="1" applyFont="1" applyBorder="1" applyAlignment="1">
      <alignment horizontal="center"/>
    </xf>
    <xf numFmtId="0" fontId="30" fillId="0" borderId="9" xfId="0" applyFont="1" applyBorder="1" applyAlignment="1">
      <alignment horizontal="right"/>
    </xf>
    <xf numFmtId="0" fontId="28" fillId="0" borderId="9" xfId="0" applyFont="1" applyBorder="1"/>
    <xf numFmtId="49" fontId="22" fillId="0" borderId="9" xfId="0" applyNumberFormat="1" applyFont="1" applyBorder="1" applyAlignment="1">
      <alignment horizontal="center"/>
    </xf>
    <xf numFmtId="164" fontId="7" fillId="0" borderId="10" xfId="0" applyNumberFormat="1" applyFont="1" applyBorder="1" applyAlignment="1">
      <alignment horizontal="right"/>
    </xf>
    <xf numFmtId="4" fontId="30" fillId="0" borderId="9" xfId="0" applyNumberFormat="1" applyFont="1" applyBorder="1" applyAlignment="1">
      <alignment horizontal="right"/>
    </xf>
    <xf numFmtId="0" fontId="28" fillId="0" borderId="11" xfId="0" applyFont="1" applyBorder="1"/>
    <xf numFmtId="0" fontId="28" fillId="0" borderId="10" xfId="0" applyFont="1" applyBorder="1"/>
    <xf numFmtId="0" fontId="6" fillId="0" borderId="11" xfId="0" applyFont="1" applyBorder="1"/>
    <xf numFmtId="49" fontId="6" fillId="0" borderId="12" xfId="0" applyNumberFormat="1" applyFont="1" applyBorder="1" applyAlignment="1">
      <alignment horizontal="center"/>
    </xf>
    <xf numFmtId="0" fontId="6" fillId="0" borderId="8" xfId="0" applyFont="1" applyBorder="1"/>
    <xf numFmtId="4" fontId="6" fillId="0" borderId="10" xfId="0" applyNumberFormat="1" applyFont="1" applyBorder="1" applyAlignment="1">
      <alignment horizontal="right"/>
    </xf>
    <xf numFmtId="0" fontId="7" fillId="0" borderId="11" xfId="0" applyFont="1" applyBorder="1"/>
    <xf numFmtId="49" fontId="7" fillId="0" borderId="11" xfId="0" applyNumberFormat="1" applyFont="1" applyBorder="1" applyAlignment="1">
      <alignment horizontal="center"/>
    </xf>
    <xf numFmtId="4" fontId="6" fillId="0" borderId="9" xfId="0" applyNumberFormat="1" applyFont="1" applyBorder="1" applyAlignment="1">
      <alignment wrapText="1"/>
    </xf>
    <xf numFmtId="4" fontId="7" fillId="0" borderId="10" xfId="0" applyNumberFormat="1" applyFont="1" applyBorder="1" applyAlignment="1">
      <alignment horizontal="right"/>
    </xf>
    <xf numFmtId="0" fontId="27" fillId="0" borderId="9" xfId="0" applyFont="1" applyBorder="1"/>
    <xf numFmtId="0" fontId="7" fillId="0" borderId="9" xfId="0" applyFont="1" applyBorder="1"/>
    <xf numFmtId="0" fontId="6" fillId="0" borderId="10" xfId="0" applyFont="1" applyBorder="1" applyAlignment="1">
      <alignment horizontal="right"/>
    </xf>
    <xf numFmtId="0" fontId="6" fillId="0" borderId="9" xfId="0" applyFont="1" applyBorder="1" applyAlignment="1">
      <alignment wrapText="1"/>
    </xf>
    <xf numFmtId="49" fontId="6" fillId="0" borderId="11" xfId="0" applyNumberFormat="1" applyFont="1" applyBorder="1" applyAlignment="1">
      <alignment horizontal="center"/>
    </xf>
    <xf numFmtId="0" fontId="6" fillId="0" borderId="9" xfId="0" applyFont="1" applyBorder="1" applyAlignment="1">
      <alignment horizontal="left" wrapText="1"/>
    </xf>
    <xf numFmtId="0" fontId="6" fillId="0" borderId="9" xfId="0" applyFont="1" applyBorder="1" applyAlignment="1">
      <alignment horizontal="right"/>
    </xf>
    <xf numFmtId="49" fontId="7" fillId="0" borderId="9" xfId="0" applyNumberFormat="1" applyFont="1" applyBorder="1" applyAlignment="1">
      <alignment horizontal="center"/>
    </xf>
    <xf numFmtId="4" fontId="25" fillId="0" borderId="1" xfId="0" applyNumberFormat="1" applyFont="1" applyBorder="1" applyAlignment="1">
      <alignment horizontal="right"/>
    </xf>
    <xf numFmtId="164" fontId="6" fillId="0" borderId="0" xfId="0" applyNumberFormat="1" applyFont="1" applyAlignment="1">
      <alignment horizontal="right"/>
    </xf>
    <xf numFmtId="0" fontId="31" fillId="0" borderId="0" xfId="0" applyFont="1" applyAlignment="1">
      <alignment horizontal="left" vertical="center"/>
    </xf>
    <xf numFmtId="0" fontId="29" fillId="0" borderId="0" xfId="0" applyFont="1"/>
    <xf numFmtId="0" fontId="33" fillId="0" borderId="0" xfId="0" applyFont="1"/>
    <xf numFmtId="165" fontId="29" fillId="0" borderId="0" xfId="0" applyNumberFormat="1" applyFont="1"/>
    <xf numFmtId="165" fontId="27" fillId="0" borderId="0" xfId="0" applyNumberFormat="1" applyFont="1"/>
    <xf numFmtId="165" fontId="35" fillId="0" borderId="0" xfId="0" applyNumberFormat="1" applyFont="1"/>
    <xf numFmtId="165" fontId="36" fillId="0" borderId="0" xfId="0" applyNumberFormat="1" applyFont="1"/>
    <xf numFmtId="165" fontId="6" fillId="0" borderId="0" xfId="0" applyNumberFormat="1" applyFont="1"/>
    <xf numFmtId="165" fontId="7" fillId="0" borderId="0" xfId="0" applyNumberFormat="1" applyFont="1"/>
    <xf numFmtId="0" fontId="37" fillId="0" borderId="13" xfId="0" applyFont="1" applyBorder="1"/>
    <xf numFmtId="0" fontId="6" fillId="0" borderId="13" xfId="0" applyFont="1" applyBorder="1"/>
    <xf numFmtId="0" fontId="7" fillId="0" borderId="13" xfId="0" applyFont="1" applyBorder="1"/>
    <xf numFmtId="165" fontId="27" fillId="0" borderId="13" xfId="0" applyNumberFormat="1" applyFont="1" applyBorder="1"/>
    <xf numFmtId="0" fontId="38" fillId="0" borderId="0" xfId="0" applyFont="1"/>
    <xf numFmtId="0" fontId="22" fillId="0" borderId="0" xfId="0" applyFont="1" applyAlignment="1">
      <alignment horizontal="center"/>
    </xf>
    <xf numFmtId="0" fontId="21" fillId="0" borderId="0" xfId="0" applyFont="1"/>
    <xf numFmtId="10" fontId="21" fillId="0" borderId="0" xfId="0" applyNumberFormat="1" applyFont="1"/>
    <xf numFmtId="0" fontId="22" fillId="0" borderId="14" xfId="0" applyFont="1" applyBorder="1" applyAlignment="1">
      <alignment horizontal="center" vertical="top" wrapText="1"/>
    </xf>
    <xf numFmtId="0" fontId="22" fillId="0" borderId="14" xfId="0" applyFont="1" applyBorder="1" applyAlignment="1">
      <alignment horizontal="center"/>
    </xf>
    <xf numFmtId="0" fontId="22" fillId="0" borderId="14" xfId="0" applyFont="1" applyBorder="1" applyAlignment="1">
      <alignment vertical="top" wrapText="1"/>
    </xf>
    <xf numFmtId="0" fontId="22" fillId="0" borderId="14" xfId="0" applyFont="1" applyBorder="1" applyAlignment="1">
      <alignment horizontal="center" vertical="center" wrapText="1"/>
    </xf>
    <xf numFmtId="10" fontId="22" fillId="0" borderId="14" xfId="0" applyNumberFormat="1" applyFont="1" applyBorder="1" applyAlignment="1">
      <alignment horizontal="center" vertical="center"/>
    </xf>
    <xf numFmtId="0" fontId="22" fillId="0" borderId="6" xfId="0" applyFont="1" applyBorder="1"/>
    <xf numFmtId="0" fontId="22" fillId="0" borderId="6" xfId="0" applyFont="1" applyBorder="1" applyAlignment="1">
      <alignment vertical="top" wrapText="1"/>
    </xf>
    <xf numFmtId="4" fontId="22" fillId="0" borderId="6" xfId="0" applyNumberFormat="1" applyFont="1" applyBorder="1"/>
    <xf numFmtId="10" fontId="22" fillId="0" borderId="6" xfId="0" applyNumberFormat="1" applyFont="1" applyBorder="1"/>
    <xf numFmtId="10" fontId="22" fillId="0" borderId="7" xfId="0" applyNumberFormat="1" applyFont="1" applyBorder="1"/>
    <xf numFmtId="0" fontId="39" fillId="0" borderId="0" xfId="0" applyFont="1"/>
    <xf numFmtId="0" fontId="21" fillId="0" borderId="0" xfId="0" applyFont="1" applyAlignment="1">
      <alignment vertical="top" wrapText="1"/>
    </xf>
    <xf numFmtId="4" fontId="21" fillId="0" borderId="0" xfId="0" applyNumberFormat="1" applyFont="1"/>
    <xf numFmtId="0" fontId="22" fillId="0" borderId="0" xfId="0" applyFont="1" applyAlignment="1">
      <alignment horizontal="right"/>
    </xf>
    <xf numFmtId="0" fontId="40" fillId="0" borderId="0" xfId="0" applyFont="1" applyAlignment="1">
      <alignment vertical="top" wrapText="1"/>
    </xf>
    <xf numFmtId="4" fontId="22" fillId="0" borderId="0" xfId="0" applyNumberFormat="1" applyFont="1"/>
    <xf numFmtId="10" fontId="22" fillId="0" borderId="0" xfId="0" applyNumberFormat="1" applyFont="1"/>
    <xf numFmtId="4" fontId="38" fillId="0" borderId="0" xfId="0" applyNumberFormat="1" applyFont="1"/>
    <xf numFmtId="0" fontId="21" fillId="0" borderId="0" xfId="0" applyFont="1" applyAlignment="1">
      <alignment horizontal="right"/>
    </xf>
    <xf numFmtId="0" fontId="22" fillId="0" borderId="0" xfId="0" applyFont="1" applyAlignment="1">
      <alignment vertical="top" wrapText="1"/>
    </xf>
    <xf numFmtId="0" fontId="41" fillId="0" borderId="0" xfId="0" applyFont="1" applyAlignment="1">
      <alignment vertical="top" wrapText="1"/>
    </xf>
    <xf numFmtId="0" fontId="21" fillId="0" borderId="15" xfId="0" applyFont="1" applyBorder="1" applyAlignment="1">
      <alignment horizontal="right"/>
    </xf>
    <xf numFmtId="0" fontId="21" fillId="0" borderId="15" xfId="0" applyFont="1" applyBorder="1" applyAlignment="1">
      <alignment vertical="top" wrapText="1"/>
    </xf>
    <xf numFmtId="0" fontId="22" fillId="0" borderId="0" xfId="0" applyFont="1"/>
    <xf numFmtId="0" fontId="42" fillId="0" borderId="0" xfId="0" applyFont="1" applyAlignment="1">
      <alignment horizontal="right"/>
    </xf>
    <xf numFmtId="0" fontId="43" fillId="0" borderId="0" xfId="0" applyFont="1" applyAlignment="1">
      <alignment vertical="top" wrapText="1"/>
    </xf>
    <xf numFmtId="0" fontId="41" fillId="0" borderId="0" xfId="0" applyFont="1" applyAlignment="1">
      <alignment horizontal="right"/>
    </xf>
    <xf numFmtId="0" fontId="44" fillId="0" borderId="0" xfId="0" applyFont="1" applyAlignment="1">
      <alignment horizontal="left"/>
    </xf>
    <xf numFmtId="10" fontId="21" fillId="0" borderId="13" xfId="0" applyNumberFormat="1" applyFont="1" applyBorder="1"/>
    <xf numFmtId="0" fontId="21" fillId="0" borderId="14" xfId="0" applyFont="1" applyBorder="1"/>
    <xf numFmtId="0" fontId="21" fillId="0" borderId="14" xfId="0" applyFont="1" applyBorder="1" applyAlignment="1">
      <alignment vertical="top" wrapText="1"/>
    </xf>
    <xf numFmtId="4" fontId="22" fillId="0" borderId="14" xfId="0" applyNumberFormat="1" applyFont="1" applyBorder="1" applyAlignment="1">
      <alignment horizontal="center" vertical="center" wrapText="1"/>
    </xf>
    <xf numFmtId="10" fontId="21" fillId="0" borderId="14" xfId="0" applyNumberFormat="1" applyFont="1" applyBorder="1"/>
    <xf numFmtId="0" fontId="22" fillId="0" borderId="15" xfId="0" applyFont="1" applyBorder="1" applyAlignment="1">
      <alignment horizontal="center"/>
    </xf>
    <xf numFmtId="0" fontId="22" fillId="0" borderId="0" xfId="0" applyFont="1" applyAlignment="1">
      <alignment vertical="center" wrapText="1"/>
    </xf>
    <xf numFmtId="10" fontId="22" fillId="0" borderId="0" xfId="0" applyNumberFormat="1" applyFont="1" applyAlignment="1">
      <alignment vertical="center" wrapText="1"/>
    </xf>
    <xf numFmtId="10" fontId="22" fillId="0" borderId="0" xfId="0" applyNumberFormat="1" applyFont="1" applyAlignment="1">
      <alignment horizontal="center" vertical="center" wrapText="1"/>
    </xf>
    <xf numFmtId="0" fontId="22" fillId="0" borderId="17" xfId="0" applyFont="1" applyBorder="1" applyAlignment="1">
      <alignment horizontal="center" vertical="top" wrapText="1"/>
    </xf>
    <xf numFmtId="0" fontId="22" fillId="0" borderId="5" xfId="0" applyFont="1" applyBorder="1" applyAlignment="1">
      <alignment horizontal="right"/>
    </xf>
    <xf numFmtId="4" fontId="21" fillId="0" borderId="0" xfId="0" applyNumberFormat="1" applyFont="1" applyAlignment="1">
      <alignment vertical="top" wrapText="1"/>
    </xf>
    <xf numFmtId="4" fontId="45" fillId="0" borderId="0" xfId="0" applyNumberFormat="1" applyFont="1"/>
    <xf numFmtId="10" fontId="46" fillId="0" borderId="0" xfId="0" applyNumberFormat="1" applyFont="1"/>
    <xf numFmtId="0" fontId="47" fillId="0" borderId="0" xfId="0" applyFont="1"/>
    <xf numFmtId="0" fontId="22" fillId="0" borderId="0" xfId="0" applyFont="1" applyAlignment="1">
      <alignment vertical="center"/>
    </xf>
    <xf numFmtId="0" fontId="21" fillId="0" borderId="0" xfId="0" applyFont="1" applyAlignment="1">
      <alignment vertical="top"/>
    </xf>
    <xf numFmtId="0" fontId="41" fillId="0" borderId="0" xfId="0" applyFont="1"/>
    <xf numFmtId="0" fontId="48" fillId="0" borderId="0" xfId="0" applyFont="1" applyAlignment="1">
      <alignment vertical="top"/>
    </xf>
    <xf numFmtId="0" fontId="21" fillId="0" borderId="6" xfId="0" applyFont="1" applyBorder="1"/>
    <xf numFmtId="0" fontId="38" fillId="0" borderId="6" xfId="0" applyFont="1" applyBorder="1"/>
    <xf numFmtId="4" fontId="49" fillId="0" borderId="0" xfId="0" applyNumberFormat="1" applyFont="1"/>
    <xf numFmtId="10" fontId="49" fillId="0" borderId="0" xfId="0" applyNumberFormat="1" applyFont="1"/>
    <xf numFmtId="0" fontId="21" fillId="0" borderId="6" xfId="0" applyFont="1" applyBorder="1" applyAlignment="1">
      <alignment vertical="top" wrapText="1"/>
    </xf>
    <xf numFmtId="49" fontId="22" fillId="0" borderId="0" xfId="0" applyNumberFormat="1" applyFont="1"/>
    <xf numFmtId="49" fontId="21" fillId="0" borderId="0" xfId="0" applyNumberFormat="1" applyFont="1"/>
    <xf numFmtId="0" fontId="21" fillId="0" borderId="0" xfId="0" applyFont="1" applyAlignment="1">
      <alignment horizontal="center"/>
    </xf>
    <xf numFmtId="0" fontId="50" fillId="0" borderId="0" xfId="0" applyFont="1" applyAlignment="1">
      <alignment horizontal="left"/>
    </xf>
    <xf numFmtId="10" fontId="38" fillId="0" borderId="0" xfId="0" applyNumberFormat="1" applyFont="1"/>
    <xf numFmtId="0" fontId="22" fillId="0" borderId="5" xfId="0" applyFont="1" applyBorder="1"/>
    <xf numFmtId="0" fontId="21" fillId="0" borderId="6" xfId="0" applyFont="1" applyBorder="1" applyAlignment="1">
      <alignment horizontal="right"/>
    </xf>
    <xf numFmtId="10" fontId="1" fillId="0" borderId="0" xfId="0" applyNumberFormat="1" applyFont="1" applyAlignment="1">
      <alignment horizontal="left" vertical="center"/>
    </xf>
    <xf numFmtId="4" fontId="1" fillId="0" borderId="0" xfId="0" applyNumberFormat="1" applyFont="1" applyAlignment="1">
      <alignment horizontal="left" vertical="center"/>
    </xf>
    <xf numFmtId="10" fontId="51" fillId="0" borderId="0" xfId="0" applyNumberFormat="1" applyFont="1"/>
    <xf numFmtId="0" fontId="51" fillId="0" borderId="0" xfId="0" applyFont="1"/>
    <xf numFmtId="49" fontId="51" fillId="0" borderId="0" xfId="0" applyNumberFormat="1" applyFont="1"/>
    <xf numFmtId="4" fontId="51" fillId="0" borderId="0" xfId="0" applyNumberFormat="1" applyFont="1"/>
    <xf numFmtId="49" fontId="4" fillId="0" borderId="0" xfId="0" applyNumberFormat="1" applyFont="1" applyAlignment="1">
      <alignment horizontal="center"/>
    </xf>
    <xf numFmtId="4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0" fontId="52" fillId="0" borderId="0" xfId="0" applyFont="1"/>
    <xf numFmtId="49" fontId="52" fillId="0" borderId="0" xfId="0" applyNumberFormat="1" applyFont="1"/>
    <xf numFmtId="0" fontId="53" fillId="0" borderId="0" xfId="0" applyFont="1" applyAlignment="1">
      <alignment horizontal="left"/>
    </xf>
    <xf numFmtId="49" fontId="53" fillId="0" borderId="0" xfId="0" applyNumberFormat="1" applyFont="1" applyAlignment="1">
      <alignment horizontal="left"/>
    </xf>
    <xf numFmtId="0" fontId="53" fillId="0" borderId="0" xfId="0" applyFont="1"/>
    <xf numFmtId="4" fontId="25" fillId="0" borderId="0" xfId="0" applyNumberFormat="1" applyFont="1"/>
    <xf numFmtId="10" fontId="25" fillId="0" borderId="0" xfId="0" applyNumberFormat="1" applyFont="1"/>
    <xf numFmtId="4" fontId="54" fillId="0" borderId="0" xfId="0" applyNumberFormat="1" applyFont="1"/>
    <xf numFmtId="0" fontId="54" fillId="0" borderId="0" xfId="0" applyFont="1"/>
    <xf numFmtId="49" fontId="53" fillId="0" borderId="0" xfId="0" applyNumberFormat="1" applyFont="1"/>
    <xf numFmtId="4" fontId="25" fillId="0" borderId="0" xfId="0" applyNumberFormat="1" applyFont="1" applyAlignment="1">
      <alignment vertical="top" wrapText="1"/>
    </xf>
    <xf numFmtId="49" fontId="55" fillId="0" borderId="0" xfId="0" applyNumberFormat="1" applyFont="1" applyAlignment="1">
      <alignment horizontal="left"/>
    </xf>
    <xf numFmtId="4" fontId="56" fillId="0" borderId="0" xfId="0" applyNumberFormat="1" applyFont="1"/>
    <xf numFmtId="0" fontId="53" fillId="0" borderId="0" xfId="0" applyFont="1" applyAlignment="1">
      <alignment horizontal="left" vertical="center"/>
    </xf>
    <xf numFmtId="4" fontId="55" fillId="0" borderId="0" xfId="0" applyNumberFormat="1" applyFont="1"/>
    <xf numFmtId="49" fontId="55" fillId="0" borderId="0" xfId="0" applyNumberFormat="1" applyFont="1"/>
    <xf numFmtId="49" fontId="57" fillId="0" borderId="0" xfId="0" applyNumberFormat="1" applyFont="1"/>
    <xf numFmtId="0" fontId="52" fillId="0" borderId="0" xfId="0" applyFont="1" applyAlignment="1">
      <alignment horizontal="left"/>
    </xf>
    <xf numFmtId="49" fontId="52" fillId="0" borderId="0" xfId="0" applyNumberFormat="1" applyFont="1" applyAlignment="1">
      <alignment horizontal="left"/>
    </xf>
    <xf numFmtId="4" fontId="58" fillId="4" borderId="18" xfId="0" applyNumberFormat="1" applyFont="1" applyFill="1" applyBorder="1"/>
    <xf numFmtId="4" fontId="36" fillId="0" borderId="0" xfId="0" applyNumberFormat="1" applyFont="1"/>
    <xf numFmtId="4" fontId="7" fillId="0" borderId="0" xfId="0" applyNumberFormat="1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49" fontId="59" fillId="0" borderId="0" xfId="0" applyNumberFormat="1" applyFont="1" applyAlignment="1">
      <alignment horizontal="left"/>
    </xf>
    <xf numFmtId="4" fontId="59" fillId="0" borderId="0" xfId="0" applyNumberFormat="1" applyFont="1"/>
    <xf numFmtId="0" fontId="23" fillId="0" borderId="0" xfId="0" applyFont="1" applyAlignment="1">
      <alignment horizontal="left"/>
    </xf>
    <xf numFmtId="0" fontId="25" fillId="0" borderId="0" xfId="0" applyFont="1"/>
    <xf numFmtId="0" fontId="53" fillId="0" borderId="0" xfId="0" applyFont="1" applyAlignment="1">
      <alignment wrapText="1"/>
    </xf>
    <xf numFmtId="0" fontId="60" fillId="0" borderId="0" xfId="0" applyFont="1" applyAlignment="1">
      <alignment horizontal="right"/>
    </xf>
    <xf numFmtId="49" fontId="61" fillId="0" borderId="0" xfId="0" applyNumberFormat="1" applyFont="1" applyAlignment="1">
      <alignment horizontal="left"/>
    </xf>
    <xf numFmtId="4" fontId="60" fillId="0" borderId="0" xfId="0" applyNumberFormat="1" applyFont="1"/>
    <xf numFmtId="4" fontId="63" fillId="0" borderId="0" xfId="0" applyNumberFormat="1" applyFont="1"/>
    <xf numFmtId="0" fontId="63" fillId="0" borderId="0" xfId="0" applyFont="1"/>
    <xf numFmtId="49" fontId="64" fillId="0" borderId="0" xfId="0" applyNumberFormat="1" applyFont="1"/>
    <xf numFmtId="0" fontId="25" fillId="0" borderId="0" xfId="0" applyFont="1" applyAlignment="1">
      <alignment vertical="top" wrapText="1"/>
    </xf>
    <xf numFmtId="0" fontId="52" fillId="0" borderId="0" xfId="0" applyFont="1" applyAlignment="1">
      <alignment horizontal="left" wrapText="1"/>
    </xf>
    <xf numFmtId="0" fontId="65" fillId="0" borderId="0" xfId="0" applyFont="1"/>
    <xf numFmtId="2" fontId="1" fillId="0" borderId="0" xfId="0" applyNumberFormat="1" applyFont="1" applyAlignment="1">
      <alignment vertical="center"/>
    </xf>
    <xf numFmtId="2" fontId="4" fillId="0" borderId="0" xfId="0" applyNumberFormat="1" applyFont="1" applyAlignment="1">
      <alignment vertical="center"/>
    </xf>
    <xf numFmtId="4" fontId="0" fillId="0" borderId="0" xfId="0" applyNumberFormat="1" applyAlignment="1">
      <alignment wrapText="1"/>
    </xf>
    <xf numFmtId="4" fontId="0" fillId="0" borderId="0" xfId="0" applyNumberFormat="1"/>
    <xf numFmtId="0" fontId="1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66" fillId="0" borderId="0" xfId="0" applyFont="1"/>
    <xf numFmtId="4" fontId="66" fillId="0" borderId="0" xfId="0" applyNumberFormat="1" applyFont="1" applyAlignment="1">
      <alignment wrapText="1"/>
    </xf>
    <xf numFmtId="4" fontId="66" fillId="0" borderId="13" xfId="0" applyNumberFormat="1" applyFont="1" applyBorder="1" applyAlignment="1">
      <alignment wrapText="1"/>
    </xf>
    <xf numFmtId="4" fontId="66" fillId="0" borderId="3" xfId="0" applyNumberFormat="1" applyFont="1" applyBorder="1" applyAlignment="1">
      <alignment horizontal="center" vertical="center"/>
    </xf>
    <xf numFmtId="4" fontId="66" fillId="0" borderId="19" xfId="0" applyNumberFormat="1" applyFont="1" applyBorder="1" applyAlignment="1">
      <alignment horizontal="center"/>
    </xf>
    <xf numFmtId="0" fontId="23" fillId="0" borderId="0" xfId="0" applyFont="1" applyAlignment="1">
      <alignment vertical="top" wrapText="1"/>
    </xf>
    <xf numFmtId="4" fontId="23" fillId="0" borderId="0" xfId="0" applyNumberFormat="1" applyFont="1" applyAlignment="1">
      <alignment vertical="top" wrapText="1"/>
    </xf>
    <xf numFmtId="0" fontId="0" fillId="0" borderId="0" xfId="0" applyAlignment="1">
      <alignment vertical="top" wrapText="1"/>
    </xf>
    <xf numFmtId="4" fontId="0" fillId="0" borderId="0" xfId="0" applyNumberFormat="1" applyAlignment="1">
      <alignment vertical="top" wrapText="1"/>
    </xf>
    <xf numFmtId="4" fontId="7" fillId="0" borderId="20" xfId="0" applyNumberFormat="1" applyFont="1" applyBorder="1" applyAlignment="1">
      <alignment vertical="top" wrapText="1"/>
    </xf>
    <xf numFmtId="0" fontId="23" fillId="0" borderId="20" xfId="0" applyFont="1" applyBorder="1" applyAlignment="1">
      <alignment vertical="top" wrapText="1"/>
    </xf>
    <xf numFmtId="0" fontId="0" fillId="0" borderId="20" xfId="0" applyBorder="1" applyAlignment="1">
      <alignment vertical="top" wrapText="1"/>
    </xf>
    <xf numFmtId="4" fontId="0" fillId="0" borderId="0" xfId="0" applyNumberFormat="1" applyAlignment="1">
      <alignment vertical="top"/>
    </xf>
    <xf numFmtId="4" fontId="25" fillId="0" borderId="21" xfId="0" applyNumberFormat="1" applyFont="1" applyBorder="1" applyAlignment="1">
      <alignment vertical="top" wrapText="1"/>
    </xf>
    <xf numFmtId="0" fontId="0" fillId="0" borderId="0" xfId="0" applyAlignment="1">
      <alignment vertical="top"/>
    </xf>
    <xf numFmtId="4" fontId="6" fillId="0" borderId="19" xfId="0" applyNumberFormat="1" applyFont="1" applyBorder="1" applyAlignment="1">
      <alignment vertical="center" wrapText="1"/>
    </xf>
    <xf numFmtId="4" fontId="6" fillId="0" borderId="20" xfId="0" applyNumberFormat="1" applyFont="1" applyBorder="1" applyAlignment="1">
      <alignment vertical="center" wrapText="1"/>
    </xf>
    <xf numFmtId="4" fontId="66" fillId="0" borderId="21" xfId="0" applyNumberFormat="1" applyFont="1" applyBorder="1" applyAlignment="1">
      <alignment vertical="center"/>
    </xf>
    <xf numFmtId="0" fontId="67" fillId="0" borderId="0" xfId="0" applyFont="1" applyAlignment="1">
      <alignment horizontal="center" vertical="center"/>
    </xf>
    <xf numFmtId="4" fontId="0" fillId="0" borderId="20" xfId="0" applyNumberFormat="1" applyBorder="1" applyAlignment="1">
      <alignment wrapText="1"/>
    </xf>
    <xf numFmtId="4" fontId="7" fillId="0" borderId="20" xfId="0" applyNumberFormat="1" applyFont="1" applyBorder="1" applyAlignment="1">
      <alignment vertical="center" wrapText="1"/>
    </xf>
    <xf numFmtId="4" fontId="0" fillId="0" borderId="20" xfId="0" applyNumberFormat="1" applyBorder="1"/>
    <xf numFmtId="4" fontId="0" fillId="0" borderId="21" xfId="0" applyNumberFormat="1" applyBorder="1"/>
    <xf numFmtId="4" fontId="66" fillId="0" borderId="21" xfId="0" applyNumberFormat="1" applyFont="1" applyBorder="1"/>
    <xf numFmtId="4" fontId="58" fillId="4" borderId="20" xfId="0" applyNumberFormat="1" applyFont="1" applyFill="1" applyBorder="1" applyAlignment="1">
      <alignment wrapText="1"/>
    </xf>
    <xf numFmtId="0" fontId="41" fillId="0" borderId="0" xfId="0" applyFont="1" applyAlignment="1">
      <alignment vertical="top"/>
    </xf>
    <xf numFmtId="0" fontId="21" fillId="0" borderId="20" xfId="0" applyFont="1" applyBorder="1" applyAlignment="1">
      <alignment vertical="top"/>
    </xf>
    <xf numFmtId="2" fontId="25" fillId="0" borderId="0" xfId="0" applyNumberFormat="1" applyFont="1" applyAlignment="1">
      <alignment vertical="center"/>
    </xf>
    <xf numFmtId="4" fontId="68" fillId="0" borderId="0" xfId="0" applyNumberFormat="1" applyFont="1"/>
    <xf numFmtId="4" fontId="4" fillId="0" borderId="0" xfId="0" applyNumberFormat="1" applyFont="1" applyAlignment="1">
      <alignment vertical="center"/>
    </xf>
    <xf numFmtId="0" fontId="25" fillId="0" borderId="0" xfId="0" applyFont="1" applyAlignment="1">
      <alignment vertical="center"/>
    </xf>
    <xf numFmtId="0" fontId="21" fillId="0" borderId="0" xfId="0" applyFont="1" applyAlignment="1">
      <alignment horizontal="left"/>
    </xf>
    <xf numFmtId="0" fontId="22" fillId="0" borderId="0" xfId="0" applyFont="1" applyAlignment="1">
      <alignment horizontal="left" wrapText="1"/>
    </xf>
    <xf numFmtId="0" fontId="22" fillId="0" borderId="0" xfId="0" applyFont="1" applyAlignment="1">
      <alignment horizontal="center" vertical="center" wrapText="1"/>
    </xf>
    <xf numFmtId="4" fontId="69" fillId="5" borderId="18" xfId="0" applyNumberFormat="1" applyFont="1" applyFill="1" applyBorder="1" applyAlignment="1">
      <alignment horizontal="center" wrapText="1"/>
    </xf>
    <xf numFmtId="4" fontId="22" fillId="0" borderId="0" xfId="0" applyNumberFormat="1" applyFont="1" applyAlignment="1">
      <alignment horizontal="center" vertical="center" wrapText="1"/>
    </xf>
    <xf numFmtId="4" fontId="22" fillId="0" borderId="1" xfId="0" applyNumberFormat="1" applyFont="1" applyBorder="1" applyAlignment="1">
      <alignment horizontal="center" vertical="center" wrapText="1"/>
    </xf>
    <xf numFmtId="0" fontId="64" fillId="0" borderId="1" xfId="0" applyFont="1" applyBorder="1" applyAlignment="1">
      <alignment horizontal="center" vertical="center" wrapText="1"/>
    </xf>
    <xf numFmtId="4" fontId="21" fillId="0" borderId="9" xfId="0" applyNumberFormat="1" applyFont="1" applyBorder="1"/>
    <xf numFmtId="4" fontId="70" fillId="0" borderId="12" xfId="0" applyNumberFormat="1" applyFont="1" applyBorder="1" applyAlignment="1">
      <alignment horizontal="center" vertical="center" wrapText="1"/>
    </xf>
    <xf numFmtId="4" fontId="70" fillId="0" borderId="22" xfId="0" applyNumberFormat="1" applyFont="1" applyBorder="1" applyAlignment="1">
      <alignment horizontal="center" vertical="center" wrapText="1"/>
    </xf>
    <xf numFmtId="4" fontId="22" fillId="0" borderId="10" xfId="0" applyNumberFormat="1" applyFont="1" applyBorder="1" applyAlignment="1">
      <alignment horizontal="center" vertical="center" wrapText="1"/>
    </xf>
    <xf numFmtId="4" fontId="22" fillId="0" borderId="9" xfId="0" applyNumberFormat="1" applyFont="1" applyBorder="1" applyAlignment="1">
      <alignment horizontal="center" vertical="center" wrapText="1"/>
    </xf>
    <xf numFmtId="4" fontId="21" fillId="0" borderId="8" xfId="0" applyNumberFormat="1" applyFont="1" applyBorder="1"/>
    <xf numFmtId="0" fontId="22" fillId="0" borderId="0" xfId="0" applyFont="1" applyAlignment="1">
      <alignment horizontal="left"/>
    </xf>
    <xf numFmtId="4" fontId="71" fillId="0" borderId="9" xfId="0" applyNumberFormat="1" applyFont="1" applyBorder="1"/>
    <xf numFmtId="4" fontId="72" fillId="0" borderId="11" xfId="0" applyNumberFormat="1" applyFont="1" applyBorder="1"/>
    <xf numFmtId="4" fontId="73" fillId="0" borderId="0" xfId="0" applyNumberFormat="1" applyFont="1"/>
    <xf numFmtId="4" fontId="74" fillId="0" borderId="10" xfId="0" applyNumberFormat="1" applyFont="1" applyBorder="1"/>
    <xf numFmtId="4" fontId="75" fillId="0" borderId="11" xfId="0" applyNumberFormat="1" applyFont="1" applyBorder="1"/>
    <xf numFmtId="4" fontId="68" fillId="0" borderId="11" xfId="0" applyNumberFormat="1" applyFont="1" applyBorder="1"/>
    <xf numFmtId="4" fontId="21" fillId="0" borderId="10" xfId="0" applyNumberFormat="1" applyFont="1" applyBorder="1"/>
    <xf numFmtId="0" fontId="58" fillId="4" borderId="18" xfId="0" applyFont="1" applyFill="1" applyBorder="1" applyAlignment="1">
      <alignment horizontal="left"/>
    </xf>
    <xf numFmtId="0" fontId="58" fillId="4" borderId="18" xfId="0" applyFont="1" applyFill="1" applyBorder="1" applyAlignment="1">
      <alignment vertical="top"/>
    </xf>
    <xf numFmtId="4" fontId="58" fillId="4" borderId="23" xfId="0" applyNumberFormat="1" applyFont="1" applyFill="1" applyBorder="1"/>
    <xf numFmtId="4" fontId="58" fillId="4" borderId="24" xfId="0" applyNumberFormat="1" applyFont="1" applyFill="1" applyBorder="1"/>
    <xf numFmtId="4" fontId="58" fillId="4" borderId="25" xfId="0" applyNumberFormat="1" applyFont="1" applyFill="1" applyBorder="1"/>
    <xf numFmtId="4" fontId="76" fillId="6" borderId="0" xfId="0" applyNumberFormat="1" applyFont="1" applyFill="1"/>
    <xf numFmtId="4" fontId="21" fillId="0" borderId="11" xfId="0" applyNumberFormat="1" applyFont="1" applyBorder="1"/>
    <xf numFmtId="0" fontId="22" fillId="0" borderId="0" xfId="0" applyFont="1" applyAlignment="1">
      <alignment vertical="top"/>
    </xf>
    <xf numFmtId="4" fontId="77" fillId="0" borderId="0" xfId="0" applyNumberFormat="1" applyFont="1"/>
    <xf numFmtId="4" fontId="0" fillId="5" borderId="24" xfId="0" applyNumberFormat="1" applyFill="1" applyBorder="1"/>
    <xf numFmtId="4" fontId="78" fillId="2" borderId="18" xfId="0" applyNumberFormat="1" applyFont="1" applyFill="1" applyBorder="1"/>
    <xf numFmtId="4" fontId="28" fillId="0" borderId="0" xfId="0" applyNumberFormat="1" applyFont="1"/>
    <xf numFmtId="4" fontId="28" fillId="7" borderId="18" xfId="0" applyNumberFormat="1" applyFont="1" applyFill="1" applyBorder="1"/>
    <xf numFmtId="4" fontId="21" fillId="7" borderId="18" xfId="0" applyNumberFormat="1" applyFont="1" applyFill="1" applyBorder="1"/>
    <xf numFmtId="4" fontId="0" fillId="8" borderId="18" xfId="0" applyNumberFormat="1" applyFill="1" applyBorder="1"/>
    <xf numFmtId="0" fontId="21" fillId="0" borderId="13" xfId="0" applyFont="1" applyBorder="1" applyAlignment="1">
      <alignment horizontal="left"/>
    </xf>
    <xf numFmtId="0" fontId="21" fillId="0" borderId="13" xfId="0" applyFont="1" applyBorder="1" applyAlignment="1">
      <alignment vertical="top"/>
    </xf>
    <xf numFmtId="4" fontId="21" fillId="0" borderId="13" xfId="0" applyNumberFormat="1" applyFont="1" applyBorder="1"/>
    <xf numFmtId="4" fontId="21" fillId="0" borderId="26" xfId="0" applyNumberFormat="1" applyFont="1" applyBorder="1"/>
    <xf numFmtId="4" fontId="68" fillId="0" borderId="27" xfId="0" applyNumberFormat="1" applyFont="1" applyBorder="1"/>
    <xf numFmtId="4" fontId="68" fillId="0" borderId="13" xfId="0" applyNumberFormat="1" applyFont="1" applyBorder="1"/>
    <xf numFmtId="4" fontId="21" fillId="0" borderId="28" xfId="0" applyNumberFormat="1" applyFont="1" applyBorder="1"/>
    <xf numFmtId="0" fontId="42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4" fontId="22" fillId="0" borderId="9" xfId="0" applyNumberFormat="1" applyFont="1" applyBorder="1"/>
    <xf numFmtId="4" fontId="70" fillId="0" borderId="11" xfId="0" applyNumberFormat="1" applyFont="1" applyBorder="1"/>
    <xf numFmtId="4" fontId="70" fillId="0" borderId="0" xfId="0" applyNumberFormat="1" applyFont="1"/>
    <xf numFmtId="4" fontId="22" fillId="0" borderId="10" xfId="0" applyNumberFormat="1" applyFont="1" applyBorder="1"/>
    <xf numFmtId="4" fontId="22" fillId="0" borderId="1" xfId="0" applyNumberFormat="1" applyFont="1" applyBorder="1"/>
    <xf numFmtId="4" fontId="22" fillId="0" borderId="5" xfId="0" applyNumberFormat="1" applyFont="1" applyBorder="1"/>
    <xf numFmtId="4" fontId="22" fillId="0" borderId="7" xfId="0" applyNumberFormat="1" applyFont="1" applyBorder="1"/>
    <xf numFmtId="4" fontId="21" fillId="0" borderId="1" xfId="0" applyNumberFormat="1" applyFont="1" applyBorder="1"/>
    <xf numFmtId="4" fontId="68" fillId="7" borderId="18" xfId="0" applyNumberFormat="1" applyFont="1" applyFill="1" applyBorder="1"/>
    <xf numFmtId="0" fontId="66" fillId="0" borderId="0" xfId="0" applyFont="1" applyAlignment="1">
      <alignment wrapText="1"/>
    </xf>
    <xf numFmtId="0" fontId="79" fillId="4" borderId="18" xfId="0" applyFont="1" applyFill="1" applyBorder="1"/>
    <xf numFmtId="0" fontId="58" fillId="4" borderId="18" xfId="0" applyFont="1" applyFill="1" applyBorder="1"/>
    <xf numFmtId="4" fontId="66" fillId="0" borderId="0" xfId="0" applyNumberFormat="1" applyFont="1"/>
    <xf numFmtId="0" fontId="58" fillId="9" borderId="18" xfId="0" applyFont="1" applyFill="1" applyBorder="1"/>
    <xf numFmtId="4" fontId="58" fillId="9" borderId="18" xfId="0" applyNumberFormat="1" applyFont="1" applyFill="1" applyBorder="1"/>
    <xf numFmtId="0" fontId="0" fillId="0" borderId="5" xfId="0" applyBorder="1"/>
    <xf numFmtId="0" fontId="0" fillId="0" borderId="6" xfId="0" applyBorder="1"/>
    <xf numFmtId="0" fontId="66" fillId="0" borderId="6" xfId="0" applyFont="1" applyBorder="1" applyAlignment="1">
      <alignment horizontal="right"/>
    </xf>
    <xf numFmtId="4" fontId="66" fillId="0" borderId="7" xfId="0" applyNumberFormat="1" applyFont="1" applyBorder="1"/>
    <xf numFmtId="0" fontId="80" fillId="0" borderId="0" xfId="0" applyFont="1" applyAlignment="1">
      <alignment horizontal="right"/>
    </xf>
    <xf numFmtId="4" fontId="81" fillId="0" borderId="0" xfId="0" applyNumberFormat="1" applyFont="1"/>
    <xf numFmtId="4" fontId="25" fillId="0" borderId="0" xfId="0" applyNumberFormat="1" applyFont="1" applyAlignment="1">
      <alignment vertical="center"/>
    </xf>
    <xf numFmtId="4" fontId="22" fillId="0" borderId="8" xfId="0" applyNumberFormat="1" applyFont="1" applyBorder="1" applyAlignment="1">
      <alignment horizontal="center" vertical="center" wrapText="1"/>
    </xf>
    <xf numFmtId="4" fontId="22" fillId="0" borderId="11" xfId="0" applyNumberFormat="1" applyFont="1" applyBorder="1" applyAlignment="1">
      <alignment horizontal="center" vertical="center" wrapText="1"/>
    </xf>
    <xf numFmtId="4" fontId="22" fillId="0" borderId="5" xfId="0" applyNumberFormat="1" applyFont="1" applyBorder="1" applyAlignment="1">
      <alignment horizontal="center" vertical="center" wrapText="1"/>
    </xf>
    <xf numFmtId="4" fontId="22" fillId="0" borderId="6" xfId="0" applyNumberFormat="1" applyFont="1" applyBorder="1" applyAlignment="1">
      <alignment horizontal="center" vertical="center" wrapText="1"/>
    </xf>
    <xf numFmtId="4" fontId="22" fillId="0" borderId="7" xfId="0" applyNumberFormat="1" applyFont="1" applyBorder="1" applyAlignment="1">
      <alignment horizontal="center" vertical="center" wrapText="1"/>
    </xf>
    <xf numFmtId="0" fontId="55" fillId="0" borderId="12" xfId="0" applyFont="1" applyBorder="1" applyAlignment="1">
      <alignment horizontal="center" vertical="center" wrapText="1"/>
    </xf>
    <xf numFmtId="0" fontId="55" fillId="0" borderId="22" xfId="0" applyFont="1" applyBorder="1" applyAlignment="1">
      <alignment horizontal="center" vertical="center" wrapText="1"/>
    </xf>
    <xf numFmtId="4" fontId="22" fillId="0" borderId="29" xfId="0" applyNumberFormat="1" applyFont="1" applyBorder="1" applyAlignment="1">
      <alignment horizontal="center" vertical="center" wrapText="1"/>
    </xf>
    <xf numFmtId="4" fontId="22" fillId="0" borderId="22" xfId="0" applyNumberFormat="1" applyFont="1" applyBorder="1" applyAlignment="1">
      <alignment horizontal="center" vertical="center" wrapText="1"/>
    </xf>
    <xf numFmtId="4" fontId="22" fillId="0" borderId="12" xfId="0" applyNumberFormat="1" applyFont="1" applyBorder="1" applyAlignment="1">
      <alignment horizontal="center" vertical="center" wrapText="1"/>
    </xf>
    <xf numFmtId="0" fontId="21" fillId="0" borderId="6" xfId="0" applyFont="1" applyBorder="1" applyAlignment="1">
      <alignment horizontal="left"/>
    </xf>
    <xf numFmtId="0" fontId="21" fillId="0" borderId="6" xfId="0" applyFont="1" applyBorder="1" applyAlignment="1">
      <alignment vertical="top"/>
    </xf>
    <xf numFmtId="4" fontId="22" fillId="0" borderId="5" xfId="0" applyNumberFormat="1" applyFont="1" applyBorder="1" applyAlignment="1">
      <alignment horizontal="right" vertical="center" wrapText="1"/>
    </xf>
    <xf numFmtId="4" fontId="22" fillId="0" borderId="6" xfId="0" applyNumberFormat="1" applyFont="1" applyBorder="1" applyAlignment="1">
      <alignment horizontal="right" vertical="center" wrapText="1"/>
    </xf>
    <xf numFmtId="4" fontId="22" fillId="0" borderId="1" xfId="0" applyNumberFormat="1" applyFont="1" applyBorder="1" applyAlignment="1">
      <alignment horizontal="right" vertical="center" wrapText="1"/>
    </xf>
    <xf numFmtId="4" fontId="82" fillId="0" borderId="5" xfId="0" applyNumberFormat="1" applyFont="1" applyBorder="1" applyAlignment="1">
      <alignment horizontal="right" vertical="center" wrapText="1"/>
    </xf>
    <xf numFmtId="4" fontId="82" fillId="0" borderId="6" xfId="0" applyNumberFormat="1" applyFont="1" applyBorder="1" applyAlignment="1">
      <alignment horizontal="right" vertical="center" wrapText="1"/>
    </xf>
    <xf numFmtId="4" fontId="22" fillId="0" borderId="7" xfId="0" applyNumberFormat="1" applyFont="1" applyBorder="1" applyAlignment="1">
      <alignment horizontal="right" vertical="center" wrapText="1"/>
    </xf>
    <xf numFmtId="4" fontId="83" fillId="0" borderId="6" xfId="0" applyNumberFormat="1" applyFont="1" applyBorder="1" applyAlignment="1">
      <alignment horizontal="right" vertical="center" wrapText="1"/>
    </xf>
    <xf numFmtId="4" fontId="84" fillId="0" borderId="12" xfId="0" applyNumberFormat="1" applyFont="1" applyBorder="1"/>
    <xf numFmtId="4" fontId="85" fillId="0" borderId="22" xfId="0" applyNumberFormat="1" applyFont="1" applyBorder="1"/>
    <xf numFmtId="4" fontId="86" fillId="0" borderId="12" xfId="0" applyNumberFormat="1" applyFont="1" applyBorder="1"/>
    <xf numFmtId="4" fontId="87" fillId="0" borderId="22" xfId="0" applyNumberFormat="1" applyFont="1" applyBorder="1"/>
    <xf numFmtId="4" fontId="88" fillId="0" borderId="29" xfId="0" applyNumberFormat="1" applyFont="1" applyBorder="1"/>
    <xf numFmtId="4" fontId="89" fillId="0" borderId="0" xfId="0" applyNumberFormat="1" applyFont="1"/>
    <xf numFmtId="4" fontId="90" fillId="0" borderId="11" xfId="0" applyNumberFormat="1" applyFont="1" applyBorder="1"/>
    <xf numFmtId="4" fontId="91" fillId="0" borderId="0" xfId="0" applyNumberFormat="1" applyFont="1"/>
    <xf numFmtId="4" fontId="22" fillId="0" borderId="11" xfId="0" applyNumberFormat="1" applyFont="1" applyBorder="1"/>
    <xf numFmtId="4" fontId="82" fillId="0" borderId="11" xfId="0" applyNumberFormat="1" applyFont="1" applyBorder="1"/>
    <xf numFmtId="4" fontId="82" fillId="0" borderId="0" xfId="0" applyNumberFormat="1" applyFont="1"/>
    <xf numFmtId="4" fontId="83" fillId="0" borderId="0" xfId="0" applyNumberFormat="1" applyFont="1"/>
    <xf numFmtId="4" fontId="92" fillId="0" borderId="11" xfId="0" applyNumberFormat="1" applyFont="1" applyBorder="1"/>
    <xf numFmtId="4" fontId="92" fillId="0" borderId="0" xfId="0" applyNumberFormat="1" applyFont="1"/>
    <xf numFmtId="4" fontId="93" fillId="0" borderId="0" xfId="0" applyNumberFormat="1" applyFont="1"/>
    <xf numFmtId="4" fontId="28" fillId="0" borderId="9" xfId="0" applyNumberFormat="1" applyFont="1" applyBorder="1"/>
    <xf numFmtId="4" fontId="21" fillId="0" borderId="30" xfId="0" applyNumberFormat="1" applyFont="1" applyBorder="1"/>
    <xf numFmtId="4" fontId="21" fillId="0" borderId="15" xfId="0" applyNumberFormat="1" applyFont="1" applyBorder="1"/>
    <xf numFmtId="4" fontId="21" fillId="0" borderId="2" xfId="0" applyNumberFormat="1" applyFont="1" applyBorder="1"/>
    <xf numFmtId="4" fontId="82" fillId="0" borderId="5" xfId="0" applyNumberFormat="1" applyFont="1" applyBorder="1"/>
    <xf numFmtId="4" fontId="70" fillId="0" borderId="6" xfId="0" applyNumberFormat="1" applyFont="1" applyBorder="1"/>
    <xf numFmtId="0" fontId="94" fillId="0" borderId="0" xfId="0" applyFont="1" applyAlignment="1">
      <alignment vertical="top"/>
    </xf>
    <xf numFmtId="0" fontId="22" fillId="0" borderId="7" xfId="0" applyFont="1" applyBorder="1"/>
    <xf numFmtId="0" fontId="5" fillId="0" borderId="0" xfId="0" applyFont="1" applyAlignment="1">
      <alignment vertical="top" wrapText="1"/>
    </xf>
    <xf numFmtId="0" fontId="5" fillId="0" borderId="0" xfId="0" applyFont="1" applyAlignment="1">
      <alignment horizontal="center" vertical="top" wrapText="1"/>
    </xf>
    <xf numFmtId="0" fontId="4" fillId="0" borderId="0" xfId="0" applyFont="1" applyAlignment="1">
      <alignment horizontal="center" vertical="top" wrapText="1"/>
    </xf>
    <xf numFmtId="0" fontId="6" fillId="0" borderId="0" xfId="0" applyFont="1" applyAlignment="1">
      <alignment horizontal="left" wrapText="1"/>
    </xf>
    <xf numFmtId="0" fontId="7" fillId="0" borderId="0" xfId="0" applyFont="1" applyAlignment="1">
      <alignment horizontal="left" wrapText="1"/>
    </xf>
    <xf numFmtId="4" fontId="6" fillId="0" borderId="0" xfId="0" applyNumberFormat="1" applyFont="1" applyAlignment="1">
      <alignment wrapText="1"/>
    </xf>
    <xf numFmtId="0" fontId="17" fillId="0" borderId="0" xfId="0" applyFont="1" applyAlignment="1">
      <alignment horizontal="left" wrapText="1"/>
    </xf>
    <xf numFmtId="4" fontId="7" fillId="0" borderId="0" xfId="0" applyNumberFormat="1" applyFont="1" applyAlignment="1">
      <alignment wrapText="1"/>
    </xf>
    <xf numFmtId="0" fontId="18" fillId="0" borderId="0" xfId="0" applyFont="1" applyAlignment="1">
      <alignment horizontal="left" wrapText="1"/>
    </xf>
    <xf numFmtId="0" fontId="6" fillId="0" borderId="0" xfId="0" applyFont="1" applyAlignment="1">
      <alignment horizontal="right" wrapText="1"/>
    </xf>
    <xf numFmtId="0" fontId="7" fillId="0" borderId="0" xfId="0" applyFont="1" applyAlignment="1">
      <alignment wrapText="1"/>
    </xf>
    <xf numFmtId="0" fontId="7" fillId="0" borderId="0" xfId="0" applyFont="1" applyAlignment="1">
      <alignment vertical="top" wrapText="1"/>
    </xf>
    <xf numFmtId="0" fontId="0" fillId="0" borderId="0" xfId="0" applyAlignment="1">
      <alignment wrapText="1"/>
    </xf>
    <xf numFmtId="0" fontId="5" fillId="2" borderId="31" xfId="0" applyFont="1" applyFill="1" applyBorder="1" applyAlignment="1">
      <alignment horizontal="left"/>
    </xf>
    <xf numFmtId="0" fontId="4" fillId="2" borderId="32" xfId="0" applyFont="1" applyFill="1" applyBorder="1" applyAlignment="1">
      <alignment horizontal="center" vertical="center" wrapText="1"/>
    </xf>
    <xf numFmtId="10" fontId="4" fillId="2" borderId="33" xfId="0" applyNumberFormat="1" applyFont="1" applyFill="1" applyBorder="1" applyAlignment="1">
      <alignment horizontal="center" vertical="center"/>
    </xf>
    <xf numFmtId="0" fontId="7" fillId="0" borderId="34" xfId="0" applyFont="1" applyBorder="1" applyAlignment="1">
      <alignment horizontal="left"/>
    </xf>
    <xf numFmtId="4" fontId="6" fillId="0" borderId="4" xfId="0" applyNumberFormat="1" applyFont="1" applyBorder="1" applyAlignment="1">
      <alignment horizontal="center" wrapText="1"/>
    </xf>
    <xf numFmtId="164" fontId="6" fillId="0" borderId="4" xfId="0" applyNumberFormat="1" applyFont="1" applyBorder="1" applyAlignment="1">
      <alignment horizontal="center" wrapText="1"/>
    </xf>
    <xf numFmtId="10" fontId="7" fillId="0" borderId="35" xfId="0" applyNumberFormat="1" applyFont="1" applyBorder="1" applyAlignment="1">
      <alignment horizontal="left"/>
    </xf>
    <xf numFmtId="0" fontId="21" fillId="0" borderId="34" xfId="0" applyFont="1" applyBorder="1" applyAlignment="1">
      <alignment horizontal="left"/>
    </xf>
    <xf numFmtId="10" fontId="6" fillId="0" borderId="36" xfId="0" applyNumberFormat="1" applyFont="1" applyBorder="1"/>
    <xf numFmtId="0" fontId="22" fillId="0" borderId="34" xfId="0" applyFont="1" applyBorder="1" applyAlignment="1">
      <alignment horizontal="left"/>
    </xf>
    <xf numFmtId="4" fontId="7" fillId="0" borderId="4" xfId="0" applyNumberFormat="1" applyFont="1" applyBorder="1" applyAlignment="1">
      <alignment horizontal="right"/>
    </xf>
    <xf numFmtId="0" fontId="22" fillId="0" borderId="34" xfId="0" applyFont="1" applyBorder="1" applyAlignment="1">
      <alignment horizontal="left" vertical="center" wrapText="1"/>
    </xf>
    <xf numFmtId="0" fontId="22" fillId="0" borderId="34" xfId="0" applyFont="1" applyBorder="1" applyAlignment="1">
      <alignment horizontal="left" wrapText="1"/>
    </xf>
    <xf numFmtId="0" fontId="22" fillId="0" borderId="37" xfId="0" applyFont="1" applyBorder="1" applyAlignment="1">
      <alignment horizontal="left"/>
    </xf>
    <xf numFmtId="4" fontId="7" fillId="0" borderId="38" xfId="0" applyNumberFormat="1" applyFont="1" applyBorder="1" applyAlignment="1">
      <alignment horizontal="right"/>
    </xf>
    <xf numFmtId="4" fontId="6" fillId="0" borderId="38" xfId="0" applyNumberFormat="1" applyFont="1" applyBorder="1" applyAlignment="1">
      <alignment horizontal="right"/>
    </xf>
    <xf numFmtId="10" fontId="6" fillId="0" borderId="39" xfId="0" applyNumberFormat="1" applyFont="1" applyBorder="1"/>
    <xf numFmtId="0" fontId="31" fillId="0" borderId="0" xfId="0" applyFont="1" applyAlignment="1">
      <alignment horizontal="left" vertical="center" wrapText="1"/>
    </xf>
    <xf numFmtId="0" fontId="34" fillId="0" borderId="0" xfId="0" applyFont="1" applyAlignment="1">
      <alignment wrapText="1"/>
    </xf>
    <xf numFmtId="0" fontId="27" fillId="0" borderId="0" xfId="0" applyFont="1" applyAlignment="1">
      <alignment wrapText="1"/>
    </xf>
    <xf numFmtId="0" fontId="27" fillId="0" borderId="13" xfId="0" applyFont="1" applyBorder="1" applyAlignment="1">
      <alignment wrapText="1"/>
    </xf>
    <xf numFmtId="2" fontId="31" fillId="0" borderId="0" xfId="0" applyNumberFormat="1" applyFont="1" applyAlignment="1">
      <alignment vertical="center"/>
    </xf>
    <xf numFmtId="0" fontId="0" fillId="0" borderId="0" xfId="0" applyAlignment="1"/>
    <xf numFmtId="0" fontId="31" fillId="0" borderId="0" xfId="0" applyFont="1" applyAlignment="1">
      <alignment vertical="center"/>
    </xf>
    <xf numFmtId="2" fontId="1" fillId="0" borderId="0" xfId="0" applyNumberFormat="1" applyFont="1" applyAlignment="1">
      <alignment horizontal="left" vertical="center" wrapText="1"/>
    </xf>
    <xf numFmtId="0" fontId="51" fillId="0" borderId="0" xfId="0" applyFont="1" applyAlignment="1">
      <alignment wrapText="1"/>
    </xf>
    <xf numFmtId="0" fontId="4" fillId="0" borderId="0" xfId="0" applyFont="1" applyAlignment="1">
      <alignment horizontal="center" wrapText="1"/>
    </xf>
    <xf numFmtId="0" fontId="52" fillId="0" borderId="0" xfId="0" applyFont="1" applyAlignment="1">
      <alignment wrapText="1"/>
    </xf>
    <xf numFmtId="0" fontId="52" fillId="0" borderId="0" xfId="0" applyFont="1" applyAlignment="1">
      <alignment vertical="center" wrapText="1"/>
    </xf>
    <xf numFmtId="0" fontId="23" fillId="0" borderId="0" xfId="0" applyFont="1" applyAlignment="1">
      <alignment vertical="center" wrapText="1"/>
    </xf>
    <xf numFmtId="0" fontId="53" fillId="0" borderId="0" xfId="0" applyFont="1" applyAlignment="1">
      <alignment horizontal="left" wrapText="1"/>
    </xf>
    <xf numFmtId="0" fontId="56" fillId="0" borderId="0" xfId="0" applyFont="1" applyAlignment="1">
      <alignment wrapText="1"/>
    </xf>
    <xf numFmtId="0" fontId="55" fillId="0" borderId="0" xfId="0" applyFont="1" applyAlignment="1">
      <alignment wrapText="1"/>
    </xf>
    <xf numFmtId="0" fontId="53" fillId="0" borderId="0" xfId="0" applyFont="1" applyAlignment="1">
      <alignment horizontal="left" vertical="center" wrapText="1"/>
    </xf>
    <xf numFmtId="0" fontId="59" fillId="0" borderId="0" xfId="0" applyFont="1" applyAlignment="1">
      <alignment wrapText="1"/>
    </xf>
    <xf numFmtId="0" fontId="59" fillId="0" borderId="0" xfId="0" applyFont="1" applyAlignment="1">
      <alignment horizontal="left" wrapText="1"/>
    </xf>
    <xf numFmtId="0" fontId="61" fillId="0" borderId="0" xfId="0" applyFont="1" applyAlignment="1">
      <alignment wrapText="1"/>
    </xf>
    <xf numFmtId="0" fontId="61" fillId="0" borderId="0" xfId="0" applyFont="1" applyAlignment="1">
      <alignment horizontal="left" wrapText="1"/>
    </xf>
    <xf numFmtId="0" fontId="62" fillId="0" borderId="0" xfId="0" applyFont="1" applyAlignment="1">
      <alignment horizontal="left" wrapText="1"/>
    </xf>
    <xf numFmtId="0" fontId="53" fillId="0" borderId="0" xfId="0" applyFont="1" applyAlignment="1">
      <alignment horizontal="left" vertical="top" wrapText="1"/>
    </xf>
    <xf numFmtId="0" fontId="64" fillId="0" borderId="0" xfId="0" applyFont="1" applyAlignment="1">
      <alignment wrapText="1"/>
    </xf>
    <xf numFmtId="49" fontId="52" fillId="0" borderId="0" xfId="0" applyNumberFormat="1" applyFont="1" applyAlignment="1">
      <alignment horizontal="left" wrapText="1"/>
    </xf>
    <xf numFmtId="0" fontId="55" fillId="0" borderId="0" xfId="0" applyFont="1" applyAlignment="1">
      <alignment horizontal="left" wrapText="1"/>
    </xf>
    <xf numFmtId="4" fontId="23" fillId="0" borderId="0" xfId="0" applyNumberFormat="1" applyFont="1" applyAlignment="1">
      <alignment wrapText="1"/>
    </xf>
    <xf numFmtId="0" fontId="52" fillId="0" borderId="0" xfId="0" applyFont="1" applyAlignment="1">
      <alignment horizontal="left" vertical="center" wrapText="1"/>
    </xf>
    <xf numFmtId="0" fontId="53" fillId="0" borderId="0" xfId="0" applyFont="1" applyAlignment="1">
      <alignment horizontal="right" wrapText="1"/>
    </xf>
    <xf numFmtId="0" fontId="23" fillId="0" borderId="0" xfId="0" applyFont="1" applyAlignment="1">
      <alignment wrapText="1"/>
    </xf>
    <xf numFmtId="2" fontId="1" fillId="0" borderId="0" xfId="0" applyNumberFormat="1" applyFont="1" applyAlignment="1">
      <alignment horizontal="left" vertical="center"/>
    </xf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center"/>
    </xf>
    <xf numFmtId="0" fontId="6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9" fillId="3" borderId="5" xfId="0" applyFont="1" applyFill="1" applyBorder="1" applyAlignment="1">
      <alignment horizontal="right"/>
    </xf>
    <xf numFmtId="0" fontId="26" fillId="0" borderId="6" xfId="0" applyFont="1" applyBorder="1"/>
    <xf numFmtId="0" fontId="26" fillId="0" borderId="7" xfId="0" applyFont="1" applyBorder="1"/>
    <xf numFmtId="0" fontId="4" fillId="0" borderId="0" xfId="0" applyFont="1" applyAlignment="1">
      <alignment horizontal="right" vertical="center"/>
    </xf>
    <xf numFmtId="0" fontId="25" fillId="3" borderId="5" xfId="0" applyFont="1" applyFill="1" applyBorder="1" applyAlignment="1">
      <alignment horizontal="center"/>
    </xf>
    <xf numFmtId="0" fontId="29" fillId="3" borderId="5" xfId="0" applyFont="1" applyFill="1" applyBorder="1" applyAlignment="1">
      <alignment horizontal="center"/>
    </xf>
    <xf numFmtId="0" fontId="25" fillId="3" borderId="5" xfId="0" applyFont="1" applyFill="1" applyBorder="1" applyAlignment="1">
      <alignment horizontal="right"/>
    </xf>
    <xf numFmtId="0" fontId="7" fillId="0" borderId="0" xfId="0" applyFont="1" applyAlignment="1">
      <alignment horizontal="left" wrapText="1"/>
    </xf>
    <xf numFmtId="0" fontId="32" fillId="0" borderId="0" xfId="0" applyFont="1" applyAlignment="1">
      <alignment horizontal="center"/>
    </xf>
    <xf numFmtId="0" fontId="22" fillId="0" borderId="13" xfId="0" applyFont="1" applyBorder="1" applyAlignment="1">
      <alignment horizontal="center" vertical="center"/>
    </xf>
    <xf numFmtId="0" fontId="26" fillId="0" borderId="13" xfId="0" applyFont="1" applyBorder="1"/>
    <xf numFmtId="0" fontId="22" fillId="0" borderId="13" xfId="0" applyFont="1" applyBorder="1" applyAlignment="1">
      <alignment horizontal="center"/>
    </xf>
    <xf numFmtId="0" fontId="22" fillId="0" borderId="16" xfId="0" applyFont="1" applyBorder="1" applyAlignment="1">
      <alignment horizontal="center" vertical="top" wrapText="1"/>
    </xf>
    <xf numFmtId="0" fontId="26" fillId="0" borderId="16" xfId="0" applyFont="1" applyBorder="1"/>
    <xf numFmtId="0" fontId="22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 vertical="center"/>
    </xf>
    <xf numFmtId="4" fontId="66" fillId="0" borderId="5" xfId="0" applyNumberFormat="1" applyFont="1" applyBorder="1" applyAlignment="1">
      <alignment horizontal="center" wrapText="1"/>
    </xf>
    <xf numFmtId="0" fontId="22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22" fillId="0" borderId="6" xfId="0" applyFont="1" applyBorder="1" applyAlignment="1">
      <alignment horizontal="center" wrapText="1"/>
    </xf>
    <xf numFmtId="0" fontId="22" fillId="0" borderId="0" xfId="0" applyFont="1" applyAlignment="1">
      <alignment horizontal="center" vertical="center" wrapText="1"/>
    </xf>
    <xf numFmtId="0" fontId="22" fillId="0" borderId="5" xfId="0" applyFont="1" applyBorder="1" applyAlignment="1">
      <alignment horizontal="center"/>
    </xf>
    <xf numFmtId="0" fontId="22" fillId="0" borderId="0" xfId="0" applyFont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819150</xdr:colOff>
      <xdr:row>0</xdr:row>
      <xdr:rowOff>0</xdr:rowOff>
    </xdr:from>
    <xdr:ext cx="762000" cy="7143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19050</xdr:colOff>
      <xdr:row>0</xdr:row>
      <xdr:rowOff>0</xdr:rowOff>
    </xdr:from>
    <xdr:ext cx="704850" cy="762000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38</xdr:col>
      <xdr:colOff>104775</xdr:colOff>
      <xdr:row>1</xdr:row>
      <xdr:rowOff>38100</xdr:rowOff>
    </xdr:from>
    <xdr:ext cx="876300" cy="8953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600075</xdr:colOff>
      <xdr:row>0</xdr:row>
      <xdr:rowOff>9525</xdr:rowOff>
    </xdr:from>
    <xdr:ext cx="971550" cy="70485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657225</xdr:colOff>
      <xdr:row>0</xdr:row>
      <xdr:rowOff>133350</xdr:rowOff>
    </xdr:from>
    <xdr:ext cx="819150" cy="9144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0</xdr:row>
      <xdr:rowOff>-19050</xdr:rowOff>
    </xdr:from>
    <xdr:ext cx="209550" cy="381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5241225" y="3780000"/>
          <a:ext cx="209550" cy="0"/>
        </a:xfrm>
        <a:prstGeom prst="rightBrace">
          <a:avLst>
            <a:gd name="adj1" fmla="val 8333"/>
            <a:gd name="adj2" fmla="val 50000"/>
          </a:avLst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323850</xdr:colOff>
      <xdr:row>0</xdr:row>
      <xdr:rowOff>9525</xdr:rowOff>
    </xdr:from>
    <xdr:ext cx="723900" cy="8001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723900</xdr:colOff>
      <xdr:row>0</xdr:row>
      <xdr:rowOff>38100</xdr:rowOff>
    </xdr:from>
    <xdr:ext cx="809625" cy="9048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34000" y="38100"/>
          <a:ext cx="809625" cy="904875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390525</xdr:colOff>
      <xdr:row>0</xdr:row>
      <xdr:rowOff>57150</xdr:rowOff>
    </xdr:from>
    <xdr:ext cx="857250" cy="9620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285750</xdr:colOff>
      <xdr:row>0</xdr:row>
      <xdr:rowOff>47625</xdr:rowOff>
    </xdr:from>
    <xdr:ext cx="752475" cy="9048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942975</xdr:colOff>
      <xdr:row>0</xdr:row>
      <xdr:rowOff>66675</xdr:rowOff>
    </xdr:from>
    <xdr:ext cx="828675" cy="9048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638175</xdr:colOff>
      <xdr:row>1</xdr:row>
      <xdr:rowOff>104775</xdr:rowOff>
    </xdr:from>
    <xdr:ext cx="895350" cy="9048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os\XINIA\Presupuesto\2019\PRESUPUESTO%20ORDINARIO%20APROBADO%202019\PRESUPUESTO%20ORDINARIO%202019%20APROBAD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PRES-INGRESOS"/>
      <sheetName val="EGRESOS X PARTI"/>
      <sheetName val="ESTRUCT PROGRAMÁT DEFINITIVA"/>
      <sheetName val="DETALLADO X OBJETO AL GASTO"/>
      <sheetName val="DETALLE PRESUPUESTO"/>
      <sheetName val="OBRAS"/>
      <sheetName val="Proyectos"/>
      <sheetName val="Hoja1"/>
      <sheetName val="DETALLADO X PROG, Y GENERAL"/>
      <sheetName val="OBJETO DEL GASTO"/>
    </sheetNames>
    <sheetDataSet>
      <sheetData sheetId="0"/>
      <sheetData sheetId="1"/>
      <sheetData sheetId="2"/>
      <sheetData sheetId="3"/>
      <sheetData sheetId="4"/>
      <sheetData sheetId="5" refreshError="1">
        <row r="513">
          <cell r="D513">
            <v>0</v>
          </cell>
        </row>
      </sheetData>
      <sheetData sheetId="6"/>
      <sheetData sheetId="7"/>
      <sheetData sheetId="8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topLeftCell="A8" workbookViewId="0">
      <selection activeCell="G28" sqref="G28"/>
    </sheetView>
  </sheetViews>
  <sheetFormatPr baseColWidth="10" defaultColWidth="14.42578125" defaultRowHeight="15" customHeight="1"/>
  <cols>
    <col min="1" max="1" width="8.140625" customWidth="1"/>
    <col min="2" max="2" width="61" customWidth="1"/>
    <col min="3" max="3" width="9.140625" customWidth="1"/>
    <col min="4" max="6" width="11.5703125" customWidth="1"/>
    <col min="7" max="26" width="10" customWidth="1"/>
  </cols>
  <sheetData>
    <row r="1" spans="1:26" ht="19.5" customHeight="1">
      <c r="A1" s="429" t="s">
        <v>0</v>
      </c>
      <c r="B1" s="430"/>
      <c r="C1" s="430"/>
      <c r="D1" s="430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9.5" customHeight="1">
      <c r="A2" s="429" t="s">
        <v>1</v>
      </c>
      <c r="B2" s="430"/>
      <c r="C2" s="430"/>
      <c r="D2" s="430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6.5" customHeight="1">
      <c r="A3" s="431" t="s">
        <v>2</v>
      </c>
      <c r="B3" s="430"/>
      <c r="C3" s="430"/>
      <c r="D3" s="430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6.5" customHeight="1">
      <c r="A4" s="3"/>
      <c r="B4" s="3"/>
      <c r="C4" s="4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6.5" customHeight="1">
      <c r="A5" s="5"/>
      <c r="B5" s="5"/>
      <c r="C5" s="4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6.5" customHeight="1">
      <c r="A6" s="432" t="s">
        <v>3</v>
      </c>
      <c r="B6" s="430"/>
      <c r="C6" s="6"/>
      <c r="D6" s="4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3.5" customHeight="1">
      <c r="A7" s="7"/>
      <c r="B7" s="7"/>
      <c r="C7" s="6"/>
      <c r="D7" s="6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3.5" customHeight="1">
      <c r="A8" s="433" t="s">
        <v>4</v>
      </c>
      <c r="B8" s="430"/>
      <c r="C8" s="6"/>
      <c r="D8" s="6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33.75" customHeight="1">
      <c r="A9" s="7"/>
      <c r="B9" s="7"/>
      <c r="C9" s="6"/>
      <c r="D9" s="6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3.5" customHeight="1">
      <c r="A10" s="8" t="s">
        <v>5</v>
      </c>
      <c r="B10" s="7"/>
      <c r="C10" s="6"/>
      <c r="D10" s="6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3.5" customHeight="1">
      <c r="A11" s="7"/>
      <c r="B11" s="8" t="s">
        <v>6</v>
      </c>
      <c r="C11" s="6"/>
      <c r="D11" s="6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3.5" customHeight="1">
      <c r="A12" s="7"/>
      <c r="B12" s="7"/>
      <c r="C12" s="6"/>
      <c r="D12" s="6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3.5" customHeight="1">
      <c r="A13" s="7"/>
      <c r="B13" s="7"/>
      <c r="C13" s="6"/>
      <c r="D13" s="6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3.5" customHeight="1">
      <c r="A14" s="8" t="s">
        <v>7</v>
      </c>
      <c r="B14" s="7"/>
      <c r="C14" s="6"/>
      <c r="D14" s="6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7"/>
      <c r="B15" s="9" t="s">
        <v>8</v>
      </c>
      <c r="C15" s="6"/>
      <c r="D15" s="6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7"/>
      <c r="B16" s="9" t="s">
        <v>9</v>
      </c>
      <c r="C16" s="6"/>
      <c r="D16" s="6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7"/>
      <c r="B17" s="9" t="s">
        <v>10</v>
      </c>
      <c r="C17" s="6"/>
      <c r="D17" s="6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7"/>
      <c r="B18" s="9" t="s">
        <v>11</v>
      </c>
      <c r="C18" s="6"/>
      <c r="D18" s="6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7"/>
      <c r="B19" s="9" t="s">
        <v>12</v>
      </c>
      <c r="C19" s="6"/>
      <c r="D19" s="6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3.5" customHeight="1">
      <c r="A20" s="7"/>
      <c r="B20" s="2"/>
      <c r="C20" s="6"/>
      <c r="D20" s="6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7"/>
      <c r="B21" s="9"/>
      <c r="C21" s="6"/>
      <c r="D21" s="6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3.5" customHeight="1">
      <c r="A22" s="7"/>
      <c r="B22" s="10" t="s">
        <v>13</v>
      </c>
      <c r="C22" s="6"/>
      <c r="D22" s="6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7"/>
      <c r="B23" s="9" t="s">
        <v>14</v>
      </c>
      <c r="C23" s="6"/>
      <c r="D23" s="6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7"/>
      <c r="B24" s="9" t="s">
        <v>15</v>
      </c>
      <c r="C24" s="6"/>
      <c r="D24" s="6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3.5" customHeight="1">
      <c r="A25" s="8"/>
      <c r="B25" s="10"/>
      <c r="C25" s="6"/>
      <c r="D25" s="6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3.5" customHeight="1">
      <c r="A26" s="8"/>
      <c r="B26" s="8" t="s">
        <v>16</v>
      </c>
      <c r="C26" s="6"/>
      <c r="D26" s="6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8"/>
      <c r="B27" s="9" t="s">
        <v>17</v>
      </c>
      <c r="C27" s="6"/>
      <c r="D27" s="6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3.5" customHeight="1">
      <c r="A28" s="8"/>
      <c r="B28" s="7"/>
      <c r="C28" s="6"/>
      <c r="D28" s="6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3.5" customHeight="1">
      <c r="A29" s="8" t="s">
        <v>18</v>
      </c>
      <c r="B29" s="7"/>
      <c r="C29" s="6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3.5" customHeight="1">
      <c r="A30" s="8"/>
      <c r="B30" s="7"/>
      <c r="C30" s="6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3.5" customHeight="1">
      <c r="A31" s="8"/>
      <c r="B31" s="7"/>
      <c r="C31" s="6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3.5" customHeight="1">
      <c r="A32" s="8" t="s">
        <v>19</v>
      </c>
      <c r="B32" s="7"/>
      <c r="C32" s="6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3.5" customHeight="1">
      <c r="A33" s="8"/>
      <c r="B33" s="7"/>
      <c r="C33" s="6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3.5" customHeight="1">
      <c r="A34" s="8"/>
      <c r="B34" s="7"/>
      <c r="C34" s="6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3.5" customHeight="1">
      <c r="A35" s="8" t="s">
        <v>20</v>
      </c>
      <c r="B35" s="7"/>
      <c r="C35" s="6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3.5" customHeight="1">
      <c r="A36" s="2"/>
      <c r="B36" s="7"/>
      <c r="C36" s="6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3.5" customHeight="1">
      <c r="A37" s="8" t="s">
        <v>21</v>
      </c>
      <c r="B37" s="7"/>
      <c r="C37" s="6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8"/>
      <c r="B38" s="9"/>
      <c r="C38" s="6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8"/>
      <c r="B39" s="9"/>
      <c r="C39" s="6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3.5" customHeight="1">
      <c r="A40" s="7"/>
      <c r="B40" s="7"/>
      <c r="C40" s="6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3.5" customHeight="1">
      <c r="A41" s="8"/>
      <c r="B41" s="7"/>
      <c r="C41" s="6"/>
      <c r="D41" s="2"/>
      <c r="E41" s="2"/>
      <c r="F41" s="2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3.5" customHeight="1">
      <c r="A42" s="8"/>
      <c r="B42" s="8"/>
      <c r="C42" s="6"/>
      <c r="D42" s="2"/>
      <c r="E42" s="2"/>
      <c r="F42" s="2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3.5" customHeight="1">
      <c r="A43" s="7"/>
      <c r="B43" s="8"/>
      <c r="C43" s="6"/>
      <c r="D43" s="2"/>
      <c r="E43" s="2"/>
      <c r="F43" s="2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3.5" customHeight="1">
      <c r="A44" s="7"/>
      <c r="B44" s="8"/>
      <c r="C44" s="6"/>
      <c r="D44" s="2"/>
      <c r="E44" s="2"/>
      <c r="F44" s="2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3.5" customHeight="1">
      <c r="A45" s="7"/>
      <c r="B45" s="7"/>
      <c r="C45" s="6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3.5" customHeight="1">
      <c r="A46" s="7"/>
      <c r="B46" s="8"/>
      <c r="C46" s="6"/>
      <c r="D46" s="2"/>
      <c r="E46" s="2"/>
      <c r="F46" s="2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3.5" customHeight="1">
      <c r="A47" s="7"/>
      <c r="B47" s="7"/>
      <c r="C47" s="6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3.5" customHeight="1">
      <c r="A48" s="7"/>
      <c r="B48" s="7"/>
      <c r="C48" s="6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3.5" customHeight="1">
      <c r="A49" s="7"/>
      <c r="B49" s="7"/>
      <c r="C49" s="6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3.5" customHeight="1">
      <c r="A50" s="7"/>
      <c r="B50" s="7"/>
      <c r="C50" s="6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3.5" customHeight="1">
      <c r="A51" s="7"/>
      <c r="B51" s="7"/>
      <c r="C51" s="6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3.5" customHeight="1">
      <c r="A52" s="7"/>
      <c r="B52" s="7"/>
      <c r="C52" s="6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3.5" customHeight="1">
      <c r="A53" s="7"/>
      <c r="B53" s="7"/>
      <c r="C53" s="6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3.5" customHeight="1">
      <c r="A54" s="7"/>
      <c r="B54" s="7"/>
      <c r="C54" s="6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3.5" customHeight="1">
      <c r="A55" s="7"/>
      <c r="B55" s="7"/>
      <c r="C55" s="6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.5" customHeight="1">
      <c r="A56" s="7"/>
      <c r="B56" s="7"/>
      <c r="C56" s="6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.5" customHeight="1">
      <c r="A57" s="7"/>
      <c r="B57" s="7"/>
      <c r="C57" s="6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.5" customHeight="1">
      <c r="A58" s="7"/>
      <c r="B58" s="7"/>
      <c r="C58" s="6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.5" customHeight="1">
      <c r="A59" s="7"/>
      <c r="B59" s="7"/>
      <c r="C59" s="6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.5" customHeight="1">
      <c r="A60" s="7"/>
      <c r="B60" s="7"/>
      <c r="C60" s="6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.5" customHeight="1">
      <c r="A61" s="7"/>
      <c r="B61" s="7"/>
      <c r="C61" s="6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.5" customHeight="1">
      <c r="A62" s="7"/>
      <c r="B62" s="7"/>
      <c r="C62" s="6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.5" customHeight="1">
      <c r="A63" s="7"/>
      <c r="B63" s="7"/>
      <c r="C63" s="6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.5" customHeight="1">
      <c r="A64" s="7"/>
      <c r="B64" s="7"/>
      <c r="C64" s="6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.5" customHeight="1">
      <c r="A65" s="7"/>
      <c r="B65" s="7"/>
      <c r="C65" s="6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.5" customHeight="1">
      <c r="A66" s="7"/>
      <c r="B66" s="7"/>
      <c r="C66" s="6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.5" customHeight="1">
      <c r="A67" s="7"/>
      <c r="B67" s="7"/>
      <c r="C67" s="6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.5" customHeight="1">
      <c r="A68" s="7"/>
      <c r="B68" s="7"/>
      <c r="C68" s="6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.5" customHeight="1">
      <c r="A69" s="7"/>
      <c r="B69" s="7"/>
      <c r="C69" s="6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.5" customHeight="1">
      <c r="A70" s="7"/>
      <c r="B70" s="7"/>
      <c r="C70" s="6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.5" customHeight="1">
      <c r="A71" s="7"/>
      <c r="B71" s="7"/>
      <c r="C71" s="6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.5" customHeight="1">
      <c r="A72" s="7"/>
      <c r="B72" s="7"/>
      <c r="C72" s="6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.5" customHeight="1">
      <c r="A73" s="7"/>
      <c r="B73" s="7"/>
      <c r="C73" s="6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.5" customHeight="1">
      <c r="A74" s="7"/>
      <c r="B74" s="7"/>
      <c r="C74" s="6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.5" customHeight="1">
      <c r="A75" s="7"/>
      <c r="B75" s="7"/>
      <c r="C75" s="6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.5" customHeight="1">
      <c r="A76" s="7"/>
      <c r="B76" s="7"/>
      <c r="C76" s="6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.5" customHeight="1">
      <c r="A77" s="7"/>
      <c r="B77" s="7"/>
      <c r="C77" s="6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.5" customHeight="1">
      <c r="A78" s="7"/>
      <c r="B78" s="7"/>
      <c r="C78" s="6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.5" customHeight="1">
      <c r="A79" s="7"/>
      <c r="B79" s="7"/>
      <c r="C79" s="6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.5" customHeight="1">
      <c r="A80" s="7"/>
      <c r="B80" s="7"/>
      <c r="C80" s="6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.5" customHeight="1">
      <c r="A81" s="7"/>
      <c r="B81" s="7"/>
      <c r="C81" s="6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.5" customHeight="1">
      <c r="A82" s="7"/>
      <c r="B82" s="7"/>
      <c r="C82" s="6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.5" customHeight="1">
      <c r="A83" s="7"/>
      <c r="B83" s="7"/>
      <c r="C83" s="6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5" customHeight="1">
      <c r="A84" s="7"/>
      <c r="B84" s="7"/>
      <c r="C84" s="6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7"/>
      <c r="B85" s="7"/>
      <c r="C85" s="6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7"/>
      <c r="B86" s="7"/>
      <c r="C86" s="6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5" customHeight="1">
      <c r="A87" s="7"/>
      <c r="B87" s="7"/>
      <c r="C87" s="6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.5" customHeight="1">
      <c r="A88" s="7"/>
      <c r="B88" s="7"/>
      <c r="C88" s="6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.5" customHeight="1">
      <c r="A89" s="7"/>
      <c r="B89" s="7"/>
      <c r="C89" s="6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.5" customHeight="1">
      <c r="A90" s="7"/>
      <c r="B90" s="7"/>
      <c r="C90" s="6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.5" customHeight="1">
      <c r="A91" s="7"/>
      <c r="B91" s="7"/>
      <c r="C91" s="6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.5" customHeight="1">
      <c r="A92" s="7"/>
      <c r="B92" s="7"/>
      <c r="C92" s="6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.5" customHeight="1">
      <c r="A93" s="7"/>
      <c r="B93" s="7"/>
      <c r="C93" s="6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.5" customHeight="1">
      <c r="A94" s="7"/>
      <c r="B94" s="7"/>
      <c r="C94" s="6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.5" customHeight="1">
      <c r="A95" s="7"/>
      <c r="B95" s="7"/>
      <c r="C95" s="6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.5" customHeight="1">
      <c r="A96" s="7"/>
      <c r="B96" s="7"/>
      <c r="C96" s="6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.5" customHeight="1">
      <c r="A97" s="7"/>
      <c r="B97" s="7"/>
      <c r="C97" s="6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.5" customHeight="1">
      <c r="A98" s="7"/>
      <c r="B98" s="7"/>
      <c r="C98" s="6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.5" customHeight="1">
      <c r="A99" s="7"/>
      <c r="B99" s="7"/>
      <c r="C99" s="6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.5" customHeight="1">
      <c r="A100" s="7"/>
      <c r="B100" s="7"/>
      <c r="C100" s="6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.5" customHeight="1">
      <c r="A101" s="7"/>
      <c r="B101" s="7"/>
      <c r="C101" s="6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.5" customHeight="1">
      <c r="A102" s="7"/>
      <c r="B102" s="7"/>
      <c r="C102" s="6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.5" customHeight="1">
      <c r="A103" s="7"/>
      <c r="B103" s="7"/>
      <c r="C103" s="6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.5" customHeight="1">
      <c r="A104" s="7"/>
      <c r="B104" s="7"/>
      <c r="C104" s="6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.5" customHeight="1">
      <c r="A105" s="7"/>
      <c r="B105" s="7"/>
      <c r="C105" s="6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.5" customHeight="1">
      <c r="A106" s="7"/>
      <c r="B106" s="7"/>
      <c r="C106" s="6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.5" customHeight="1">
      <c r="A107" s="7"/>
      <c r="B107" s="7"/>
      <c r="C107" s="6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.5" customHeight="1">
      <c r="A108" s="7"/>
      <c r="B108" s="7"/>
      <c r="C108" s="6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.5" customHeight="1">
      <c r="A109" s="7"/>
      <c r="B109" s="7"/>
      <c r="C109" s="6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.5" customHeight="1">
      <c r="A110" s="7"/>
      <c r="B110" s="7"/>
      <c r="C110" s="6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.5" customHeight="1">
      <c r="A111" s="7"/>
      <c r="B111" s="7"/>
      <c r="C111" s="6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.5" customHeight="1">
      <c r="A112" s="7"/>
      <c r="B112" s="7"/>
      <c r="C112" s="6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.5" customHeight="1">
      <c r="A113" s="7"/>
      <c r="B113" s="7"/>
      <c r="C113" s="6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.5" customHeight="1">
      <c r="A114" s="7"/>
      <c r="B114" s="7"/>
      <c r="C114" s="6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.5" customHeight="1">
      <c r="A115" s="7"/>
      <c r="B115" s="7"/>
      <c r="C115" s="6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.5" customHeight="1">
      <c r="A116" s="7"/>
      <c r="B116" s="7"/>
      <c r="C116" s="6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.5" customHeight="1">
      <c r="A117" s="7"/>
      <c r="B117" s="7"/>
      <c r="C117" s="6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.5" customHeight="1">
      <c r="A118" s="7"/>
      <c r="B118" s="7"/>
      <c r="C118" s="6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.5" customHeight="1">
      <c r="A119" s="7"/>
      <c r="B119" s="7"/>
      <c r="C119" s="6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.5" customHeight="1">
      <c r="A120" s="7"/>
      <c r="B120" s="7"/>
      <c r="C120" s="6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.5" customHeight="1">
      <c r="A121" s="7"/>
      <c r="B121" s="7"/>
      <c r="C121" s="6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.5" customHeight="1">
      <c r="A122" s="7"/>
      <c r="B122" s="7"/>
      <c r="C122" s="6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.5" customHeight="1">
      <c r="A123" s="7"/>
      <c r="B123" s="7"/>
      <c r="C123" s="6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.5" customHeight="1">
      <c r="A124" s="7"/>
      <c r="B124" s="7"/>
      <c r="C124" s="6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.5" customHeight="1">
      <c r="A125" s="7"/>
      <c r="B125" s="7"/>
      <c r="C125" s="6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.5" customHeight="1">
      <c r="A126" s="7"/>
      <c r="B126" s="7"/>
      <c r="C126" s="6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.5" customHeight="1">
      <c r="A127" s="7"/>
      <c r="B127" s="7"/>
      <c r="C127" s="6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.5" customHeight="1">
      <c r="A128" s="7"/>
      <c r="B128" s="7"/>
      <c r="C128" s="6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.5" customHeight="1">
      <c r="A129" s="7"/>
      <c r="B129" s="7"/>
      <c r="C129" s="6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.5" customHeight="1">
      <c r="A130" s="7"/>
      <c r="B130" s="7"/>
      <c r="C130" s="6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.5" customHeight="1">
      <c r="A131" s="7"/>
      <c r="B131" s="7"/>
      <c r="C131" s="6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.5" customHeight="1">
      <c r="A132" s="7"/>
      <c r="B132" s="7"/>
      <c r="C132" s="6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5" customHeight="1">
      <c r="A133" s="7"/>
      <c r="B133" s="7"/>
      <c r="C133" s="6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.5" customHeight="1">
      <c r="A134" s="7"/>
      <c r="B134" s="7"/>
      <c r="C134" s="6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.5" customHeight="1">
      <c r="A135" s="7"/>
      <c r="B135" s="7"/>
      <c r="C135" s="6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.5" customHeight="1">
      <c r="A136" s="7"/>
      <c r="B136" s="7"/>
      <c r="C136" s="6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.5" customHeight="1">
      <c r="A137" s="7"/>
      <c r="B137" s="7"/>
      <c r="C137" s="6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.5" customHeight="1">
      <c r="A138" s="7"/>
      <c r="B138" s="7"/>
      <c r="C138" s="6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.5" customHeight="1">
      <c r="A139" s="7"/>
      <c r="B139" s="7"/>
      <c r="C139" s="6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.5" customHeight="1">
      <c r="A140" s="7"/>
      <c r="B140" s="7"/>
      <c r="C140" s="6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.5" customHeight="1">
      <c r="A141" s="7"/>
      <c r="B141" s="7"/>
      <c r="C141" s="6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.5" customHeight="1">
      <c r="A142" s="7"/>
      <c r="B142" s="7"/>
      <c r="C142" s="6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.5" customHeight="1">
      <c r="A143" s="7"/>
      <c r="B143" s="7"/>
      <c r="C143" s="6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.5" customHeight="1">
      <c r="A144" s="7"/>
      <c r="B144" s="7"/>
      <c r="C144" s="6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.5" customHeight="1">
      <c r="A145" s="7"/>
      <c r="B145" s="7"/>
      <c r="C145" s="6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.5" customHeight="1">
      <c r="A146" s="7"/>
      <c r="B146" s="7"/>
      <c r="C146" s="6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.5" customHeight="1">
      <c r="A147" s="7"/>
      <c r="B147" s="7"/>
      <c r="C147" s="6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.5" customHeight="1">
      <c r="A148" s="7"/>
      <c r="B148" s="7"/>
      <c r="C148" s="6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.5" customHeight="1">
      <c r="A149" s="7"/>
      <c r="B149" s="7"/>
      <c r="C149" s="6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.5" customHeight="1">
      <c r="A150" s="7"/>
      <c r="B150" s="7"/>
      <c r="C150" s="6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.5" customHeight="1">
      <c r="A151" s="7"/>
      <c r="B151" s="7"/>
      <c r="C151" s="6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.5" customHeight="1">
      <c r="A152" s="7"/>
      <c r="B152" s="7"/>
      <c r="C152" s="6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.5" customHeight="1">
      <c r="A153" s="7"/>
      <c r="B153" s="7"/>
      <c r="C153" s="6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.5" customHeight="1">
      <c r="A154" s="7"/>
      <c r="B154" s="7"/>
      <c r="C154" s="6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.5" customHeight="1">
      <c r="A155" s="7"/>
      <c r="B155" s="7"/>
      <c r="C155" s="6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.5" customHeight="1">
      <c r="A156" s="7"/>
      <c r="B156" s="7"/>
      <c r="C156" s="6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.5" customHeight="1">
      <c r="A157" s="7"/>
      <c r="B157" s="7"/>
      <c r="C157" s="6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.5" customHeight="1">
      <c r="A158" s="7"/>
      <c r="B158" s="7"/>
      <c r="C158" s="6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.5" customHeight="1">
      <c r="A159" s="7"/>
      <c r="B159" s="7"/>
      <c r="C159" s="6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.5" customHeight="1">
      <c r="A160" s="7"/>
      <c r="B160" s="7"/>
      <c r="C160" s="6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.5" customHeight="1">
      <c r="A161" s="7"/>
      <c r="B161" s="7"/>
      <c r="C161" s="6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.5" customHeight="1">
      <c r="A162" s="7"/>
      <c r="B162" s="7"/>
      <c r="C162" s="6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.5" customHeight="1">
      <c r="A163" s="7"/>
      <c r="B163" s="7"/>
      <c r="C163" s="6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.5" customHeight="1">
      <c r="A164" s="7"/>
      <c r="B164" s="7"/>
      <c r="C164" s="6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.5" customHeight="1">
      <c r="A165" s="7"/>
      <c r="B165" s="7"/>
      <c r="C165" s="6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.5" customHeight="1">
      <c r="A166" s="7"/>
      <c r="B166" s="7"/>
      <c r="C166" s="6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.5" customHeight="1">
      <c r="A167" s="7"/>
      <c r="B167" s="7"/>
      <c r="C167" s="6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.5" customHeight="1">
      <c r="A168" s="7"/>
      <c r="B168" s="7"/>
      <c r="C168" s="6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5" customHeight="1">
      <c r="A169" s="7"/>
      <c r="B169" s="7"/>
      <c r="C169" s="6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.5" customHeight="1">
      <c r="A170" s="7"/>
      <c r="B170" s="7"/>
      <c r="C170" s="6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.5" customHeight="1">
      <c r="A171" s="7"/>
      <c r="B171" s="7"/>
      <c r="C171" s="6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.5" customHeight="1">
      <c r="A172" s="7"/>
      <c r="B172" s="7"/>
      <c r="C172" s="6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.5" customHeight="1">
      <c r="A173" s="7"/>
      <c r="B173" s="7"/>
      <c r="C173" s="6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.5" customHeight="1">
      <c r="A174" s="7"/>
      <c r="B174" s="7"/>
      <c r="C174" s="6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.5" customHeight="1">
      <c r="A175" s="7"/>
      <c r="B175" s="7"/>
      <c r="C175" s="6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.5" customHeight="1">
      <c r="A176" s="7"/>
      <c r="B176" s="7"/>
      <c r="C176" s="6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.5" customHeight="1">
      <c r="A177" s="7"/>
      <c r="B177" s="7"/>
      <c r="C177" s="6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.5" customHeight="1">
      <c r="A178" s="7"/>
      <c r="B178" s="7"/>
      <c r="C178" s="6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.5" customHeight="1">
      <c r="A179" s="7"/>
      <c r="B179" s="7"/>
      <c r="C179" s="6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.5" customHeight="1">
      <c r="A180" s="7"/>
      <c r="B180" s="7"/>
      <c r="C180" s="6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.5" customHeight="1">
      <c r="A181" s="7"/>
      <c r="B181" s="7"/>
      <c r="C181" s="6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.5" customHeight="1">
      <c r="A182" s="7"/>
      <c r="B182" s="7"/>
      <c r="C182" s="6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.5" customHeight="1">
      <c r="A183" s="7"/>
      <c r="B183" s="7"/>
      <c r="C183" s="6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.5" customHeight="1">
      <c r="A184" s="7"/>
      <c r="B184" s="7"/>
      <c r="C184" s="6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.5" customHeight="1">
      <c r="A185" s="7"/>
      <c r="B185" s="7"/>
      <c r="C185" s="6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.5" customHeight="1">
      <c r="A186" s="7"/>
      <c r="B186" s="7"/>
      <c r="C186" s="6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.5" customHeight="1">
      <c r="A187" s="7"/>
      <c r="B187" s="7"/>
      <c r="C187" s="6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.5" customHeight="1">
      <c r="A188" s="7"/>
      <c r="B188" s="7"/>
      <c r="C188" s="6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.5" customHeight="1">
      <c r="A189" s="7"/>
      <c r="B189" s="7"/>
      <c r="C189" s="6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.5" customHeight="1">
      <c r="A190" s="7"/>
      <c r="B190" s="7"/>
      <c r="C190" s="6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.5" customHeight="1">
      <c r="A191" s="7"/>
      <c r="B191" s="7"/>
      <c r="C191" s="6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.5" customHeight="1">
      <c r="A192" s="7"/>
      <c r="B192" s="7"/>
      <c r="C192" s="6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.5" customHeight="1">
      <c r="A193" s="7"/>
      <c r="B193" s="7"/>
      <c r="C193" s="6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.5" customHeight="1">
      <c r="A194" s="7"/>
      <c r="B194" s="7"/>
      <c r="C194" s="6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.5" customHeight="1">
      <c r="A195" s="7"/>
      <c r="B195" s="7"/>
      <c r="C195" s="6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.5" customHeight="1">
      <c r="A196" s="7"/>
      <c r="B196" s="7"/>
      <c r="C196" s="6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.5" customHeight="1">
      <c r="A197" s="7"/>
      <c r="B197" s="7"/>
      <c r="C197" s="6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.5" customHeight="1">
      <c r="A198" s="7"/>
      <c r="B198" s="7"/>
      <c r="C198" s="6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.5" customHeight="1">
      <c r="A199" s="7"/>
      <c r="B199" s="7"/>
      <c r="C199" s="6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.5" customHeight="1">
      <c r="A200" s="7"/>
      <c r="B200" s="7"/>
      <c r="C200" s="6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.5" customHeight="1">
      <c r="A201" s="7"/>
      <c r="B201" s="7"/>
      <c r="C201" s="6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.5" customHeight="1">
      <c r="A202" s="7"/>
      <c r="B202" s="7"/>
      <c r="C202" s="6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.5" customHeight="1">
      <c r="A203" s="7"/>
      <c r="B203" s="7"/>
      <c r="C203" s="6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.5" customHeight="1">
      <c r="A204" s="7"/>
      <c r="B204" s="7"/>
      <c r="C204" s="6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.5" customHeight="1">
      <c r="A205" s="7"/>
      <c r="B205" s="7"/>
      <c r="C205" s="6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.5" customHeight="1">
      <c r="A206" s="7"/>
      <c r="B206" s="7"/>
      <c r="C206" s="6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.5" customHeight="1">
      <c r="A207" s="7"/>
      <c r="B207" s="7"/>
      <c r="C207" s="6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.5" customHeight="1">
      <c r="A208" s="7"/>
      <c r="B208" s="7"/>
      <c r="C208" s="6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.5" customHeight="1">
      <c r="A209" s="7"/>
      <c r="B209" s="7"/>
      <c r="C209" s="6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.5" customHeight="1">
      <c r="A210" s="7"/>
      <c r="B210" s="7"/>
      <c r="C210" s="6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.5" customHeight="1">
      <c r="A211" s="7"/>
      <c r="B211" s="7"/>
      <c r="C211" s="6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.5" customHeight="1">
      <c r="A212" s="7"/>
      <c r="B212" s="7"/>
      <c r="C212" s="6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.5" customHeight="1">
      <c r="A213" s="7"/>
      <c r="B213" s="7"/>
      <c r="C213" s="6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.5" customHeight="1">
      <c r="A214" s="7"/>
      <c r="B214" s="7"/>
      <c r="C214" s="6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.5" customHeight="1">
      <c r="A215" s="7"/>
      <c r="B215" s="7"/>
      <c r="C215" s="6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.5" customHeight="1">
      <c r="A216" s="7"/>
      <c r="B216" s="7"/>
      <c r="C216" s="6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.5" customHeight="1">
      <c r="A217" s="7"/>
      <c r="B217" s="7"/>
      <c r="C217" s="6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.5" customHeight="1">
      <c r="A218" s="7"/>
      <c r="B218" s="7"/>
      <c r="C218" s="6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.5" customHeight="1">
      <c r="A219" s="7"/>
      <c r="B219" s="7"/>
      <c r="C219" s="6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.5" customHeight="1">
      <c r="A220" s="7"/>
      <c r="B220" s="7"/>
      <c r="C220" s="6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.5" customHeight="1">
      <c r="A221" s="7"/>
      <c r="B221" s="7"/>
      <c r="C221" s="6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.5" customHeight="1">
      <c r="A222" s="7"/>
      <c r="B222" s="7"/>
      <c r="C222" s="6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.5" customHeight="1">
      <c r="A223" s="7"/>
      <c r="B223" s="7"/>
      <c r="C223" s="6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.5" customHeight="1">
      <c r="A224" s="7"/>
      <c r="B224" s="7"/>
      <c r="C224" s="6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.5" customHeight="1">
      <c r="A225" s="7"/>
      <c r="B225" s="7"/>
      <c r="C225" s="6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.5" customHeight="1">
      <c r="A226" s="7"/>
      <c r="B226" s="7"/>
      <c r="C226" s="6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.5" customHeight="1">
      <c r="A227" s="7"/>
      <c r="B227" s="7"/>
      <c r="C227" s="6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.5" customHeight="1">
      <c r="A228" s="7"/>
      <c r="B228" s="7"/>
      <c r="C228" s="6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.5" customHeight="1">
      <c r="A229" s="7"/>
      <c r="B229" s="7"/>
      <c r="C229" s="6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.5" customHeight="1">
      <c r="A230" s="7"/>
      <c r="B230" s="7"/>
      <c r="C230" s="6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.5" customHeight="1">
      <c r="A231" s="7"/>
      <c r="B231" s="7"/>
      <c r="C231" s="6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.5" customHeight="1">
      <c r="A232" s="7"/>
      <c r="B232" s="7"/>
      <c r="C232" s="6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.5" customHeight="1">
      <c r="A233" s="7"/>
      <c r="B233" s="7"/>
      <c r="C233" s="6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.5" customHeight="1">
      <c r="A234" s="7"/>
      <c r="B234" s="7"/>
      <c r="C234" s="6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.5" customHeight="1">
      <c r="A235" s="7"/>
      <c r="B235" s="7"/>
      <c r="C235" s="6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.5" customHeight="1">
      <c r="A236" s="7"/>
      <c r="B236" s="7"/>
      <c r="C236" s="6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.5" customHeight="1">
      <c r="A237" s="7"/>
      <c r="B237" s="7"/>
      <c r="C237" s="6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.5" customHeight="1">
      <c r="A238" s="7"/>
      <c r="B238" s="7"/>
      <c r="C238" s="6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.5" customHeight="1">
      <c r="A239" s="7"/>
      <c r="B239" s="7"/>
      <c r="C239" s="6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.5" customHeight="1">
      <c r="A240" s="7"/>
      <c r="B240" s="7"/>
      <c r="C240" s="6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.5" customHeight="1">
      <c r="A241" s="7"/>
      <c r="B241" s="7"/>
      <c r="C241" s="6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.5" customHeight="1">
      <c r="A242" s="7"/>
      <c r="B242" s="7"/>
      <c r="C242" s="6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.5" customHeight="1">
      <c r="A243" s="7"/>
      <c r="B243" s="7"/>
      <c r="C243" s="6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.5" customHeight="1">
      <c r="A244" s="7"/>
      <c r="B244" s="7"/>
      <c r="C244" s="6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.5" customHeight="1">
      <c r="A245" s="7"/>
      <c r="B245" s="7"/>
      <c r="C245" s="6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.5" customHeight="1">
      <c r="A246" s="7"/>
      <c r="B246" s="7"/>
      <c r="C246" s="6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.5" customHeight="1">
      <c r="A247" s="7"/>
      <c r="B247" s="7"/>
      <c r="C247" s="6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.5" customHeight="1">
      <c r="A248" s="7"/>
      <c r="B248" s="7"/>
      <c r="C248" s="6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.5" customHeight="1">
      <c r="A249" s="7"/>
      <c r="B249" s="7"/>
      <c r="C249" s="6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.5" customHeight="1">
      <c r="A250" s="7"/>
      <c r="B250" s="7"/>
      <c r="C250" s="6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.5" customHeight="1">
      <c r="A251" s="7"/>
      <c r="B251" s="7"/>
      <c r="C251" s="6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.5" customHeight="1">
      <c r="A252" s="7"/>
      <c r="B252" s="7"/>
      <c r="C252" s="6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.5" customHeight="1">
      <c r="A253" s="7"/>
      <c r="B253" s="7"/>
      <c r="C253" s="6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.5" customHeight="1">
      <c r="A254" s="7"/>
      <c r="B254" s="7"/>
      <c r="C254" s="6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.5" customHeight="1">
      <c r="A255" s="7"/>
      <c r="B255" s="7"/>
      <c r="C255" s="6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.5" customHeight="1">
      <c r="A256" s="7"/>
      <c r="B256" s="7"/>
      <c r="C256" s="6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.5" customHeight="1">
      <c r="A257" s="7"/>
      <c r="B257" s="7"/>
      <c r="C257" s="6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.5" customHeight="1">
      <c r="A258" s="7"/>
      <c r="B258" s="7"/>
      <c r="C258" s="6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.5" customHeight="1">
      <c r="A259" s="7"/>
      <c r="B259" s="7"/>
      <c r="C259" s="6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.5" customHeight="1">
      <c r="A260" s="7"/>
      <c r="B260" s="7"/>
      <c r="C260" s="6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.5" customHeight="1">
      <c r="A261" s="7"/>
      <c r="B261" s="7"/>
      <c r="C261" s="6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.5" customHeight="1">
      <c r="A262" s="7"/>
      <c r="B262" s="7"/>
      <c r="C262" s="6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.5" customHeight="1">
      <c r="A263" s="7"/>
      <c r="B263" s="7"/>
      <c r="C263" s="6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.5" customHeight="1">
      <c r="A264" s="7"/>
      <c r="B264" s="7"/>
      <c r="C264" s="6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.5" customHeight="1">
      <c r="A265" s="7"/>
      <c r="B265" s="7"/>
      <c r="C265" s="6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.5" customHeight="1">
      <c r="A266" s="7"/>
      <c r="B266" s="7"/>
      <c r="C266" s="6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.5" customHeight="1">
      <c r="A267" s="7"/>
      <c r="B267" s="7"/>
      <c r="C267" s="6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.5" customHeight="1">
      <c r="A268" s="7"/>
      <c r="B268" s="7"/>
      <c r="C268" s="6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.5" customHeight="1">
      <c r="A269" s="7"/>
      <c r="B269" s="7"/>
      <c r="C269" s="6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.5" customHeight="1">
      <c r="A270" s="7"/>
      <c r="B270" s="7"/>
      <c r="C270" s="6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.5" customHeight="1">
      <c r="A271" s="7"/>
      <c r="B271" s="7"/>
      <c r="C271" s="6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.5" customHeight="1">
      <c r="A272" s="7"/>
      <c r="B272" s="7"/>
      <c r="C272" s="6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.5" customHeight="1">
      <c r="A273" s="7"/>
      <c r="B273" s="7"/>
      <c r="C273" s="6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.5" customHeight="1">
      <c r="A274" s="7"/>
      <c r="B274" s="7"/>
      <c r="C274" s="6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.5" customHeight="1">
      <c r="A275" s="7"/>
      <c r="B275" s="7"/>
      <c r="C275" s="6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.5" customHeight="1">
      <c r="A276" s="7"/>
      <c r="B276" s="7"/>
      <c r="C276" s="6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.5" customHeight="1">
      <c r="A277" s="7"/>
      <c r="B277" s="7"/>
      <c r="C277" s="6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.5" customHeight="1">
      <c r="A278" s="7"/>
      <c r="B278" s="7"/>
      <c r="C278" s="6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.5" customHeight="1">
      <c r="A279" s="7"/>
      <c r="B279" s="7"/>
      <c r="C279" s="6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.5" customHeight="1">
      <c r="A280" s="7"/>
      <c r="B280" s="7"/>
      <c r="C280" s="6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.5" customHeight="1">
      <c r="A281" s="7"/>
      <c r="B281" s="7"/>
      <c r="C281" s="6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.5" customHeight="1">
      <c r="A282" s="7"/>
      <c r="B282" s="7"/>
      <c r="C282" s="6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.5" customHeight="1">
      <c r="A283" s="7"/>
      <c r="B283" s="7"/>
      <c r="C283" s="6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.5" customHeight="1">
      <c r="A284" s="7"/>
      <c r="B284" s="7"/>
      <c r="C284" s="6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.5" customHeight="1">
      <c r="A285" s="7"/>
      <c r="B285" s="7"/>
      <c r="C285" s="6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.5" customHeight="1">
      <c r="A286" s="7"/>
      <c r="B286" s="7"/>
      <c r="C286" s="6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.5" customHeight="1">
      <c r="A287" s="7"/>
      <c r="B287" s="7"/>
      <c r="C287" s="6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.5" customHeight="1">
      <c r="A288" s="7"/>
      <c r="B288" s="7"/>
      <c r="C288" s="6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.5" customHeight="1">
      <c r="A289" s="7"/>
      <c r="B289" s="7"/>
      <c r="C289" s="6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.5" customHeight="1">
      <c r="A290" s="7"/>
      <c r="B290" s="7"/>
      <c r="C290" s="6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.5" customHeight="1">
      <c r="A291" s="7"/>
      <c r="B291" s="7"/>
      <c r="C291" s="6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.5" customHeight="1">
      <c r="A292" s="7"/>
      <c r="B292" s="7"/>
      <c r="C292" s="6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.5" customHeight="1">
      <c r="A293" s="7"/>
      <c r="B293" s="7"/>
      <c r="C293" s="6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.5" customHeight="1">
      <c r="A294" s="7"/>
      <c r="B294" s="7"/>
      <c r="C294" s="6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.5" customHeight="1">
      <c r="A295" s="7"/>
      <c r="B295" s="7"/>
      <c r="C295" s="6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.5" customHeight="1">
      <c r="A296" s="7"/>
      <c r="B296" s="7"/>
      <c r="C296" s="6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.5" customHeight="1">
      <c r="A297" s="7"/>
      <c r="B297" s="7"/>
      <c r="C297" s="6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.5" customHeight="1">
      <c r="A298" s="7"/>
      <c r="B298" s="7"/>
      <c r="C298" s="6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.5" customHeight="1">
      <c r="A299" s="7"/>
      <c r="B299" s="7"/>
      <c r="C299" s="6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.5" customHeight="1">
      <c r="A300" s="7"/>
      <c r="B300" s="7"/>
      <c r="C300" s="6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.5" customHeight="1">
      <c r="A301" s="7"/>
      <c r="B301" s="7"/>
      <c r="C301" s="6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.5" customHeight="1">
      <c r="A302" s="7"/>
      <c r="B302" s="7"/>
      <c r="C302" s="6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.5" customHeight="1">
      <c r="A303" s="7"/>
      <c r="B303" s="7"/>
      <c r="C303" s="6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.5" customHeight="1">
      <c r="A304" s="7"/>
      <c r="B304" s="7"/>
      <c r="C304" s="6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.5" customHeight="1">
      <c r="A305" s="7"/>
      <c r="B305" s="7"/>
      <c r="C305" s="6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.5" customHeight="1">
      <c r="A306" s="7"/>
      <c r="B306" s="7"/>
      <c r="C306" s="6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.5" customHeight="1">
      <c r="A307" s="7"/>
      <c r="B307" s="7"/>
      <c r="C307" s="6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.5" customHeight="1">
      <c r="A308" s="7"/>
      <c r="B308" s="7"/>
      <c r="C308" s="6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.5" customHeight="1">
      <c r="A309" s="7"/>
      <c r="B309" s="7"/>
      <c r="C309" s="6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.5" customHeight="1">
      <c r="A310" s="7"/>
      <c r="B310" s="7"/>
      <c r="C310" s="6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.5" customHeight="1">
      <c r="A311" s="7"/>
      <c r="B311" s="7"/>
      <c r="C311" s="6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.5" customHeight="1">
      <c r="A312" s="7"/>
      <c r="B312" s="7"/>
      <c r="C312" s="6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.5" customHeight="1">
      <c r="A313" s="7"/>
      <c r="B313" s="7"/>
      <c r="C313" s="6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.5" customHeight="1">
      <c r="A314" s="7"/>
      <c r="B314" s="7"/>
      <c r="C314" s="6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.5" customHeight="1">
      <c r="A315" s="7"/>
      <c r="B315" s="7"/>
      <c r="C315" s="6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.5" customHeight="1">
      <c r="A316" s="7"/>
      <c r="B316" s="7"/>
      <c r="C316" s="6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.5" customHeight="1">
      <c r="A317" s="7"/>
      <c r="B317" s="7"/>
      <c r="C317" s="6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.5" customHeight="1">
      <c r="A318" s="7"/>
      <c r="B318" s="7"/>
      <c r="C318" s="6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.5" customHeight="1">
      <c r="A319" s="7"/>
      <c r="B319" s="7"/>
      <c r="C319" s="6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.5" customHeight="1">
      <c r="A320" s="7"/>
      <c r="B320" s="7"/>
      <c r="C320" s="6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.5" customHeight="1">
      <c r="A321" s="7"/>
      <c r="B321" s="7"/>
      <c r="C321" s="6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.5" customHeight="1">
      <c r="A322" s="7"/>
      <c r="B322" s="7"/>
      <c r="C322" s="6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.5" customHeight="1">
      <c r="A323" s="7"/>
      <c r="B323" s="7"/>
      <c r="C323" s="6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.5" customHeight="1">
      <c r="A324" s="7"/>
      <c r="B324" s="7"/>
      <c r="C324" s="6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.5" customHeight="1">
      <c r="A325" s="7"/>
      <c r="B325" s="7"/>
      <c r="C325" s="6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.5" customHeight="1">
      <c r="A326" s="7"/>
      <c r="B326" s="7"/>
      <c r="C326" s="6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.5" customHeight="1">
      <c r="A327" s="7"/>
      <c r="B327" s="7"/>
      <c r="C327" s="6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.5" customHeight="1">
      <c r="A328" s="7"/>
      <c r="B328" s="7"/>
      <c r="C328" s="6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.5" customHeight="1">
      <c r="A329" s="7"/>
      <c r="B329" s="7"/>
      <c r="C329" s="6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.5" customHeight="1">
      <c r="A330" s="7"/>
      <c r="B330" s="7"/>
      <c r="C330" s="6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.5" customHeight="1">
      <c r="A331" s="7"/>
      <c r="B331" s="7"/>
      <c r="C331" s="6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.5" customHeight="1">
      <c r="A332" s="7"/>
      <c r="B332" s="7"/>
      <c r="C332" s="6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.5" customHeight="1">
      <c r="A333" s="7"/>
      <c r="B333" s="7"/>
      <c r="C333" s="6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.5" customHeight="1">
      <c r="A334" s="7"/>
      <c r="B334" s="7"/>
      <c r="C334" s="6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.5" customHeight="1">
      <c r="A335" s="7"/>
      <c r="B335" s="7"/>
      <c r="C335" s="6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.5" customHeight="1">
      <c r="A336" s="7"/>
      <c r="B336" s="7"/>
      <c r="C336" s="6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.5" customHeight="1">
      <c r="A337" s="7"/>
      <c r="B337" s="7"/>
      <c r="C337" s="6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.5" customHeight="1">
      <c r="A338" s="7"/>
      <c r="B338" s="7"/>
      <c r="C338" s="6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.5" customHeight="1">
      <c r="A339" s="7"/>
      <c r="B339" s="7"/>
      <c r="C339" s="6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.5" customHeight="1">
      <c r="A340" s="7"/>
      <c r="B340" s="7"/>
      <c r="C340" s="6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.5" customHeight="1">
      <c r="A341" s="7"/>
      <c r="B341" s="7"/>
      <c r="C341" s="6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.5" customHeight="1">
      <c r="A342" s="7"/>
      <c r="B342" s="7"/>
      <c r="C342" s="6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.5" customHeight="1">
      <c r="A343" s="7"/>
      <c r="B343" s="7"/>
      <c r="C343" s="6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.5" customHeight="1">
      <c r="A344" s="7"/>
      <c r="B344" s="7"/>
      <c r="C344" s="6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.5" customHeight="1">
      <c r="A345" s="7"/>
      <c r="B345" s="7"/>
      <c r="C345" s="6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.5" customHeight="1">
      <c r="A346" s="7"/>
      <c r="B346" s="7"/>
      <c r="C346" s="6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.5" customHeight="1">
      <c r="A347" s="7"/>
      <c r="B347" s="7"/>
      <c r="C347" s="6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.5" customHeight="1">
      <c r="A348" s="7"/>
      <c r="B348" s="7"/>
      <c r="C348" s="6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.5" customHeight="1">
      <c r="A349" s="7"/>
      <c r="B349" s="7"/>
      <c r="C349" s="6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.5" customHeight="1">
      <c r="A350" s="7"/>
      <c r="B350" s="7"/>
      <c r="C350" s="6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.5" customHeight="1">
      <c r="A351" s="7"/>
      <c r="B351" s="7"/>
      <c r="C351" s="6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.5" customHeight="1">
      <c r="A352" s="7"/>
      <c r="B352" s="7"/>
      <c r="C352" s="6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.5" customHeight="1">
      <c r="A353" s="7"/>
      <c r="B353" s="7"/>
      <c r="C353" s="6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.5" customHeight="1">
      <c r="A354" s="7"/>
      <c r="B354" s="7"/>
      <c r="C354" s="6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.5" customHeight="1">
      <c r="A355" s="7"/>
      <c r="B355" s="7"/>
      <c r="C355" s="6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.5" customHeight="1">
      <c r="A356" s="7"/>
      <c r="B356" s="7"/>
      <c r="C356" s="6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.5" customHeight="1">
      <c r="A357" s="7"/>
      <c r="B357" s="7"/>
      <c r="C357" s="6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.5" customHeight="1">
      <c r="A358" s="7"/>
      <c r="B358" s="7"/>
      <c r="C358" s="6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.5" customHeight="1">
      <c r="A359" s="7"/>
      <c r="B359" s="7"/>
      <c r="C359" s="6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.5" customHeight="1">
      <c r="A360" s="7"/>
      <c r="B360" s="7"/>
      <c r="C360" s="6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.5" customHeight="1">
      <c r="A361" s="7"/>
      <c r="B361" s="7"/>
      <c r="C361" s="6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.5" customHeight="1">
      <c r="A362" s="7"/>
      <c r="B362" s="7"/>
      <c r="C362" s="6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.5" customHeight="1">
      <c r="A363" s="7"/>
      <c r="B363" s="7"/>
      <c r="C363" s="6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.5" customHeight="1">
      <c r="A364" s="7"/>
      <c r="B364" s="7"/>
      <c r="C364" s="6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.5" customHeight="1">
      <c r="A365" s="7"/>
      <c r="B365" s="7"/>
      <c r="C365" s="6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.5" customHeight="1">
      <c r="A366" s="7"/>
      <c r="B366" s="7"/>
      <c r="C366" s="6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.5" customHeight="1">
      <c r="A367" s="7"/>
      <c r="B367" s="7"/>
      <c r="C367" s="6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.5" customHeight="1">
      <c r="A368" s="7"/>
      <c r="B368" s="7"/>
      <c r="C368" s="6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.5" customHeight="1">
      <c r="A369" s="7"/>
      <c r="B369" s="7"/>
      <c r="C369" s="6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.5" customHeight="1">
      <c r="A370" s="7"/>
      <c r="B370" s="7"/>
      <c r="C370" s="6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.5" customHeight="1">
      <c r="A371" s="7"/>
      <c r="B371" s="7"/>
      <c r="C371" s="6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.5" customHeight="1">
      <c r="A372" s="7"/>
      <c r="B372" s="7"/>
      <c r="C372" s="6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.5" customHeight="1">
      <c r="A373" s="7"/>
      <c r="B373" s="7"/>
      <c r="C373" s="6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.5" customHeight="1">
      <c r="A374" s="7"/>
      <c r="B374" s="7"/>
      <c r="C374" s="6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.5" customHeight="1">
      <c r="A375" s="7"/>
      <c r="B375" s="7"/>
      <c r="C375" s="6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.5" customHeight="1">
      <c r="A376" s="7"/>
      <c r="B376" s="7"/>
      <c r="C376" s="6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.5" customHeight="1">
      <c r="A377" s="7"/>
      <c r="B377" s="7"/>
      <c r="C377" s="6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.5" customHeight="1">
      <c r="A378" s="7"/>
      <c r="B378" s="7"/>
      <c r="C378" s="6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.5" customHeight="1">
      <c r="A379" s="7"/>
      <c r="B379" s="7"/>
      <c r="C379" s="6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.5" customHeight="1">
      <c r="A380" s="7"/>
      <c r="B380" s="7"/>
      <c r="C380" s="6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.5" customHeight="1">
      <c r="A381" s="7"/>
      <c r="B381" s="7"/>
      <c r="C381" s="6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.5" customHeight="1">
      <c r="A382" s="7"/>
      <c r="B382" s="7"/>
      <c r="C382" s="6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.5" customHeight="1">
      <c r="A383" s="7"/>
      <c r="B383" s="7"/>
      <c r="C383" s="6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.5" customHeight="1">
      <c r="A384" s="7"/>
      <c r="B384" s="7"/>
      <c r="C384" s="6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.5" customHeight="1">
      <c r="A385" s="7"/>
      <c r="B385" s="7"/>
      <c r="C385" s="6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.5" customHeight="1">
      <c r="A386" s="7"/>
      <c r="B386" s="7"/>
      <c r="C386" s="6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.5" customHeight="1">
      <c r="A387" s="7"/>
      <c r="B387" s="7"/>
      <c r="C387" s="6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.5" customHeight="1">
      <c r="A388" s="7"/>
      <c r="B388" s="7"/>
      <c r="C388" s="6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.5" customHeight="1">
      <c r="A389" s="7"/>
      <c r="B389" s="7"/>
      <c r="C389" s="6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.5" customHeight="1">
      <c r="A390" s="7"/>
      <c r="B390" s="7"/>
      <c r="C390" s="6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.5" customHeight="1">
      <c r="A391" s="7"/>
      <c r="B391" s="7"/>
      <c r="C391" s="6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.5" customHeight="1">
      <c r="A392" s="7"/>
      <c r="B392" s="7"/>
      <c r="C392" s="6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.5" customHeight="1">
      <c r="A393" s="7"/>
      <c r="B393" s="7"/>
      <c r="C393" s="6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.5" customHeight="1">
      <c r="A394" s="7"/>
      <c r="B394" s="7"/>
      <c r="C394" s="6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.5" customHeight="1">
      <c r="A395" s="7"/>
      <c r="B395" s="7"/>
      <c r="C395" s="6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.5" customHeight="1">
      <c r="A396" s="7"/>
      <c r="B396" s="7"/>
      <c r="C396" s="6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.5" customHeight="1">
      <c r="A397" s="7"/>
      <c r="B397" s="7"/>
      <c r="C397" s="6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.5" customHeight="1">
      <c r="A398" s="7"/>
      <c r="B398" s="7"/>
      <c r="C398" s="6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.5" customHeight="1">
      <c r="A399" s="7"/>
      <c r="B399" s="7"/>
      <c r="C399" s="6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.5" customHeight="1">
      <c r="A400" s="7"/>
      <c r="B400" s="7"/>
      <c r="C400" s="6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.5" customHeight="1">
      <c r="A401" s="7"/>
      <c r="B401" s="7"/>
      <c r="C401" s="6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.5" customHeight="1">
      <c r="A402" s="7"/>
      <c r="B402" s="7"/>
      <c r="C402" s="6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.5" customHeight="1">
      <c r="A403" s="7"/>
      <c r="B403" s="7"/>
      <c r="C403" s="6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.5" customHeight="1">
      <c r="A404" s="7"/>
      <c r="B404" s="7"/>
      <c r="C404" s="6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.5" customHeight="1">
      <c r="A405" s="7"/>
      <c r="B405" s="7"/>
      <c r="C405" s="6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.5" customHeight="1">
      <c r="A406" s="7"/>
      <c r="B406" s="7"/>
      <c r="C406" s="6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.5" customHeight="1">
      <c r="A407" s="7"/>
      <c r="B407" s="7"/>
      <c r="C407" s="6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.5" customHeight="1">
      <c r="A408" s="7"/>
      <c r="B408" s="7"/>
      <c r="C408" s="6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.5" customHeight="1">
      <c r="A409" s="7"/>
      <c r="B409" s="7"/>
      <c r="C409" s="6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.5" customHeight="1">
      <c r="A410" s="7"/>
      <c r="B410" s="7"/>
      <c r="C410" s="6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.5" customHeight="1">
      <c r="A411" s="7"/>
      <c r="B411" s="7"/>
      <c r="C411" s="6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.5" customHeight="1">
      <c r="A412" s="7"/>
      <c r="B412" s="7"/>
      <c r="C412" s="6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.5" customHeight="1">
      <c r="A413" s="7"/>
      <c r="B413" s="7"/>
      <c r="C413" s="6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.5" customHeight="1">
      <c r="A414" s="7"/>
      <c r="B414" s="7"/>
      <c r="C414" s="6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.5" customHeight="1">
      <c r="A415" s="7"/>
      <c r="B415" s="7"/>
      <c r="C415" s="6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.5" customHeight="1">
      <c r="A416" s="7"/>
      <c r="B416" s="7"/>
      <c r="C416" s="6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.5" customHeight="1">
      <c r="A417" s="7"/>
      <c r="B417" s="7"/>
      <c r="C417" s="6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.5" customHeight="1">
      <c r="A418" s="7"/>
      <c r="B418" s="7"/>
      <c r="C418" s="6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.5" customHeight="1">
      <c r="A419" s="7"/>
      <c r="B419" s="7"/>
      <c r="C419" s="6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.5" customHeight="1">
      <c r="A420" s="7"/>
      <c r="B420" s="7"/>
      <c r="C420" s="6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.5" customHeight="1">
      <c r="A421" s="7"/>
      <c r="B421" s="7"/>
      <c r="C421" s="6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.5" customHeight="1">
      <c r="A422" s="7"/>
      <c r="B422" s="7"/>
      <c r="C422" s="6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.5" customHeight="1">
      <c r="A423" s="7"/>
      <c r="B423" s="7"/>
      <c r="C423" s="6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.5" customHeight="1">
      <c r="A424" s="7"/>
      <c r="B424" s="7"/>
      <c r="C424" s="6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.5" customHeight="1">
      <c r="A425" s="7"/>
      <c r="B425" s="7"/>
      <c r="C425" s="6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.5" customHeight="1">
      <c r="A426" s="7"/>
      <c r="B426" s="7"/>
      <c r="C426" s="6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.5" customHeight="1">
      <c r="A427" s="7"/>
      <c r="B427" s="7"/>
      <c r="C427" s="6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.5" customHeight="1">
      <c r="A428" s="7"/>
      <c r="B428" s="7"/>
      <c r="C428" s="6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.5" customHeight="1">
      <c r="A429" s="7"/>
      <c r="B429" s="7"/>
      <c r="C429" s="6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.5" customHeight="1">
      <c r="A430" s="7"/>
      <c r="B430" s="7"/>
      <c r="C430" s="6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.5" customHeight="1">
      <c r="A431" s="7"/>
      <c r="B431" s="7"/>
      <c r="C431" s="6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.5" customHeight="1">
      <c r="A432" s="7"/>
      <c r="B432" s="7"/>
      <c r="C432" s="6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.5" customHeight="1">
      <c r="A433" s="7"/>
      <c r="B433" s="7"/>
      <c r="C433" s="6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.5" customHeight="1">
      <c r="A434" s="7"/>
      <c r="B434" s="7"/>
      <c r="C434" s="6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.5" customHeight="1">
      <c r="A435" s="7"/>
      <c r="B435" s="7"/>
      <c r="C435" s="6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.5" customHeight="1">
      <c r="A436" s="7"/>
      <c r="B436" s="7"/>
      <c r="C436" s="6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.5" customHeight="1">
      <c r="A437" s="7"/>
      <c r="B437" s="7"/>
      <c r="C437" s="6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.5" customHeight="1">
      <c r="A438" s="7"/>
      <c r="B438" s="7"/>
      <c r="C438" s="6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.5" customHeight="1">
      <c r="A439" s="7"/>
      <c r="B439" s="7"/>
      <c r="C439" s="6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.5" customHeight="1">
      <c r="A440" s="7"/>
      <c r="B440" s="7"/>
      <c r="C440" s="6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.5" customHeight="1">
      <c r="A441" s="7"/>
      <c r="B441" s="7"/>
      <c r="C441" s="6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.5" customHeight="1">
      <c r="A442" s="7"/>
      <c r="B442" s="7"/>
      <c r="C442" s="6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.5" customHeight="1">
      <c r="A443" s="7"/>
      <c r="B443" s="7"/>
      <c r="C443" s="6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.5" customHeight="1">
      <c r="A444" s="7"/>
      <c r="B444" s="7"/>
      <c r="C444" s="6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.5" customHeight="1">
      <c r="A445" s="7"/>
      <c r="B445" s="7"/>
      <c r="C445" s="6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.5" customHeight="1">
      <c r="A446" s="7"/>
      <c r="B446" s="7"/>
      <c r="C446" s="6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.5" customHeight="1">
      <c r="A447" s="7"/>
      <c r="B447" s="7"/>
      <c r="C447" s="6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.5" customHeight="1">
      <c r="A448" s="7"/>
      <c r="B448" s="7"/>
      <c r="C448" s="6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.5" customHeight="1">
      <c r="A449" s="7"/>
      <c r="B449" s="7"/>
      <c r="C449" s="6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.5" customHeight="1">
      <c r="A450" s="7"/>
      <c r="B450" s="7"/>
      <c r="C450" s="6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.5" customHeight="1">
      <c r="A451" s="7"/>
      <c r="B451" s="7"/>
      <c r="C451" s="6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.5" customHeight="1">
      <c r="A452" s="7"/>
      <c r="B452" s="7"/>
      <c r="C452" s="6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.5" customHeight="1">
      <c r="A453" s="7"/>
      <c r="B453" s="7"/>
      <c r="C453" s="6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.5" customHeight="1">
      <c r="A454" s="7"/>
      <c r="B454" s="7"/>
      <c r="C454" s="6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.5" customHeight="1">
      <c r="A455" s="7"/>
      <c r="B455" s="7"/>
      <c r="C455" s="6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.5" customHeight="1">
      <c r="A456" s="7"/>
      <c r="B456" s="7"/>
      <c r="C456" s="6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.5" customHeight="1">
      <c r="A457" s="7"/>
      <c r="B457" s="7"/>
      <c r="C457" s="6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.5" customHeight="1">
      <c r="A458" s="7"/>
      <c r="B458" s="7"/>
      <c r="C458" s="6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.5" customHeight="1">
      <c r="A459" s="7"/>
      <c r="B459" s="7"/>
      <c r="C459" s="6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.5" customHeight="1">
      <c r="A460" s="7"/>
      <c r="B460" s="7"/>
      <c r="C460" s="6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.5" customHeight="1">
      <c r="A461" s="7"/>
      <c r="B461" s="7"/>
      <c r="C461" s="6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.5" customHeight="1">
      <c r="A462" s="7"/>
      <c r="B462" s="7"/>
      <c r="C462" s="6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.5" customHeight="1">
      <c r="A463" s="7"/>
      <c r="B463" s="7"/>
      <c r="C463" s="6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.5" customHeight="1">
      <c r="A464" s="7"/>
      <c r="B464" s="7"/>
      <c r="C464" s="6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.5" customHeight="1">
      <c r="A465" s="7"/>
      <c r="B465" s="7"/>
      <c r="C465" s="6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.5" customHeight="1">
      <c r="A466" s="7"/>
      <c r="B466" s="7"/>
      <c r="C466" s="6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.5" customHeight="1">
      <c r="A467" s="7"/>
      <c r="B467" s="7"/>
      <c r="C467" s="6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.5" customHeight="1">
      <c r="A468" s="7"/>
      <c r="B468" s="7"/>
      <c r="C468" s="6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.5" customHeight="1">
      <c r="A469" s="7"/>
      <c r="B469" s="7"/>
      <c r="C469" s="6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.5" customHeight="1">
      <c r="A470" s="7"/>
      <c r="B470" s="7"/>
      <c r="C470" s="6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.5" customHeight="1">
      <c r="A471" s="7"/>
      <c r="B471" s="7"/>
      <c r="C471" s="6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.5" customHeight="1">
      <c r="A472" s="7"/>
      <c r="B472" s="7"/>
      <c r="C472" s="6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.5" customHeight="1">
      <c r="A473" s="7"/>
      <c r="B473" s="7"/>
      <c r="C473" s="6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.5" customHeight="1">
      <c r="A474" s="7"/>
      <c r="B474" s="7"/>
      <c r="C474" s="6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.5" customHeight="1">
      <c r="A475" s="7"/>
      <c r="B475" s="7"/>
      <c r="C475" s="6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.5" customHeight="1">
      <c r="A476" s="7"/>
      <c r="B476" s="7"/>
      <c r="C476" s="6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.5" customHeight="1">
      <c r="A477" s="7"/>
      <c r="B477" s="7"/>
      <c r="C477" s="6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.5" customHeight="1">
      <c r="A478" s="7"/>
      <c r="B478" s="7"/>
      <c r="C478" s="6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.5" customHeight="1">
      <c r="A479" s="7"/>
      <c r="B479" s="7"/>
      <c r="C479" s="6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.5" customHeight="1">
      <c r="A480" s="7"/>
      <c r="B480" s="7"/>
      <c r="C480" s="6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.5" customHeight="1">
      <c r="A481" s="7"/>
      <c r="B481" s="7"/>
      <c r="C481" s="6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.5" customHeight="1">
      <c r="A482" s="7"/>
      <c r="B482" s="7"/>
      <c r="C482" s="6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.5" customHeight="1">
      <c r="A483" s="7"/>
      <c r="B483" s="7"/>
      <c r="C483" s="6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.5" customHeight="1">
      <c r="A484" s="7"/>
      <c r="B484" s="7"/>
      <c r="C484" s="6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.5" customHeight="1">
      <c r="A485" s="7"/>
      <c r="B485" s="7"/>
      <c r="C485" s="6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.5" customHeight="1">
      <c r="A486" s="7"/>
      <c r="B486" s="7"/>
      <c r="C486" s="6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.5" customHeight="1">
      <c r="A487" s="7"/>
      <c r="B487" s="7"/>
      <c r="C487" s="6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.5" customHeight="1">
      <c r="A488" s="7"/>
      <c r="B488" s="7"/>
      <c r="C488" s="6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.5" customHeight="1">
      <c r="A489" s="7"/>
      <c r="B489" s="7"/>
      <c r="C489" s="6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.5" customHeight="1">
      <c r="A490" s="7"/>
      <c r="B490" s="7"/>
      <c r="C490" s="6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.5" customHeight="1">
      <c r="A491" s="7"/>
      <c r="B491" s="7"/>
      <c r="C491" s="6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.5" customHeight="1">
      <c r="A492" s="7"/>
      <c r="B492" s="7"/>
      <c r="C492" s="6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.5" customHeight="1">
      <c r="A493" s="7"/>
      <c r="B493" s="7"/>
      <c r="C493" s="6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.5" customHeight="1">
      <c r="A494" s="7"/>
      <c r="B494" s="7"/>
      <c r="C494" s="6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.5" customHeight="1">
      <c r="A495" s="7"/>
      <c r="B495" s="7"/>
      <c r="C495" s="6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.5" customHeight="1">
      <c r="A496" s="7"/>
      <c r="B496" s="7"/>
      <c r="C496" s="6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.5" customHeight="1">
      <c r="A497" s="7"/>
      <c r="B497" s="7"/>
      <c r="C497" s="6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.5" customHeight="1">
      <c r="A498" s="7"/>
      <c r="B498" s="7"/>
      <c r="C498" s="6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.5" customHeight="1">
      <c r="A499" s="7"/>
      <c r="B499" s="7"/>
      <c r="C499" s="6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.5" customHeight="1">
      <c r="A500" s="7"/>
      <c r="B500" s="7"/>
      <c r="C500" s="6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.5" customHeight="1">
      <c r="A501" s="7"/>
      <c r="B501" s="7"/>
      <c r="C501" s="6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.5" customHeight="1">
      <c r="A502" s="7"/>
      <c r="B502" s="7"/>
      <c r="C502" s="6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.5" customHeight="1">
      <c r="A503" s="7"/>
      <c r="B503" s="7"/>
      <c r="C503" s="6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.5" customHeight="1">
      <c r="A504" s="7"/>
      <c r="B504" s="7"/>
      <c r="C504" s="6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.5" customHeight="1">
      <c r="A505" s="7"/>
      <c r="B505" s="7"/>
      <c r="C505" s="6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.5" customHeight="1">
      <c r="A506" s="7"/>
      <c r="B506" s="7"/>
      <c r="C506" s="6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.5" customHeight="1">
      <c r="A507" s="7"/>
      <c r="B507" s="7"/>
      <c r="C507" s="6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.5" customHeight="1">
      <c r="A508" s="7"/>
      <c r="B508" s="7"/>
      <c r="C508" s="6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.5" customHeight="1">
      <c r="A509" s="7"/>
      <c r="B509" s="7"/>
      <c r="C509" s="6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.5" customHeight="1">
      <c r="A510" s="7"/>
      <c r="B510" s="7"/>
      <c r="C510" s="6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.5" customHeight="1">
      <c r="A511" s="7"/>
      <c r="B511" s="7"/>
      <c r="C511" s="6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.5" customHeight="1">
      <c r="A512" s="7"/>
      <c r="B512" s="7"/>
      <c r="C512" s="6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.5" customHeight="1">
      <c r="A513" s="7"/>
      <c r="B513" s="7"/>
      <c r="C513" s="6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.5" customHeight="1">
      <c r="A514" s="7"/>
      <c r="B514" s="7"/>
      <c r="C514" s="6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.5" customHeight="1">
      <c r="A515" s="7"/>
      <c r="B515" s="7"/>
      <c r="C515" s="6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.5" customHeight="1">
      <c r="A516" s="7"/>
      <c r="B516" s="7"/>
      <c r="C516" s="6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.5" customHeight="1">
      <c r="A517" s="7"/>
      <c r="B517" s="7"/>
      <c r="C517" s="6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.5" customHeight="1">
      <c r="A518" s="7"/>
      <c r="B518" s="7"/>
      <c r="C518" s="6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.5" customHeight="1">
      <c r="A519" s="7"/>
      <c r="B519" s="7"/>
      <c r="C519" s="6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.5" customHeight="1">
      <c r="A520" s="7"/>
      <c r="B520" s="7"/>
      <c r="C520" s="6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.5" customHeight="1">
      <c r="A521" s="7"/>
      <c r="B521" s="7"/>
      <c r="C521" s="6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.5" customHeight="1">
      <c r="A522" s="7"/>
      <c r="B522" s="7"/>
      <c r="C522" s="6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.5" customHeight="1">
      <c r="A523" s="7"/>
      <c r="B523" s="7"/>
      <c r="C523" s="6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.5" customHeight="1">
      <c r="A524" s="7"/>
      <c r="B524" s="7"/>
      <c r="C524" s="6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.5" customHeight="1">
      <c r="A525" s="7"/>
      <c r="B525" s="7"/>
      <c r="C525" s="6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.5" customHeight="1">
      <c r="A526" s="7"/>
      <c r="B526" s="7"/>
      <c r="C526" s="6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.5" customHeight="1">
      <c r="A527" s="7"/>
      <c r="B527" s="7"/>
      <c r="C527" s="6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.5" customHeight="1">
      <c r="A528" s="7"/>
      <c r="B528" s="7"/>
      <c r="C528" s="6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.5" customHeight="1">
      <c r="A529" s="7"/>
      <c r="B529" s="7"/>
      <c r="C529" s="6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.5" customHeight="1">
      <c r="A530" s="7"/>
      <c r="B530" s="7"/>
      <c r="C530" s="6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.5" customHeight="1">
      <c r="A531" s="7"/>
      <c r="B531" s="7"/>
      <c r="C531" s="6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.5" customHeight="1">
      <c r="A532" s="7"/>
      <c r="B532" s="7"/>
      <c r="C532" s="6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.5" customHeight="1">
      <c r="A533" s="7"/>
      <c r="B533" s="7"/>
      <c r="C533" s="6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.5" customHeight="1">
      <c r="A534" s="7"/>
      <c r="B534" s="7"/>
      <c r="C534" s="6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.5" customHeight="1">
      <c r="A535" s="7"/>
      <c r="B535" s="7"/>
      <c r="C535" s="6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.5" customHeight="1">
      <c r="A536" s="7"/>
      <c r="B536" s="7"/>
      <c r="C536" s="6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.5" customHeight="1">
      <c r="A537" s="7"/>
      <c r="B537" s="7"/>
      <c r="C537" s="6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.5" customHeight="1">
      <c r="A538" s="7"/>
      <c r="B538" s="7"/>
      <c r="C538" s="6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.5" customHeight="1">
      <c r="A539" s="7"/>
      <c r="B539" s="7"/>
      <c r="C539" s="6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.5" customHeight="1">
      <c r="A540" s="7"/>
      <c r="B540" s="7"/>
      <c r="C540" s="6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.5" customHeight="1">
      <c r="A541" s="7"/>
      <c r="B541" s="7"/>
      <c r="C541" s="6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.5" customHeight="1">
      <c r="A542" s="7"/>
      <c r="B542" s="7"/>
      <c r="C542" s="6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.5" customHeight="1">
      <c r="A543" s="7"/>
      <c r="B543" s="7"/>
      <c r="C543" s="6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.5" customHeight="1">
      <c r="A544" s="7"/>
      <c r="B544" s="7"/>
      <c r="C544" s="6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.5" customHeight="1">
      <c r="A545" s="7"/>
      <c r="B545" s="7"/>
      <c r="C545" s="6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.5" customHeight="1">
      <c r="A546" s="7"/>
      <c r="B546" s="7"/>
      <c r="C546" s="6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.5" customHeight="1">
      <c r="A547" s="7"/>
      <c r="B547" s="7"/>
      <c r="C547" s="6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.5" customHeight="1">
      <c r="A548" s="7"/>
      <c r="B548" s="7"/>
      <c r="C548" s="6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.5" customHeight="1">
      <c r="A549" s="7"/>
      <c r="B549" s="7"/>
      <c r="C549" s="6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.5" customHeight="1">
      <c r="A550" s="7"/>
      <c r="B550" s="7"/>
      <c r="C550" s="6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.5" customHeight="1">
      <c r="A551" s="7"/>
      <c r="B551" s="7"/>
      <c r="C551" s="6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.5" customHeight="1">
      <c r="A552" s="7"/>
      <c r="B552" s="7"/>
      <c r="C552" s="6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.5" customHeight="1">
      <c r="A553" s="7"/>
      <c r="B553" s="7"/>
      <c r="C553" s="6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.5" customHeight="1">
      <c r="A554" s="7"/>
      <c r="B554" s="7"/>
      <c r="C554" s="6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.5" customHeight="1">
      <c r="A555" s="7"/>
      <c r="B555" s="7"/>
      <c r="C555" s="6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.5" customHeight="1">
      <c r="A556" s="7"/>
      <c r="B556" s="7"/>
      <c r="C556" s="6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.5" customHeight="1">
      <c r="A557" s="7"/>
      <c r="B557" s="7"/>
      <c r="C557" s="6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.5" customHeight="1">
      <c r="A558" s="7"/>
      <c r="B558" s="7"/>
      <c r="C558" s="6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.5" customHeight="1">
      <c r="A559" s="7"/>
      <c r="B559" s="7"/>
      <c r="C559" s="6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.5" customHeight="1">
      <c r="A560" s="7"/>
      <c r="B560" s="7"/>
      <c r="C560" s="6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.5" customHeight="1">
      <c r="A561" s="7"/>
      <c r="B561" s="7"/>
      <c r="C561" s="6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.5" customHeight="1">
      <c r="A562" s="7"/>
      <c r="B562" s="7"/>
      <c r="C562" s="6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.5" customHeight="1">
      <c r="A563" s="7"/>
      <c r="B563" s="7"/>
      <c r="C563" s="6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.5" customHeight="1">
      <c r="A564" s="7"/>
      <c r="B564" s="7"/>
      <c r="C564" s="6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.5" customHeight="1">
      <c r="A565" s="7"/>
      <c r="B565" s="7"/>
      <c r="C565" s="6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.5" customHeight="1">
      <c r="A566" s="7"/>
      <c r="B566" s="7"/>
      <c r="C566" s="6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.5" customHeight="1">
      <c r="A567" s="7"/>
      <c r="B567" s="7"/>
      <c r="C567" s="6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.5" customHeight="1">
      <c r="A568" s="7"/>
      <c r="B568" s="7"/>
      <c r="C568" s="6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.5" customHeight="1">
      <c r="A569" s="7"/>
      <c r="B569" s="7"/>
      <c r="C569" s="6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.5" customHeight="1">
      <c r="A570" s="7"/>
      <c r="B570" s="7"/>
      <c r="C570" s="6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.5" customHeight="1">
      <c r="A571" s="7"/>
      <c r="B571" s="7"/>
      <c r="C571" s="6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.5" customHeight="1">
      <c r="A572" s="7"/>
      <c r="B572" s="7"/>
      <c r="C572" s="6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.5" customHeight="1">
      <c r="A573" s="7"/>
      <c r="B573" s="7"/>
      <c r="C573" s="6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.5" customHeight="1">
      <c r="A574" s="7"/>
      <c r="B574" s="7"/>
      <c r="C574" s="6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.5" customHeight="1">
      <c r="A575" s="7"/>
      <c r="B575" s="7"/>
      <c r="C575" s="6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.5" customHeight="1">
      <c r="A576" s="7"/>
      <c r="B576" s="7"/>
      <c r="C576" s="6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.5" customHeight="1">
      <c r="A577" s="7"/>
      <c r="B577" s="7"/>
      <c r="C577" s="6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.5" customHeight="1">
      <c r="A578" s="7"/>
      <c r="B578" s="7"/>
      <c r="C578" s="6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.5" customHeight="1">
      <c r="A579" s="7"/>
      <c r="B579" s="7"/>
      <c r="C579" s="6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.5" customHeight="1">
      <c r="A580" s="7"/>
      <c r="B580" s="7"/>
      <c r="C580" s="6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.5" customHeight="1">
      <c r="A581" s="7"/>
      <c r="B581" s="7"/>
      <c r="C581" s="6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.5" customHeight="1">
      <c r="A582" s="7"/>
      <c r="B582" s="7"/>
      <c r="C582" s="6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.5" customHeight="1">
      <c r="A583" s="7"/>
      <c r="B583" s="7"/>
      <c r="C583" s="6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.5" customHeight="1">
      <c r="A584" s="7"/>
      <c r="B584" s="7"/>
      <c r="C584" s="6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.5" customHeight="1">
      <c r="A585" s="7"/>
      <c r="B585" s="7"/>
      <c r="C585" s="6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.5" customHeight="1">
      <c r="A586" s="7"/>
      <c r="B586" s="7"/>
      <c r="C586" s="6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.5" customHeight="1">
      <c r="A587" s="7"/>
      <c r="B587" s="7"/>
      <c r="C587" s="6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.5" customHeight="1">
      <c r="A588" s="7"/>
      <c r="B588" s="7"/>
      <c r="C588" s="6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.5" customHeight="1">
      <c r="A589" s="7"/>
      <c r="B589" s="7"/>
      <c r="C589" s="6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.5" customHeight="1">
      <c r="A590" s="7"/>
      <c r="B590" s="7"/>
      <c r="C590" s="6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.5" customHeight="1">
      <c r="A591" s="7"/>
      <c r="B591" s="7"/>
      <c r="C591" s="6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.5" customHeight="1">
      <c r="A592" s="7"/>
      <c r="B592" s="7"/>
      <c r="C592" s="6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.5" customHeight="1">
      <c r="A593" s="7"/>
      <c r="B593" s="7"/>
      <c r="C593" s="6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.5" customHeight="1">
      <c r="A594" s="7"/>
      <c r="B594" s="7"/>
      <c r="C594" s="6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.5" customHeight="1">
      <c r="A595" s="7"/>
      <c r="B595" s="7"/>
      <c r="C595" s="6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.5" customHeight="1">
      <c r="A596" s="7"/>
      <c r="B596" s="7"/>
      <c r="C596" s="6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.5" customHeight="1">
      <c r="A597" s="7"/>
      <c r="B597" s="7"/>
      <c r="C597" s="6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.5" customHeight="1">
      <c r="A598" s="7"/>
      <c r="B598" s="7"/>
      <c r="C598" s="6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.5" customHeight="1">
      <c r="A599" s="7"/>
      <c r="B599" s="7"/>
      <c r="C599" s="6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.5" customHeight="1">
      <c r="A600" s="7"/>
      <c r="B600" s="7"/>
      <c r="C600" s="6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.5" customHeight="1">
      <c r="A601" s="7"/>
      <c r="B601" s="7"/>
      <c r="C601" s="6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.5" customHeight="1">
      <c r="A602" s="7"/>
      <c r="B602" s="7"/>
      <c r="C602" s="6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.5" customHeight="1">
      <c r="A603" s="7"/>
      <c r="B603" s="7"/>
      <c r="C603" s="6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.5" customHeight="1">
      <c r="A604" s="7"/>
      <c r="B604" s="7"/>
      <c r="C604" s="6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.5" customHeight="1">
      <c r="A605" s="7"/>
      <c r="B605" s="7"/>
      <c r="C605" s="6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.5" customHeight="1">
      <c r="A606" s="7"/>
      <c r="B606" s="7"/>
      <c r="C606" s="6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.5" customHeight="1">
      <c r="A607" s="7"/>
      <c r="B607" s="7"/>
      <c r="C607" s="6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.5" customHeight="1">
      <c r="A608" s="7"/>
      <c r="B608" s="7"/>
      <c r="C608" s="6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.5" customHeight="1">
      <c r="A609" s="7"/>
      <c r="B609" s="7"/>
      <c r="C609" s="6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.5" customHeight="1">
      <c r="A610" s="7"/>
      <c r="B610" s="7"/>
      <c r="C610" s="6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.5" customHeight="1">
      <c r="A611" s="7"/>
      <c r="B611" s="7"/>
      <c r="C611" s="6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.5" customHeight="1">
      <c r="A612" s="7"/>
      <c r="B612" s="7"/>
      <c r="C612" s="6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.5" customHeight="1">
      <c r="A613" s="7"/>
      <c r="B613" s="7"/>
      <c r="C613" s="6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.5" customHeight="1">
      <c r="A614" s="7"/>
      <c r="B614" s="7"/>
      <c r="C614" s="6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.5" customHeight="1">
      <c r="A615" s="7"/>
      <c r="B615" s="7"/>
      <c r="C615" s="6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.5" customHeight="1">
      <c r="A616" s="7"/>
      <c r="B616" s="7"/>
      <c r="C616" s="6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.5" customHeight="1">
      <c r="A617" s="7"/>
      <c r="B617" s="7"/>
      <c r="C617" s="6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.5" customHeight="1">
      <c r="A618" s="7"/>
      <c r="B618" s="7"/>
      <c r="C618" s="6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.5" customHeight="1">
      <c r="A619" s="7"/>
      <c r="B619" s="7"/>
      <c r="C619" s="6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.5" customHeight="1">
      <c r="A620" s="7"/>
      <c r="B620" s="7"/>
      <c r="C620" s="6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.5" customHeight="1">
      <c r="A621" s="7"/>
      <c r="B621" s="7"/>
      <c r="C621" s="6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.5" customHeight="1">
      <c r="A622" s="7"/>
      <c r="B622" s="7"/>
      <c r="C622" s="6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.5" customHeight="1">
      <c r="A623" s="7"/>
      <c r="B623" s="7"/>
      <c r="C623" s="6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.5" customHeight="1">
      <c r="A624" s="7"/>
      <c r="B624" s="7"/>
      <c r="C624" s="6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.5" customHeight="1">
      <c r="A625" s="7"/>
      <c r="B625" s="7"/>
      <c r="C625" s="6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.5" customHeight="1">
      <c r="A626" s="7"/>
      <c r="B626" s="7"/>
      <c r="C626" s="6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.5" customHeight="1">
      <c r="A627" s="7"/>
      <c r="B627" s="7"/>
      <c r="C627" s="6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.5" customHeight="1">
      <c r="A628" s="7"/>
      <c r="B628" s="7"/>
      <c r="C628" s="6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.5" customHeight="1">
      <c r="A629" s="7"/>
      <c r="B629" s="7"/>
      <c r="C629" s="6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.5" customHeight="1">
      <c r="A630" s="7"/>
      <c r="B630" s="7"/>
      <c r="C630" s="6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.5" customHeight="1">
      <c r="A631" s="7"/>
      <c r="B631" s="7"/>
      <c r="C631" s="6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.5" customHeight="1">
      <c r="A632" s="7"/>
      <c r="B632" s="7"/>
      <c r="C632" s="6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.5" customHeight="1">
      <c r="A633" s="7"/>
      <c r="B633" s="7"/>
      <c r="C633" s="6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.5" customHeight="1">
      <c r="A634" s="7"/>
      <c r="B634" s="7"/>
      <c r="C634" s="6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.5" customHeight="1">
      <c r="A635" s="7"/>
      <c r="B635" s="7"/>
      <c r="C635" s="6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.5" customHeight="1">
      <c r="A636" s="7"/>
      <c r="B636" s="7"/>
      <c r="C636" s="6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.5" customHeight="1">
      <c r="A637" s="7"/>
      <c r="B637" s="7"/>
      <c r="C637" s="6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.5" customHeight="1">
      <c r="A638" s="7"/>
      <c r="B638" s="7"/>
      <c r="C638" s="6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.5" customHeight="1">
      <c r="A639" s="7"/>
      <c r="B639" s="7"/>
      <c r="C639" s="6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.5" customHeight="1">
      <c r="A640" s="7"/>
      <c r="B640" s="7"/>
      <c r="C640" s="6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.5" customHeight="1">
      <c r="A641" s="7"/>
      <c r="B641" s="7"/>
      <c r="C641" s="6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.5" customHeight="1">
      <c r="A642" s="7"/>
      <c r="B642" s="7"/>
      <c r="C642" s="6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.5" customHeight="1">
      <c r="A643" s="7"/>
      <c r="B643" s="7"/>
      <c r="C643" s="6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.5" customHeight="1">
      <c r="A644" s="7"/>
      <c r="B644" s="7"/>
      <c r="C644" s="6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.5" customHeight="1">
      <c r="A645" s="7"/>
      <c r="B645" s="7"/>
      <c r="C645" s="6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.5" customHeight="1">
      <c r="A646" s="7"/>
      <c r="B646" s="7"/>
      <c r="C646" s="6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.5" customHeight="1">
      <c r="A647" s="7"/>
      <c r="B647" s="7"/>
      <c r="C647" s="6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.5" customHeight="1">
      <c r="A648" s="7"/>
      <c r="B648" s="7"/>
      <c r="C648" s="6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.5" customHeight="1">
      <c r="A649" s="7"/>
      <c r="B649" s="7"/>
      <c r="C649" s="6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.5" customHeight="1">
      <c r="A650" s="7"/>
      <c r="B650" s="7"/>
      <c r="C650" s="6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.5" customHeight="1">
      <c r="A651" s="7"/>
      <c r="B651" s="7"/>
      <c r="C651" s="6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.5" customHeight="1">
      <c r="A652" s="7"/>
      <c r="B652" s="7"/>
      <c r="C652" s="6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.5" customHeight="1">
      <c r="A653" s="7"/>
      <c r="B653" s="7"/>
      <c r="C653" s="6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.5" customHeight="1">
      <c r="A654" s="7"/>
      <c r="B654" s="7"/>
      <c r="C654" s="6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.5" customHeight="1">
      <c r="A655" s="7"/>
      <c r="B655" s="7"/>
      <c r="C655" s="6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.5" customHeight="1">
      <c r="A656" s="7"/>
      <c r="B656" s="7"/>
      <c r="C656" s="6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.5" customHeight="1">
      <c r="A657" s="7"/>
      <c r="B657" s="7"/>
      <c r="C657" s="6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.5" customHeight="1">
      <c r="A658" s="7"/>
      <c r="B658" s="7"/>
      <c r="C658" s="6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.5" customHeight="1">
      <c r="A659" s="7"/>
      <c r="B659" s="7"/>
      <c r="C659" s="6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.5" customHeight="1">
      <c r="A660" s="7"/>
      <c r="B660" s="7"/>
      <c r="C660" s="6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.5" customHeight="1">
      <c r="A661" s="7"/>
      <c r="B661" s="7"/>
      <c r="C661" s="6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.5" customHeight="1">
      <c r="A662" s="7"/>
      <c r="B662" s="7"/>
      <c r="C662" s="6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.5" customHeight="1">
      <c r="A663" s="7"/>
      <c r="B663" s="7"/>
      <c r="C663" s="6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.5" customHeight="1">
      <c r="A664" s="7"/>
      <c r="B664" s="7"/>
      <c r="C664" s="6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.5" customHeight="1">
      <c r="A665" s="7"/>
      <c r="B665" s="7"/>
      <c r="C665" s="6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.5" customHeight="1">
      <c r="A666" s="7"/>
      <c r="B666" s="7"/>
      <c r="C666" s="6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.5" customHeight="1">
      <c r="A667" s="7"/>
      <c r="B667" s="7"/>
      <c r="C667" s="6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.5" customHeight="1">
      <c r="A668" s="7"/>
      <c r="B668" s="7"/>
      <c r="C668" s="6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.5" customHeight="1">
      <c r="A669" s="7"/>
      <c r="B669" s="7"/>
      <c r="C669" s="6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.5" customHeight="1">
      <c r="A670" s="7"/>
      <c r="B670" s="7"/>
      <c r="C670" s="6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.5" customHeight="1">
      <c r="A671" s="7"/>
      <c r="B671" s="7"/>
      <c r="C671" s="6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.5" customHeight="1">
      <c r="A672" s="7"/>
      <c r="B672" s="7"/>
      <c r="C672" s="6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.5" customHeight="1">
      <c r="A673" s="7"/>
      <c r="B673" s="7"/>
      <c r="C673" s="6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.5" customHeight="1">
      <c r="A674" s="7"/>
      <c r="B674" s="7"/>
      <c r="C674" s="6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.5" customHeight="1">
      <c r="A675" s="7"/>
      <c r="B675" s="7"/>
      <c r="C675" s="6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.5" customHeight="1">
      <c r="A676" s="7"/>
      <c r="B676" s="7"/>
      <c r="C676" s="6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.5" customHeight="1">
      <c r="A677" s="7"/>
      <c r="B677" s="7"/>
      <c r="C677" s="6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.5" customHeight="1">
      <c r="A678" s="7"/>
      <c r="B678" s="7"/>
      <c r="C678" s="6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.5" customHeight="1">
      <c r="A679" s="7"/>
      <c r="B679" s="7"/>
      <c r="C679" s="6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.5" customHeight="1">
      <c r="A680" s="7"/>
      <c r="B680" s="7"/>
      <c r="C680" s="6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.5" customHeight="1">
      <c r="A681" s="7"/>
      <c r="B681" s="7"/>
      <c r="C681" s="6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.5" customHeight="1">
      <c r="A682" s="7"/>
      <c r="B682" s="7"/>
      <c r="C682" s="6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.5" customHeight="1">
      <c r="A683" s="7"/>
      <c r="B683" s="7"/>
      <c r="C683" s="6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.5" customHeight="1">
      <c r="A684" s="7"/>
      <c r="B684" s="7"/>
      <c r="C684" s="6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.5" customHeight="1">
      <c r="A685" s="7"/>
      <c r="B685" s="7"/>
      <c r="C685" s="6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.5" customHeight="1">
      <c r="A686" s="7"/>
      <c r="B686" s="7"/>
      <c r="C686" s="6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.5" customHeight="1">
      <c r="A687" s="7"/>
      <c r="B687" s="7"/>
      <c r="C687" s="6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.5" customHeight="1">
      <c r="A688" s="7"/>
      <c r="B688" s="7"/>
      <c r="C688" s="6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.5" customHeight="1">
      <c r="A689" s="7"/>
      <c r="B689" s="7"/>
      <c r="C689" s="6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.5" customHeight="1">
      <c r="A690" s="7"/>
      <c r="B690" s="7"/>
      <c r="C690" s="6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.5" customHeight="1">
      <c r="A691" s="7"/>
      <c r="B691" s="7"/>
      <c r="C691" s="6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.5" customHeight="1">
      <c r="A692" s="7"/>
      <c r="B692" s="7"/>
      <c r="C692" s="6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.5" customHeight="1">
      <c r="A693" s="7"/>
      <c r="B693" s="7"/>
      <c r="C693" s="6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.5" customHeight="1">
      <c r="A694" s="7"/>
      <c r="B694" s="7"/>
      <c r="C694" s="6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.5" customHeight="1">
      <c r="A695" s="7"/>
      <c r="B695" s="7"/>
      <c r="C695" s="6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.5" customHeight="1">
      <c r="A696" s="7"/>
      <c r="B696" s="7"/>
      <c r="C696" s="6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.5" customHeight="1">
      <c r="A697" s="7"/>
      <c r="B697" s="7"/>
      <c r="C697" s="6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.5" customHeight="1">
      <c r="A698" s="7"/>
      <c r="B698" s="7"/>
      <c r="C698" s="6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.5" customHeight="1">
      <c r="A699" s="7"/>
      <c r="B699" s="7"/>
      <c r="C699" s="6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.5" customHeight="1">
      <c r="A700" s="7"/>
      <c r="B700" s="7"/>
      <c r="C700" s="6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.5" customHeight="1">
      <c r="A701" s="7"/>
      <c r="B701" s="7"/>
      <c r="C701" s="6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.5" customHeight="1">
      <c r="A702" s="7"/>
      <c r="B702" s="7"/>
      <c r="C702" s="6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.5" customHeight="1">
      <c r="A703" s="7"/>
      <c r="B703" s="7"/>
      <c r="C703" s="6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.5" customHeight="1">
      <c r="A704" s="7"/>
      <c r="B704" s="7"/>
      <c r="C704" s="6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.5" customHeight="1">
      <c r="A705" s="7"/>
      <c r="B705" s="7"/>
      <c r="C705" s="6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.5" customHeight="1">
      <c r="A706" s="7"/>
      <c r="B706" s="7"/>
      <c r="C706" s="6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.5" customHeight="1">
      <c r="A707" s="7"/>
      <c r="B707" s="7"/>
      <c r="C707" s="6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.5" customHeight="1">
      <c r="A708" s="7"/>
      <c r="B708" s="7"/>
      <c r="C708" s="6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.5" customHeight="1">
      <c r="A709" s="7"/>
      <c r="B709" s="7"/>
      <c r="C709" s="6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.5" customHeight="1">
      <c r="A710" s="7"/>
      <c r="B710" s="7"/>
      <c r="C710" s="6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.5" customHeight="1">
      <c r="A711" s="7"/>
      <c r="B711" s="7"/>
      <c r="C711" s="6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.5" customHeight="1">
      <c r="A712" s="7"/>
      <c r="B712" s="7"/>
      <c r="C712" s="6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.5" customHeight="1">
      <c r="A713" s="7"/>
      <c r="B713" s="7"/>
      <c r="C713" s="6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.5" customHeight="1">
      <c r="A714" s="7"/>
      <c r="B714" s="7"/>
      <c r="C714" s="6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.5" customHeight="1">
      <c r="A715" s="7"/>
      <c r="B715" s="7"/>
      <c r="C715" s="6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.5" customHeight="1">
      <c r="A716" s="7"/>
      <c r="B716" s="7"/>
      <c r="C716" s="6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.5" customHeight="1">
      <c r="A717" s="7"/>
      <c r="B717" s="7"/>
      <c r="C717" s="6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.5" customHeight="1">
      <c r="A718" s="7"/>
      <c r="B718" s="7"/>
      <c r="C718" s="6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.5" customHeight="1">
      <c r="A719" s="7"/>
      <c r="B719" s="7"/>
      <c r="C719" s="6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.5" customHeight="1">
      <c r="A720" s="7"/>
      <c r="B720" s="7"/>
      <c r="C720" s="6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.5" customHeight="1">
      <c r="A721" s="7"/>
      <c r="B721" s="7"/>
      <c r="C721" s="6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.5" customHeight="1">
      <c r="A722" s="7"/>
      <c r="B722" s="7"/>
      <c r="C722" s="6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.5" customHeight="1">
      <c r="A723" s="7"/>
      <c r="B723" s="7"/>
      <c r="C723" s="6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.5" customHeight="1">
      <c r="A724" s="7"/>
      <c r="B724" s="7"/>
      <c r="C724" s="6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.5" customHeight="1">
      <c r="A725" s="7"/>
      <c r="B725" s="7"/>
      <c r="C725" s="6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.5" customHeight="1">
      <c r="A726" s="7"/>
      <c r="B726" s="7"/>
      <c r="C726" s="6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.5" customHeight="1">
      <c r="A727" s="7"/>
      <c r="B727" s="7"/>
      <c r="C727" s="6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.5" customHeight="1">
      <c r="A728" s="7"/>
      <c r="B728" s="7"/>
      <c r="C728" s="6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.5" customHeight="1">
      <c r="A729" s="7"/>
      <c r="B729" s="7"/>
      <c r="C729" s="6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.5" customHeight="1">
      <c r="A730" s="7"/>
      <c r="B730" s="7"/>
      <c r="C730" s="6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.5" customHeight="1">
      <c r="A731" s="7"/>
      <c r="B731" s="7"/>
      <c r="C731" s="6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.5" customHeight="1">
      <c r="A732" s="7"/>
      <c r="B732" s="7"/>
      <c r="C732" s="6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.5" customHeight="1">
      <c r="A733" s="7"/>
      <c r="B733" s="7"/>
      <c r="C733" s="6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.5" customHeight="1">
      <c r="A734" s="7"/>
      <c r="B734" s="7"/>
      <c r="C734" s="6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.5" customHeight="1">
      <c r="A735" s="7"/>
      <c r="B735" s="7"/>
      <c r="C735" s="6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.5" customHeight="1">
      <c r="A736" s="7"/>
      <c r="B736" s="7"/>
      <c r="C736" s="6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.5" customHeight="1">
      <c r="A737" s="7"/>
      <c r="B737" s="7"/>
      <c r="C737" s="6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.5" customHeight="1">
      <c r="A738" s="7"/>
      <c r="B738" s="7"/>
      <c r="C738" s="6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.5" customHeight="1">
      <c r="A739" s="7"/>
      <c r="B739" s="7"/>
      <c r="C739" s="6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.5" customHeight="1">
      <c r="A740" s="7"/>
      <c r="B740" s="7"/>
      <c r="C740" s="6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.5" customHeight="1">
      <c r="A741" s="7"/>
      <c r="B741" s="7"/>
      <c r="C741" s="6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.5" customHeight="1">
      <c r="A742" s="7"/>
      <c r="B742" s="7"/>
      <c r="C742" s="6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.5" customHeight="1">
      <c r="A743" s="7"/>
      <c r="B743" s="7"/>
      <c r="C743" s="6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.5" customHeight="1">
      <c r="A744" s="7"/>
      <c r="B744" s="7"/>
      <c r="C744" s="6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.5" customHeight="1">
      <c r="A745" s="7"/>
      <c r="B745" s="7"/>
      <c r="C745" s="6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.5" customHeight="1">
      <c r="A746" s="7"/>
      <c r="B746" s="7"/>
      <c r="C746" s="6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.5" customHeight="1">
      <c r="A747" s="7"/>
      <c r="B747" s="7"/>
      <c r="C747" s="6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.5" customHeight="1">
      <c r="A748" s="7"/>
      <c r="B748" s="7"/>
      <c r="C748" s="6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.5" customHeight="1">
      <c r="A749" s="7"/>
      <c r="B749" s="7"/>
      <c r="C749" s="6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.5" customHeight="1">
      <c r="A750" s="7"/>
      <c r="B750" s="7"/>
      <c r="C750" s="6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.5" customHeight="1">
      <c r="A751" s="7"/>
      <c r="B751" s="7"/>
      <c r="C751" s="6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.5" customHeight="1">
      <c r="A752" s="7"/>
      <c r="B752" s="7"/>
      <c r="C752" s="6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.5" customHeight="1">
      <c r="A753" s="7"/>
      <c r="B753" s="7"/>
      <c r="C753" s="6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.5" customHeight="1">
      <c r="A754" s="7"/>
      <c r="B754" s="7"/>
      <c r="C754" s="6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.5" customHeight="1">
      <c r="A755" s="7"/>
      <c r="B755" s="7"/>
      <c r="C755" s="6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.5" customHeight="1">
      <c r="A756" s="7"/>
      <c r="B756" s="7"/>
      <c r="C756" s="6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.5" customHeight="1">
      <c r="A757" s="7"/>
      <c r="B757" s="7"/>
      <c r="C757" s="6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.5" customHeight="1">
      <c r="A758" s="7"/>
      <c r="B758" s="7"/>
      <c r="C758" s="6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.5" customHeight="1">
      <c r="A759" s="7"/>
      <c r="B759" s="7"/>
      <c r="C759" s="6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.5" customHeight="1">
      <c r="A760" s="7"/>
      <c r="B760" s="7"/>
      <c r="C760" s="6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.5" customHeight="1">
      <c r="A761" s="7"/>
      <c r="B761" s="7"/>
      <c r="C761" s="6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.5" customHeight="1">
      <c r="A762" s="7"/>
      <c r="B762" s="7"/>
      <c r="C762" s="6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.5" customHeight="1">
      <c r="A763" s="7"/>
      <c r="B763" s="7"/>
      <c r="C763" s="6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.5" customHeight="1">
      <c r="A764" s="7"/>
      <c r="B764" s="7"/>
      <c r="C764" s="6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.5" customHeight="1">
      <c r="A765" s="7"/>
      <c r="B765" s="7"/>
      <c r="C765" s="6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.5" customHeight="1">
      <c r="A766" s="7"/>
      <c r="B766" s="7"/>
      <c r="C766" s="6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.5" customHeight="1">
      <c r="A767" s="7"/>
      <c r="B767" s="7"/>
      <c r="C767" s="6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.5" customHeight="1">
      <c r="A768" s="7"/>
      <c r="B768" s="7"/>
      <c r="C768" s="6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.5" customHeight="1">
      <c r="A769" s="7"/>
      <c r="B769" s="7"/>
      <c r="C769" s="6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.5" customHeight="1">
      <c r="A770" s="7"/>
      <c r="B770" s="7"/>
      <c r="C770" s="6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.5" customHeight="1">
      <c r="A771" s="7"/>
      <c r="B771" s="7"/>
      <c r="C771" s="6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.5" customHeight="1">
      <c r="A772" s="7"/>
      <c r="B772" s="7"/>
      <c r="C772" s="6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.5" customHeight="1">
      <c r="A773" s="7"/>
      <c r="B773" s="7"/>
      <c r="C773" s="6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.5" customHeight="1">
      <c r="A774" s="7"/>
      <c r="B774" s="7"/>
      <c r="C774" s="6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.5" customHeight="1">
      <c r="A775" s="7"/>
      <c r="B775" s="7"/>
      <c r="C775" s="6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.5" customHeight="1">
      <c r="A776" s="7"/>
      <c r="B776" s="7"/>
      <c r="C776" s="6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.5" customHeight="1">
      <c r="A777" s="7"/>
      <c r="B777" s="7"/>
      <c r="C777" s="6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.5" customHeight="1">
      <c r="A778" s="7"/>
      <c r="B778" s="7"/>
      <c r="C778" s="6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.5" customHeight="1">
      <c r="A779" s="7"/>
      <c r="B779" s="7"/>
      <c r="C779" s="6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.5" customHeight="1">
      <c r="A780" s="7"/>
      <c r="B780" s="7"/>
      <c r="C780" s="6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.5" customHeight="1">
      <c r="A781" s="7"/>
      <c r="B781" s="7"/>
      <c r="C781" s="6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.5" customHeight="1">
      <c r="A782" s="7"/>
      <c r="B782" s="7"/>
      <c r="C782" s="6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.5" customHeight="1">
      <c r="A783" s="7"/>
      <c r="B783" s="7"/>
      <c r="C783" s="6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.5" customHeight="1">
      <c r="A784" s="7"/>
      <c r="B784" s="7"/>
      <c r="C784" s="6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.5" customHeight="1">
      <c r="A785" s="7"/>
      <c r="B785" s="7"/>
      <c r="C785" s="6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.5" customHeight="1">
      <c r="A786" s="7"/>
      <c r="B786" s="7"/>
      <c r="C786" s="6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.5" customHeight="1">
      <c r="A787" s="7"/>
      <c r="B787" s="7"/>
      <c r="C787" s="6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.5" customHeight="1">
      <c r="A788" s="7"/>
      <c r="B788" s="7"/>
      <c r="C788" s="6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.5" customHeight="1">
      <c r="A789" s="7"/>
      <c r="B789" s="7"/>
      <c r="C789" s="6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.5" customHeight="1">
      <c r="A790" s="7"/>
      <c r="B790" s="7"/>
      <c r="C790" s="6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.5" customHeight="1">
      <c r="A791" s="7"/>
      <c r="B791" s="7"/>
      <c r="C791" s="6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.5" customHeight="1">
      <c r="A792" s="7"/>
      <c r="B792" s="7"/>
      <c r="C792" s="6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.5" customHeight="1">
      <c r="A793" s="7"/>
      <c r="B793" s="7"/>
      <c r="C793" s="6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.5" customHeight="1">
      <c r="A794" s="7"/>
      <c r="B794" s="7"/>
      <c r="C794" s="6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.5" customHeight="1">
      <c r="A795" s="7"/>
      <c r="B795" s="7"/>
      <c r="C795" s="6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.5" customHeight="1">
      <c r="A796" s="7"/>
      <c r="B796" s="7"/>
      <c r="C796" s="6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.5" customHeight="1">
      <c r="A797" s="7"/>
      <c r="B797" s="7"/>
      <c r="C797" s="6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.5" customHeight="1">
      <c r="A798" s="7"/>
      <c r="B798" s="7"/>
      <c r="C798" s="6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.5" customHeight="1">
      <c r="A799" s="7"/>
      <c r="B799" s="7"/>
      <c r="C799" s="6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.5" customHeight="1">
      <c r="A800" s="7"/>
      <c r="B800" s="7"/>
      <c r="C800" s="6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.5" customHeight="1">
      <c r="A801" s="7"/>
      <c r="B801" s="7"/>
      <c r="C801" s="6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.5" customHeight="1">
      <c r="A802" s="7"/>
      <c r="B802" s="7"/>
      <c r="C802" s="6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.5" customHeight="1">
      <c r="A803" s="7"/>
      <c r="B803" s="7"/>
      <c r="C803" s="6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.5" customHeight="1">
      <c r="A804" s="7"/>
      <c r="B804" s="7"/>
      <c r="C804" s="6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.5" customHeight="1">
      <c r="A805" s="7"/>
      <c r="B805" s="7"/>
      <c r="C805" s="6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.5" customHeight="1">
      <c r="A806" s="7"/>
      <c r="B806" s="7"/>
      <c r="C806" s="6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.5" customHeight="1">
      <c r="A807" s="7"/>
      <c r="B807" s="7"/>
      <c r="C807" s="6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.5" customHeight="1">
      <c r="A808" s="7"/>
      <c r="B808" s="7"/>
      <c r="C808" s="6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.5" customHeight="1">
      <c r="A809" s="7"/>
      <c r="B809" s="7"/>
      <c r="C809" s="6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.5" customHeight="1">
      <c r="A810" s="7"/>
      <c r="B810" s="7"/>
      <c r="C810" s="6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.5" customHeight="1">
      <c r="A811" s="7"/>
      <c r="B811" s="7"/>
      <c r="C811" s="6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.5" customHeight="1">
      <c r="A812" s="7"/>
      <c r="B812" s="7"/>
      <c r="C812" s="6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.5" customHeight="1">
      <c r="A813" s="7"/>
      <c r="B813" s="7"/>
      <c r="C813" s="6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.5" customHeight="1">
      <c r="A814" s="7"/>
      <c r="B814" s="7"/>
      <c r="C814" s="6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.5" customHeight="1">
      <c r="A815" s="7"/>
      <c r="B815" s="7"/>
      <c r="C815" s="6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.5" customHeight="1">
      <c r="A816" s="7"/>
      <c r="B816" s="7"/>
      <c r="C816" s="6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.5" customHeight="1">
      <c r="A817" s="7"/>
      <c r="B817" s="7"/>
      <c r="C817" s="6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.5" customHeight="1">
      <c r="A818" s="7"/>
      <c r="B818" s="7"/>
      <c r="C818" s="6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.5" customHeight="1">
      <c r="A819" s="7"/>
      <c r="B819" s="7"/>
      <c r="C819" s="6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.5" customHeight="1">
      <c r="A820" s="7"/>
      <c r="B820" s="7"/>
      <c r="C820" s="6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.5" customHeight="1">
      <c r="A821" s="7"/>
      <c r="B821" s="7"/>
      <c r="C821" s="6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.5" customHeight="1">
      <c r="A822" s="7"/>
      <c r="B822" s="7"/>
      <c r="C822" s="6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.5" customHeight="1">
      <c r="A823" s="7"/>
      <c r="B823" s="7"/>
      <c r="C823" s="6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.5" customHeight="1">
      <c r="A824" s="7"/>
      <c r="B824" s="7"/>
      <c r="C824" s="6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.5" customHeight="1">
      <c r="A825" s="7"/>
      <c r="B825" s="7"/>
      <c r="C825" s="6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.5" customHeight="1">
      <c r="A826" s="7"/>
      <c r="B826" s="7"/>
      <c r="C826" s="6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.5" customHeight="1">
      <c r="A827" s="7"/>
      <c r="B827" s="7"/>
      <c r="C827" s="6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.5" customHeight="1">
      <c r="A828" s="7"/>
      <c r="B828" s="7"/>
      <c r="C828" s="6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.5" customHeight="1">
      <c r="A829" s="7"/>
      <c r="B829" s="7"/>
      <c r="C829" s="6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.5" customHeight="1">
      <c r="A830" s="7"/>
      <c r="B830" s="7"/>
      <c r="C830" s="6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.5" customHeight="1">
      <c r="A831" s="7"/>
      <c r="B831" s="7"/>
      <c r="C831" s="6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.5" customHeight="1">
      <c r="A832" s="7"/>
      <c r="B832" s="7"/>
      <c r="C832" s="6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.5" customHeight="1">
      <c r="A833" s="7"/>
      <c r="B833" s="7"/>
      <c r="C833" s="6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.5" customHeight="1">
      <c r="A834" s="7"/>
      <c r="B834" s="7"/>
      <c r="C834" s="6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.5" customHeight="1">
      <c r="A835" s="7"/>
      <c r="B835" s="7"/>
      <c r="C835" s="6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.5" customHeight="1">
      <c r="A836" s="7"/>
      <c r="B836" s="7"/>
      <c r="C836" s="6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.5" customHeight="1">
      <c r="A837" s="7"/>
      <c r="B837" s="7"/>
      <c r="C837" s="6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.5" customHeight="1">
      <c r="A838" s="7"/>
      <c r="B838" s="7"/>
      <c r="C838" s="6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.5" customHeight="1">
      <c r="A839" s="7"/>
      <c r="B839" s="7"/>
      <c r="C839" s="6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.5" customHeight="1">
      <c r="A840" s="7"/>
      <c r="B840" s="7"/>
      <c r="C840" s="6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.5" customHeight="1">
      <c r="A841" s="7"/>
      <c r="B841" s="7"/>
      <c r="C841" s="6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.5" customHeight="1">
      <c r="A842" s="7"/>
      <c r="B842" s="7"/>
      <c r="C842" s="6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.5" customHeight="1">
      <c r="A843" s="7"/>
      <c r="B843" s="7"/>
      <c r="C843" s="6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.5" customHeight="1">
      <c r="A844" s="7"/>
      <c r="B844" s="7"/>
      <c r="C844" s="6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.5" customHeight="1">
      <c r="A845" s="7"/>
      <c r="B845" s="7"/>
      <c r="C845" s="6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.5" customHeight="1">
      <c r="A846" s="7"/>
      <c r="B846" s="7"/>
      <c r="C846" s="6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.5" customHeight="1">
      <c r="A847" s="7"/>
      <c r="B847" s="7"/>
      <c r="C847" s="6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.5" customHeight="1">
      <c r="A848" s="7"/>
      <c r="B848" s="7"/>
      <c r="C848" s="6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.5" customHeight="1">
      <c r="A849" s="7"/>
      <c r="B849" s="7"/>
      <c r="C849" s="6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.5" customHeight="1">
      <c r="A850" s="7"/>
      <c r="B850" s="7"/>
      <c r="C850" s="6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.5" customHeight="1">
      <c r="A851" s="7"/>
      <c r="B851" s="7"/>
      <c r="C851" s="6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.5" customHeight="1">
      <c r="A852" s="7"/>
      <c r="B852" s="7"/>
      <c r="C852" s="6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.5" customHeight="1">
      <c r="A853" s="7"/>
      <c r="B853" s="7"/>
      <c r="C853" s="6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.5" customHeight="1">
      <c r="A854" s="7"/>
      <c r="B854" s="7"/>
      <c r="C854" s="6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.5" customHeight="1">
      <c r="A855" s="7"/>
      <c r="B855" s="7"/>
      <c r="C855" s="6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.5" customHeight="1">
      <c r="A856" s="7"/>
      <c r="B856" s="7"/>
      <c r="C856" s="6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.5" customHeight="1">
      <c r="A857" s="7"/>
      <c r="B857" s="7"/>
      <c r="C857" s="6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.5" customHeight="1">
      <c r="A858" s="7"/>
      <c r="B858" s="7"/>
      <c r="C858" s="6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.5" customHeight="1">
      <c r="A859" s="7"/>
      <c r="B859" s="7"/>
      <c r="C859" s="6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.5" customHeight="1">
      <c r="A860" s="7"/>
      <c r="B860" s="7"/>
      <c r="C860" s="6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.5" customHeight="1">
      <c r="A861" s="7"/>
      <c r="B861" s="7"/>
      <c r="C861" s="6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.5" customHeight="1">
      <c r="A862" s="7"/>
      <c r="B862" s="7"/>
      <c r="C862" s="6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.5" customHeight="1">
      <c r="A863" s="7"/>
      <c r="B863" s="7"/>
      <c r="C863" s="6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.5" customHeight="1">
      <c r="A864" s="7"/>
      <c r="B864" s="7"/>
      <c r="C864" s="6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.5" customHeight="1">
      <c r="A865" s="7"/>
      <c r="B865" s="7"/>
      <c r="C865" s="6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.5" customHeight="1">
      <c r="A866" s="7"/>
      <c r="B866" s="7"/>
      <c r="C866" s="6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.5" customHeight="1">
      <c r="A867" s="7"/>
      <c r="B867" s="7"/>
      <c r="C867" s="6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.5" customHeight="1">
      <c r="A868" s="7"/>
      <c r="B868" s="7"/>
      <c r="C868" s="6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.5" customHeight="1">
      <c r="A869" s="7"/>
      <c r="B869" s="7"/>
      <c r="C869" s="6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.5" customHeight="1">
      <c r="A870" s="7"/>
      <c r="B870" s="7"/>
      <c r="C870" s="6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.5" customHeight="1">
      <c r="A871" s="7"/>
      <c r="B871" s="7"/>
      <c r="C871" s="6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.5" customHeight="1">
      <c r="A872" s="7"/>
      <c r="B872" s="7"/>
      <c r="C872" s="6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.5" customHeight="1">
      <c r="A873" s="7"/>
      <c r="B873" s="7"/>
      <c r="C873" s="6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.5" customHeight="1">
      <c r="A874" s="7"/>
      <c r="B874" s="7"/>
      <c r="C874" s="6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.5" customHeight="1">
      <c r="A875" s="7"/>
      <c r="B875" s="7"/>
      <c r="C875" s="6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.5" customHeight="1">
      <c r="A876" s="7"/>
      <c r="B876" s="7"/>
      <c r="C876" s="6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.5" customHeight="1">
      <c r="A877" s="7"/>
      <c r="B877" s="7"/>
      <c r="C877" s="6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.5" customHeight="1">
      <c r="A878" s="7"/>
      <c r="B878" s="7"/>
      <c r="C878" s="6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.5" customHeight="1">
      <c r="A879" s="7"/>
      <c r="B879" s="7"/>
      <c r="C879" s="6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.5" customHeight="1">
      <c r="A880" s="7"/>
      <c r="B880" s="7"/>
      <c r="C880" s="6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.5" customHeight="1">
      <c r="A881" s="7"/>
      <c r="B881" s="7"/>
      <c r="C881" s="6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.5" customHeight="1">
      <c r="A882" s="7"/>
      <c r="B882" s="7"/>
      <c r="C882" s="6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.5" customHeight="1">
      <c r="A883" s="7"/>
      <c r="B883" s="7"/>
      <c r="C883" s="6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.5" customHeight="1">
      <c r="A884" s="7"/>
      <c r="B884" s="7"/>
      <c r="C884" s="6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.5" customHeight="1">
      <c r="A885" s="7"/>
      <c r="B885" s="7"/>
      <c r="C885" s="6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.5" customHeight="1">
      <c r="A886" s="7"/>
      <c r="B886" s="7"/>
      <c r="C886" s="6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.5" customHeight="1">
      <c r="A887" s="7"/>
      <c r="B887" s="7"/>
      <c r="C887" s="6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.5" customHeight="1">
      <c r="A888" s="7"/>
      <c r="B888" s="7"/>
      <c r="C888" s="6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.5" customHeight="1">
      <c r="A889" s="7"/>
      <c r="B889" s="7"/>
      <c r="C889" s="6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.5" customHeight="1">
      <c r="A890" s="7"/>
      <c r="B890" s="7"/>
      <c r="C890" s="6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.5" customHeight="1">
      <c r="A891" s="7"/>
      <c r="B891" s="7"/>
      <c r="C891" s="6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.5" customHeight="1">
      <c r="A892" s="7"/>
      <c r="B892" s="7"/>
      <c r="C892" s="6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.5" customHeight="1">
      <c r="A893" s="7"/>
      <c r="B893" s="7"/>
      <c r="C893" s="6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.5" customHeight="1">
      <c r="A894" s="7"/>
      <c r="B894" s="7"/>
      <c r="C894" s="6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.5" customHeight="1">
      <c r="A895" s="7"/>
      <c r="B895" s="7"/>
      <c r="C895" s="6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.5" customHeight="1">
      <c r="A896" s="7"/>
      <c r="B896" s="7"/>
      <c r="C896" s="6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.5" customHeight="1">
      <c r="A897" s="7"/>
      <c r="B897" s="7"/>
      <c r="C897" s="6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.5" customHeight="1">
      <c r="A898" s="7"/>
      <c r="B898" s="7"/>
      <c r="C898" s="6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.5" customHeight="1">
      <c r="A899" s="7"/>
      <c r="B899" s="7"/>
      <c r="C899" s="6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.5" customHeight="1">
      <c r="A900" s="7"/>
      <c r="B900" s="7"/>
      <c r="C900" s="6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.5" customHeight="1">
      <c r="A901" s="7"/>
      <c r="B901" s="7"/>
      <c r="C901" s="6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.5" customHeight="1">
      <c r="A902" s="7"/>
      <c r="B902" s="7"/>
      <c r="C902" s="6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.5" customHeight="1">
      <c r="A903" s="7"/>
      <c r="B903" s="7"/>
      <c r="C903" s="6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.5" customHeight="1">
      <c r="A904" s="7"/>
      <c r="B904" s="7"/>
      <c r="C904" s="6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.5" customHeight="1">
      <c r="A905" s="7"/>
      <c r="B905" s="7"/>
      <c r="C905" s="6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.5" customHeight="1">
      <c r="A906" s="7"/>
      <c r="B906" s="7"/>
      <c r="C906" s="6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.5" customHeight="1">
      <c r="A907" s="7"/>
      <c r="B907" s="7"/>
      <c r="C907" s="6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.5" customHeight="1">
      <c r="A908" s="7"/>
      <c r="B908" s="7"/>
      <c r="C908" s="6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.5" customHeight="1">
      <c r="A909" s="7"/>
      <c r="B909" s="7"/>
      <c r="C909" s="6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.5" customHeight="1">
      <c r="A910" s="7"/>
      <c r="B910" s="7"/>
      <c r="C910" s="6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.5" customHeight="1">
      <c r="A911" s="7"/>
      <c r="B911" s="7"/>
      <c r="C911" s="6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.5" customHeight="1">
      <c r="A912" s="7"/>
      <c r="B912" s="7"/>
      <c r="C912" s="6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.5" customHeight="1">
      <c r="A913" s="7"/>
      <c r="B913" s="7"/>
      <c r="C913" s="6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.5" customHeight="1">
      <c r="A914" s="7"/>
      <c r="B914" s="7"/>
      <c r="C914" s="6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.5" customHeight="1">
      <c r="A915" s="7"/>
      <c r="B915" s="7"/>
      <c r="C915" s="6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.5" customHeight="1">
      <c r="A916" s="7"/>
      <c r="B916" s="7"/>
      <c r="C916" s="6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.5" customHeight="1">
      <c r="A917" s="7"/>
      <c r="B917" s="7"/>
      <c r="C917" s="6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.5" customHeight="1">
      <c r="A918" s="7"/>
      <c r="B918" s="7"/>
      <c r="C918" s="6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.5" customHeight="1">
      <c r="A919" s="7"/>
      <c r="B919" s="7"/>
      <c r="C919" s="6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.5" customHeight="1">
      <c r="A920" s="7"/>
      <c r="B920" s="7"/>
      <c r="C920" s="6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.5" customHeight="1">
      <c r="A921" s="7"/>
      <c r="B921" s="7"/>
      <c r="C921" s="6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.5" customHeight="1">
      <c r="A922" s="7"/>
      <c r="B922" s="7"/>
      <c r="C922" s="6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.5" customHeight="1">
      <c r="A923" s="7"/>
      <c r="B923" s="7"/>
      <c r="C923" s="6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.5" customHeight="1">
      <c r="A924" s="7"/>
      <c r="B924" s="7"/>
      <c r="C924" s="6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.5" customHeight="1">
      <c r="A925" s="7"/>
      <c r="B925" s="7"/>
      <c r="C925" s="6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.5" customHeight="1">
      <c r="A926" s="7"/>
      <c r="B926" s="7"/>
      <c r="C926" s="6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.5" customHeight="1">
      <c r="A927" s="7"/>
      <c r="B927" s="7"/>
      <c r="C927" s="6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.5" customHeight="1">
      <c r="A928" s="7"/>
      <c r="B928" s="7"/>
      <c r="C928" s="6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.5" customHeight="1">
      <c r="A929" s="7"/>
      <c r="B929" s="7"/>
      <c r="C929" s="6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.5" customHeight="1">
      <c r="A930" s="7"/>
      <c r="B930" s="7"/>
      <c r="C930" s="6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.5" customHeight="1">
      <c r="A931" s="7"/>
      <c r="B931" s="7"/>
      <c r="C931" s="6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.5" customHeight="1">
      <c r="A932" s="7"/>
      <c r="B932" s="7"/>
      <c r="C932" s="6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.5" customHeight="1">
      <c r="A933" s="7"/>
      <c r="B933" s="7"/>
      <c r="C933" s="6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.5" customHeight="1">
      <c r="A934" s="7"/>
      <c r="B934" s="7"/>
      <c r="C934" s="6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.5" customHeight="1">
      <c r="A935" s="7"/>
      <c r="B935" s="7"/>
      <c r="C935" s="6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.5" customHeight="1">
      <c r="A936" s="7"/>
      <c r="B936" s="7"/>
      <c r="C936" s="6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.5" customHeight="1">
      <c r="A937" s="7"/>
      <c r="B937" s="7"/>
      <c r="C937" s="6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.5" customHeight="1">
      <c r="A938" s="7"/>
      <c r="B938" s="7"/>
      <c r="C938" s="6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.5" customHeight="1">
      <c r="A939" s="7"/>
      <c r="B939" s="7"/>
      <c r="C939" s="6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.5" customHeight="1">
      <c r="A940" s="7"/>
      <c r="B940" s="7"/>
      <c r="C940" s="6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.5" customHeight="1">
      <c r="A941" s="7"/>
      <c r="B941" s="7"/>
      <c r="C941" s="6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.5" customHeight="1">
      <c r="A942" s="7"/>
      <c r="B942" s="7"/>
      <c r="C942" s="6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.5" customHeight="1">
      <c r="A943" s="7"/>
      <c r="B943" s="7"/>
      <c r="C943" s="6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.5" customHeight="1">
      <c r="A944" s="7"/>
      <c r="B944" s="7"/>
      <c r="C944" s="6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.5" customHeight="1">
      <c r="A945" s="7"/>
      <c r="B945" s="7"/>
      <c r="C945" s="6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.5" customHeight="1">
      <c r="A946" s="7"/>
      <c r="B946" s="7"/>
      <c r="C946" s="6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.5" customHeight="1">
      <c r="A947" s="7"/>
      <c r="B947" s="7"/>
      <c r="C947" s="6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.5" customHeight="1">
      <c r="A948" s="7"/>
      <c r="B948" s="7"/>
      <c r="C948" s="6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.5" customHeight="1">
      <c r="A949" s="7"/>
      <c r="B949" s="7"/>
      <c r="C949" s="6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.5" customHeight="1">
      <c r="A950" s="7"/>
      <c r="B950" s="7"/>
      <c r="C950" s="6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.5" customHeight="1">
      <c r="A951" s="7"/>
      <c r="B951" s="7"/>
      <c r="C951" s="6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.5" customHeight="1">
      <c r="A952" s="7"/>
      <c r="B952" s="7"/>
      <c r="C952" s="6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.5" customHeight="1">
      <c r="A953" s="7"/>
      <c r="B953" s="7"/>
      <c r="C953" s="6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.5" customHeight="1">
      <c r="A954" s="7"/>
      <c r="B954" s="7"/>
      <c r="C954" s="6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.5" customHeight="1">
      <c r="A955" s="7"/>
      <c r="B955" s="7"/>
      <c r="C955" s="6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.5" customHeight="1">
      <c r="A956" s="7"/>
      <c r="B956" s="7"/>
      <c r="C956" s="6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.5" customHeight="1">
      <c r="A957" s="7"/>
      <c r="B957" s="7"/>
      <c r="C957" s="6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.5" customHeight="1">
      <c r="A958" s="7"/>
      <c r="B958" s="7"/>
      <c r="C958" s="6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.5" customHeight="1">
      <c r="A959" s="7"/>
      <c r="B959" s="7"/>
      <c r="C959" s="6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.5" customHeight="1">
      <c r="A960" s="7"/>
      <c r="B960" s="7"/>
      <c r="C960" s="6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.5" customHeight="1">
      <c r="A961" s="7"/>
      <c r="B961" s="7"/>
      <c r="C961" s="6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.5" customHeight="1">
      <c r="A962" s="7"/>
      <c r="B962" s="7"/>
      <c r="C962" s="6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.5" customHeight="1">
      <c r="A963" s="7"/>
      <c r="B963" s="7"/>
      <c r="C963" s="6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.5" customHeight="1">
      <c r="A964" s="7"/>
      <c r="B964" s="7"/>
      <c r="C964" s="6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.5" customHeight="1">
      <c r="A965" s="7"/>
      <c r="B965" s="7"/>
      <c r="C965" s="6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.5" customHeight="1">
      <c r="A966" s="7"/>
      <c r="B966" s="7"/>
      <c r="C966" s="6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.5" customHeight="1">
      <c r="A967" s="7"/>
      <c r="B967" s="7"/>
      <c r="C967" s="6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.5" customHeight="1">
      <c r="A968" s="7"/>
      <c r="B968" s="7"/>
      <c r="C968" s="6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.5" customHeight="1">
      <c r="A969" s="7"/>
      <c r="B969" s="7"/>
      <c r="C969" s="6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.5" customHeight="1">
      <c r="A970" s="7"/>
      <c r="B970" s="7"/>
      <c r="C970" s="6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.5" customHeight="1">
      <c r="A971" s="7"/>
      <c r="B971" s="7"/>
      <c r="C971" s="6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.5" customHeight="1">
      <c r="A972" s="7"/>
      <c r="B972" s="7"/>
      <c r="C972" s="6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.5" customHeight="1">
      <c r="A973" s="7"/>
      <c r="B973" s="7"/>
      <c r="C973" s="6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.5" customHeight="1">
      <c r="A974" s="7"/>
      <c r="B974" s="7"/>
      <c r="C974" s="6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.5" customHeight="1">
      <c r="A975" s="7"/>
      <c r="B975" s="7"/>
      <c r="C975" s="6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.5" customHeight="1">
      <c r="A976" s="7"/>
      <c r="B976" s="7"/>
      <c r="C976" s="6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.5" customHeight="1">
      <c r="A977" s="7"/>
      <c r="B977" s="7"/>
      <c r="C977" s="6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.5" customHeight="1">
      <c r="A978" s="7"/>
      <c r="B978" s="7"/>
      <c r="C978" s="6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.5" customHeight="1">
      <c r="A979" s="7"/>
      <c r="B979" s="7"/>
      <c r="C979" s="6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.5" customHeight="1">
      <c r="A980" s="7"/>
      <c r="B980" s="7"/>
      <c r="C980" s="6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.5" customHeight="1">
      <c r="A981" s="7"/>
      <c r="B981" s="7"/>
      <c r="C981" s="6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.5" customHeight="1">
      <c r="A982" s="7"/>
      <c r="B982" s="7"/>
      <c r="C982" s="6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.5" customHeight="1">
      <c r="A983" s="7"/>
      <c r="B983" s="7"/>
      <c r="C983" s="6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.5" customHeight="1">
      <c r="A984" s="7"/>
      <c r="B984" s="7"/>
      <c r="C984" s="6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.5" customHeight="1">
      <c r="A985" s="7"/>
      <c r="B985" s="7"/>
      <c r="C985" s="6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.5" customHeight="1">
      <c r="A986" s="7"/>
      <c r="B986" s="7"/>
      <c r="C986" s="6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.5" customHeight="1">
      <c r="A987" s="7"/>
      <c r="B987" s="7"/>
      <c r="C987" s="6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.5" customHeight="1">
      <c r="A988" s="7"/>
      <c r="B988" s="7"/>
      <c r="C988" s="6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.5" customHeight="1">
      <c r="A989" s="7"/>
      <c r="B989" s="7"/>
      <c r="C989" s="6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.5" customHeight="1">
      <c r="A990" s="7"/>
      <c r="B990" s="7"/>
      <c r="C990" s="6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.5" customHeight="1">
      <c r="A991" s="7"/>
      <c r="B991" s="7"/>
      <c r="C991" s="6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.5" customHeight="1">
      <c r="A992" s="7"/>
      <c r="B992" s="7"/>
      <c r="C992" s="6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3.5" customHeight="1">
      <c r="A993" s="7"/>
      <c r="B993" s="7"/>
      <c r="C993" s="6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3.5" customHeight="1">
      <c r="A994" s="7"/>
      <c r="B994" s="7"/>
      <c r="C994" s="6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3.5" customHeight="1">
      <c r="A995" s="7"/>
      <c r="B995" s="7"/>
      <c r="C995" s="6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3.5" customHeight="1">
      <c r="A996" s="7"/>
      <c r="B996" s="7"/>
      <c r="C996" s="6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3.5" customHeight="1">
      <c r="A997" s="7"/>
      <c r="B997" s="7"/>
      <c r="C997" s="6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3.5" customHeight="1">
      <c r="A998" s="7"/>
      <c r="B998" s="7"/>
      <c r="C998" s="6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3.5" customHeight="1">
      <c r="A999" s="7"/>
      <c r="B999" s="7"/>
      <c r="C999" s="6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3.5" customHeight="1">
      <c r="A1000" s="7"/>
      <c r="B1000" s="7"/>
      <c r="C1000" s="6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5">
    <mergeCell ref="A1:D1"/>
    <mergeCell ref="A2:D2"/>
    <mergeCell ref="A3:D3"/>
    <mergeCell ref="A6:B6"/>
    <mergeCell ref="A8:B8"/>
  </mergeCells>
  <pageMargins left="0.7" right="0.7" top="0.75" bottom="0.75" header="0" footer="0"/>
  <pageSetup orientation="portrait" r:id="rId1"/>
  <headerFooter>
    <oddHeader>&amp;L &amp;R</oddHeader>
    <oddFooter>&amp;L  &amp;C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I1000"/>
  <sheetViews>
    <sheetView topLeftCell="A4" workbookViewId="0">
      <pane xSplit="2" topLeftCell="C1" activePane="topRight" state="frozen"/>
      <selection pane="topRight" activeCell="C11" sqref="C11"/>
    </sheetView>
  </sheetViews>
  <sheetFormatPr baseColWidth="10" defaultColWidth="14.42578125" defaultRowHeight="15" customHeight="1"/>
  <cols>
    <col min="1" max="1" width="10.5703125" customWidth="1"/>
    <col min="2" max="2" width="43.42578125" customWidth="1"/>
    <col min="3" max="3" width="16.85546875" customWidth="1"/>
    <col min="4" max="4" width="15" customWidth="1"/>
    <col min="5" max="5" width="14.28515625" customWidth="1"/>
    <col min="6" max="6" width="18.28515625" customWidth="1"/>
    <col min="7" max="7" width="17.7109375" customWidth="1"/>
    <col min="8" max="8" width="2.7109375" customWidth="1"/>
    <col min="9" max="9" width="14.28515625" customWidth="1"/>
    <col min="10" max="10" width="16.28515625" customWidth="1"/>
    <col min="11" max="11" width="14.85546875" customWidth="1"/>
    <col min="12" max="15" width="14.28515625" customWidth="1"/>
    <col min="16" max="16" width="14.7109375" customWidth="1"/>
    <col min="17" max="17" width="15.5703125" customWidth="1"/>
    <col min="18" max="18" width="13.85546875" customWidth="1"/>
    <col min="19" max="19" width="15.42578125" customWidth="1"/>
    <col min="20" max="20" width="16.42578125" customWidth="1"/>
    <col min="21" max="21" width="14.28515625" customWidth="1"/>
    <col min="22" max="22" width="15.28515625" customWidth="1"/>
    <col min="23" max="27" width="14.28515625" customWidth="1"/>
    <col min="28" max="28" width="16.28515625" customWidth="1"/>
    <col min="29" max="29" width="2.7109375" customWidth="1"/>
    <col min="30" max="30" width="17.85546875" customWidth="1"/>
    <col min="31" max="31" width="2.7109375" customWidth="1"/>
    <col min="32" max="32" width="17.42578125" customWidth="1"/>
    <col min="33" max="33" width="18.42578125" customWidth="1"/>
    <col min="34" max="34" width="15.140625" customWidth="1"/>
    <col min="35" max="35" width="11.5703125" customWidth="1"/>
  </cols>
  <sheetData>
    <row r="1" spans="1:35" ht="16.5" customHeight="1">
      <c r="A1" s="223" t="s">
        <v>0</v>
      </c>
      <c r="B1" s="256"/>
      <c r="C1" s="256"/>
      <c r="D1" s="224"/>
      <c r="E1" s="224"/>
      <c r="F1" s="130"/>
      <c r="G1" s="130"/>
      <c r="H1" s="130"/>
      <c r="I1" s="130"/>
      <c r="J1" s="130"/>
      <c r="K1" s="130"/>
      <c r="L1" s="130"/>
      <c r="M1" s="130"/>
      <c r="N1" s="257"/>
      <c r="O1" s="257"/>
      <c r="P1" s="130"/>
      <c r="Q1" s="257"/>
      <c r="R1" s="257"/>
      <c r="S1" s="257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224"/>
      <c r="AE1" s="224"/>
      <c r="AF1" s="130"/>
      <c r="AG1" s="130"/>
      <c r="AH1" s="116"/>
      <c r="AI1" s="116"/>
    </row>
    <row r="2" spans="1:35" ht="16.5" customHeight="1">
      <c r="A2" s="223" t="s">
        <v>1</v>
      </c>
      <c r="B2" s="256"/>
      <c r="C2" s="256"/>
      <c r="D2" s="258"/>
      <c r="E2" s="130"/>
      <c r="F2" s="130"/>
      <c r="G2" s="130"/>
      <c r="H2" s="130"/>
      <c r="I2" s="130"/>
      <c r="J2" s="130"/>
      <c r="K2" s="130"/>
      <c r="L2" s="130"/>
      <c r="M2" s="130"/>
      <c r="N2" s="257"/>
      <c r="O2" s="257"/>
      <c r="P2" s="130"/>
      <c r="Q2" s="257"/>
      <c r="R2" s="257"/>
      <c r="S2" s="257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224"/>
      <c r="AE2" s="224"/>
      <c r="AF2" s="130"/>
      <c r="AG2" s="130"/>
      <c r="AH2" s="116"/>
      <c r="AI2" s="116"/>
    </row>
    <row r="3" spans="1:35" ht="16.5" customHeight="1">
      <c r="A3" s="227" t="str">
        <f>INGRESOS!$A$3</f>
        <v>PRESUPUESTO ORDINARIO 2021</v>
      </c>
      <c r="B3" s="259"/>
      <c r="C3" s="259"/>
      <c r="D3" s="228"/>
      <c r="E3" s="228"/>
      <c r="F3" s="130"/>
      <c r="G3" s="130"/>
      <c r="H3" s="130"/>
      <c r="I3" s="130"/>
      <c r="J3" s="130"/>
      <c r="K3" s="130"/>
      <c r="L3" s="130"/>
      <c r="M3" s="130"/>
      <c r="N3" s="257"/>
      <c r="O3" s="257"/>
      <c r="P3" s="130"/>
      <c r="Q3" s="257"/>
      <c r="R3" s="257"/>
      <c r="S3" s="257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228"/>
      <c r="AE3" s="228"/>
      <c r="AF3" s="130"/>
      <c r="AG3" s="130"/>
      <c r="AH3" s="116"/>
      <c r="AI3" s="116"/>
    </row>
    <row r="4" spans="1:35" ht="16.5" customHeight="1">
      <c r="A4" s="227" t="s">
        <v>259</v>
      </c>
      <c r="B4" s="259"/>
      <c r="C4" s="259"/>
      <c r="D4" s="228"/>
      <c r="E4" s="228"/>
      <c r="F4" s="130"/>
      <c r="G4" s="130"/>
      <c r="H4" s="130"/>
      <c r="I4" s="130"/>
      <c r="J4" s="130"/>
      <c r="K4" s="130"/>
      <c r="L4" s="130"/>
      <c r="M4" s="130"/>
      <c r="N4" s="257"/>
      <c r="O4" s="257"/>
      <c r="P4" s="130"/>
      <c r="Q4" s="257"/>
      <c r="R4" s="257"/>
      <c r="S4" s="257"/>
      <c r="T4" s="130"/>
      <c r="U4" s="130"/>
      <c r="V4" s="130"/>
      <c r="W4" s="130"/>
      <c r="X4" s="130"/>
      <c r="Y4" s="130"/>
      <c r="Z4" s="130"/>
      <c r="AA4" s="130"/>
      <c r="AB4" s="130"/>
      <c r="AC4" s="130"/>
      <c r="AD4" s="228"/>
      <c r="AE4" s="228"/>
      <c r="AF4" s="130"/>
      <c r="AG4" s="130"/>
      <c r="AH4" s="116"/>
      <c r="AI4" s="116"/>
    </row>
    <row r="5" spans="1:35" ht="31.5" customHeight="1">
      <c r="A5" s="260"/>
      <c r="B5" s="116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257"/>
      <c r="O5" s="257"/>
      <c r="P5" s="130"/>
      <c r="Q5" s="257"/>
      <c r="R5" s="257"/>
      <c r="S5" s="257"/>
      <c r="T5" s="130"/>
      <c r="U5" s="130"/>
      <c r="V5" s="130"/>
      <c r="W5" s="130"/>
      <c r="X5" s="130"/>
      <c r="Y5" s="130" t="s">
        <v>320</v>
      </c>
      <c r="Z5" s="130"/>
      <c r="AA5" s="130"/>
      <c r="AB5" s="130"/>
      <c r="AC5" s="130"/>
      <c r="AD5" s="130"/>
      <c r="AE5" s="130"/>
      <c r="AF5" s="130"/>
      <c r="AG5" s="130"/>
      <c r="AH5" s="116"/>
      <c r="AI5" s="116"/>
    </row>
    <row r="6" spans="1:35" ht="66" customHeight="1">
      <c r="A6" s="261" t="s">
        <v>1409</v>
      </c>
      <c r="B6" s="262" t="s">
        <v>384</v>
      </c>
      <c r="C6" s="262"/>
      <c r="D6" s="454"/>
      <c r="E6" s="430"/>
      <c r="F6" s="430"/>
      <c r="G6" s="430"/>
      <c r="H6" s="130"/>
      <c r="I6" s="454" t="s">
        <v>1410</v>
      </c>
      <c r="J6" s="430"/>
      <c r="K6" s="430"/>
      <c r="L6" s="430"/>
      <c r="M6" s="430"/>
      <c r="N6" s="430"/>
      <c r="O6" s="430"/>
      <c r="P6" s="430"/>
      <c r="Q6" s="430"/>
      <c r="R6" s="430"/>
      <c r="S6" s="430"/>
      <c r="T6" s="430"/>
      <c r="U6" s="430"/>
      <c r="V6" s="430"/>
      <c r="W6" s="430"/>
      <c r="X6" s="430"/>
      <c r="Y6" s="430"/>
      <c r="Z6" s="430"/>
      <c r="AA6" s="430"/>
      <c r="AB6" s="430"/>
      <c r="AC6" s="130"/>
      <c r="AD6" s="130"/>
      <c r="AE6" s="130"/>
      <c r="AF6" s="116"/>
      <c r="AG6" s="130"/>
      <c r="AH6" s="116"/>
      <c r="AI6" s="116"/>
    </row>
    <row r="7" spans="1:35" ht="27" customHeight="1">
      <c r="A7" s="260"/>
      <c r="B7" s="162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263" t="s">
        <v>1411</v>
      </c>
      <c r="O7" s="257"/>
      <c r="P7" s="130"/>
      <c r="Q7" s="257"/>
      <c r="R7" s="257"/>
      <c r="S7" s="257"/>
      <c r="T7" s="130"/>
      <c r="U7" s="130"/>
      <c r="V7" s="130"/>
      <c r="W7" s="130"/>
      <c r="X7" s="130"/>
      <c r="Y7" s="130"/>
      <c r="Z7" s="130"/>
      <c r="AA7" s="130"/>
      <c r="AB7" s="130"/>
      <c r="AC7" s="130"/>
      <c r="AD7" s="130"/>
      <c r="AE7" s="130"/>
      <c r="AF7" s="130"/>
      <c r="AG7" s="130"/>
      <c r="AH7" s="116"/>
      <c r="AI7" s="116"/>
    </row>
    <row r="8" spans="1:35" ht="83.25" customHeight="1">
      <c r="A8" s="260"/>
      <c r="B8" s="162"/>
      <c r="C8" s="264" t="s">
        <v>1412</v>
      </c>
      <c r="D8" s="264" t="s">
        <v>1413</v>
      </c>
      <c r="E8" s="264" t="s">
        <v>1414</v>
      </c>
      <c r="F8" s="264" t="s">
        <v>1415</v>
      </c>
      <c r="G8" s="265" t="s">
        <v>1416</v>
      </c>
      <c r="H8" s="130"/>
      <c r="I8" s="264" t="s">
        <v>1417</v>
      </c>
      <c r="J8" s="264" t="s">
        <v>1418</v>
      </c>
      <c r="K8" s="264" t="s">
        <v>1419</v>
      </c>
      <c r="L8" s="264" t="s">
        <v>1420</v>
      </c>
      <c r="M8" s="264" t="s">
        <v>1421</v>
      </c>
      <c r="N8" s="266" t="s">
        <v>1422</v>
      </c>
      <c r="O8" s="266" t="s">
        <v>1423</v>
      </c>
      <c r="P8" s="265" t="s">
        <v>1424</v>
      </c>
      <c r="Q8" s="266" t="s">
        <v>1425</v>
      </c>
      <c r="R8" s="266" t="s">
        <v>1426</v>
      </c>
      <c r="S8" s="266" t="s">
        <v>1427</v>
      </c>
      <c r="T8" s="265" t="s">
        <v>1428</v>
      </c>
      <c r="U8" s="264" t="s">
        <v>1429</v>
      </c>
      <c r="V8" s="264" t="s">
        <v>1430</v>
      </c>
      <c r="W8" s="264" t="s">
        <v>1431</v>
      </c>
      <c r="X8" s="264" t="s">
        <v>1432</v>
      </c>
      <c r="Y8" s="264" t="s">
        <v>1433</v>
      </c>
      <c r="Z8" s="264" t="s">
        <v>1434</v>
      </c>
      <c r="AA8" s="264" t="s">
        <v>1435</v>
      </c>
      <c r="AB8" s="265" t="s">
        <v>1436</v>
      </c>
      <c r="AC8" s="130"/>
      <c r="AD8" s="265" t="s">
        <v>168</v>
      </c>
      <c r="AE8" s="130"/>
      <c r="AF8" s="265" t="s">
        <v>258</v>
      </c>
      <c r="AG8" s="130"/>
      <c r="AH8" s="116"/>
      <c r="AI8" s="116"/>
    </row>
    <row r="9" spans="1:35">
      <c r="A9" s="260"/>
      <c r="B9" s="162"/>
      <c r="C9" s="130"/>
      <c r="D9" s="264"/>
      <c r="E9" s="264"/>
      <c r="F9" s="264"/>
      <c r="G9" s="267"/>
      <c r="H9" s="130"/>
      <c r="I9" s="264"/>
      <c r="J9" s="264"/>
      <c r="K9" s="264"/>
      <c r="L9" s="264"/>
      <c r="M9" s="264"/>
      <c r="N9" s="268"/>
      <c r="O9" s="269"/>
      <c r="P9" s="270"/>
      <c r="Q9" s="268"/>
      <c r="R9" s="269"/>
      <c r="S9" s="269"/>
      <c r="T9" s="270"/>
      <c r="U9" s="264"/>
      <c r="V9" s="264"/>
      <c r="W9" s="264"/>
      <c r="X9" s="264"/>
      <c r="Y9" s="264"/>
      <c r="Z9" s="264"/>
      <c r="AA9" s="264"/>
      <c r="AB9" s="267"/>
      <c r="AC9" s="130"/>
      <c r="AD9" s="271"/>
      <c r="AE9" s="130"/>
      <c r="AF9" s="272"/>
      <c r="AG9" s="130"/>
      <c r="AH9" s="116"/>
      <c r="AI9" s="116"/>
    </row>
    <row r="10" spans="1:35">
      <c r="A10" s="273">
        <v>0</v>
      </c>
      <c r="B10" s="164" t="s">
        <v>172</v>
      </c>
      <c r="C10" s="158">
        <f>+C13+C19+C25+C31+C35+C41-0.01</f>
        <v>746077192.31463885</v>
      </c>
      <c r="D10" s="158">
        <f t="shared" ref="D10:F10" si="0">+D13+D19+D25+D31+D35+D41</f>
        <v>23675486.524193197</v>
      </c>
      <c r="E10" s="158">
        <f t="shared" si="0"/>
        <v>0</v>
      </c>
      <c r="F10" s="158">
        <f t="shared" si="0"/>
        <v>0</v>
      </c>
      <c r="G10" s="274">
        <f>SUM(C10:F10)</f>
        <v>769752678.83883202</v>
      </c>
      <c r="H10" s="130"/>
      <c r="I10" s="158">
        <f t="shared" ref="I10:AA10" si="1">+I13+I19+I25+I31+I35+I41</f>
        <v>29214259.464742862</v>
      </c>
      <c r="J10" s="158">
        <f t="shared" si="1"/>
        <v>170710638.26822484</v>
      </c>
      <c r="K10" s="158">
        <f t="shared" si="1"/>
        <v>0</v>
      </c>
      <c r="L10" s="158">
        <f t="shared" si="1"/>
        <v>0</v>
      </c>
      <c r="M10" s="158">
        <f t="shared" si="1"/>
        <v>0</v>
      </c>
      <c r="N10" s="275">
        <f t="shared" si="1"/>
        <v>34806834.287828907</v>
      </c>
      <c r="O10" s="276">
        <f t="shared" si="1"/>
        <v>0</v>
      </c>
      <c r="P10" s="277">
        <f t="shared" si="1"/>
        <v>34806834.297828913</v>
      </c>
      <c r="Q10" s="275">
        <f t="shared" si="1"/>
        <v>26043997.281656455</v>
      </c>
      <c r="R10" s="276">
        <f t="shared" si="1"/>
        <v>0</v>
      </c>
      <c r="S10" s="276">
        <f t="shared" si="1"/>
        <v>0</v>
      </c>
      <c r="T10" s="277">
        <f t="shared" si="1"/>
        <v>26043997.281656455</v>
      </c>
      <c r="U10" s="158">
        <f t="shared" si="1"/>
        <v>0</v>
      </c>
      <c r="V10" s="158">
        <f t="shared" si="1"/>
        <v>0</v>
      </c>
      <c r="W10" s="158">
        <f t="shared" si="1"/>
        <v>0</v>
      </c>
      <c r="X10" s="158">
        <f t="shared" si="1"/>
        <v>17113083.09812551</v>
      </c>
      <c r="Y10" s="158">
        <f t="shared" si="1"/>
        <v>0</v>
      </c>
      <c r="Z10" s="158">
        <f t="shared" si="1"/>
        <v>0</v>
      </c>
      <c r="AA10" s="158">
        <f t="shared" si="1"/>
        <v>0</v>
      </c>
      <c r="AB10" s="274">
        <f>+AB13+AB19+AB25+AB35+AB41</f>
        <v>277888812.40057856</v>
      </c>
      <c r="AC10" s="130"/>
      <c r="AD10" s="274">
        <f>+AD13+AD19+AD25+AD31+AD35+AD41</f>
        <v>252141751.09467089</v>
      </c>
      <c r="AE10" s="130"/>
      <c r="AF10" s="274">
        <f>+AF13+AF19+AF25+AF31+AF35+AF41</f>
        <v>1299783242.3440816</v>
      </c>
      <c r="AG10" s="130">
        <f>+AF10*1.96%</f>
        <v>25475751.549943998</v>
      </c>
      <c r="AH10" s="130">
        <v>1365684293.9848552</v>
      </c>
      <c r="AI10" s="116"/>
    </row>
    <row r="11" spans="1:35">
      <c r="A11" s="260"/>
      <c r="B11" s="162"/>
      <c r="C11" s="130"/>
      <c r="D11" s="158"/>
      <c r="E11" s="158"/>
      <c r="F11" s="158"/>
      <c r="G11" s="274"/>
      <c r="H11" s="130"/>
      <c r="I11" s="158"/>
      <c r="J11" s="158"/>
      <c r="K11" s="158"/>
      <c r="L11" s="158"/>
      <c r="M11" s="158"/>
      <c r="N11" s="278"/>
      <c r="O11" s="158"/>
      <c r="P11" s="277"/>
      <c r="Q11" s="278"/>
      <c r="R11" s="158"/>
      <c r="S11" s="158"/>
      <c r="T11" s="277"/>
      <c r="U11" s="158"/>
      <c r="V11" s="158"/>
      <c r="W11" s="158"/>
      <c r="X11" s="158"/>
      <c r="Y11" s="158"/>
      <c r="Z11" s="158"/>
      <c r="AA11" s="130"/>
      <c r="AB11" s="267"/>
      <c r="AC11" s="130"/>
      <c r="AD11" s="267"/>
      <c r="AE11" s="130"/>
      <c r="AF11" s="267"/>
      <c r="AG11" s="130">
        <f>+AF10+AG10</f>
        <v>1325258993.8940256</v>
      </c>
      <c r="AH11" s="130">
        <f>+AH10-AG11</f>
        <v>40425300.090829611</v>
      </c>
      <c r="AI11" s="116"/>
    </row>
    <row r="12" spans="1:35">
      <c r="A12" s="260"/>
      <c r="B12" s="162"/>
      <c r="C12" s="130"/>
      <c r="D12" s="130"/>
      <c r="E12" s="130"/>
      <c r="F12" s="130"/>
      <c r="G12" s="267"/>
      <c r="H12" s="130"/>
      <c r="I12" s="130"/>
      <c r="J12" s="130"/>
      <c r="K12" s="130"/>
      <c r="L12" s="130"/>
      <c r="M12" s="130"/>
      <c r="N12" s="279"/>
      <c r="O12" s="257"/>
      <c r="P12" s="280"/>
      <c r="Q12" s="279"/>
      <c r="R12" s="257"/>
      <c r="S12" s="257"/>
      <c r="T12" s="280"/>
      <c r="U12" s="130"/>
      <c r="V12" s="130"/>
      <c r="W12" s="130"/>
      <c r="X12" s="130"/>
      <c r="Y12" s="130"/>
      <c r="Z12" s="130"/>
      <c r="AA12" s="130"/>
      <c r="AB12" s="267"/>
      <c r="AC12" s="130"/>
      <c r="AD12" s="267"/>
      <c r="AE12" s="130"/>
      <c r="AF12" s="267"/>
      <c r="AG12" s="130"/>
      <c r="AH12" s="116"/>
      <c r="AI12" s="116"/>
    </row>
    <row r="13" spans="1:35">
      <c r="A13" s="273" t="s">
        <v>1437</v>
      </c>
      <c r="B13" s="164" t="s">
        <v>389</v>
      </c>
      <c r="C13" s="158">
        <f t="shared" ref="C13:G13" si="2">SUM(C14:C18)</f>
        <v>330836596.20999998</v>
      </c>
      <c r="D13" s="158">
        <f t="shared" si="2"/>
        <v>12660817.199999999</v>
      </c>
      <c r="E13" s="158">
        <f t="shared" si="2"/>
        <v>0</v>
      </c>
      <c r="F13" s="158">
        <f t="shared" si="2"/>
        <v>0</v>
      </c>
      <c r="G13" s="274">
        <f t="shared" si="2"/>
        <v>343497413.40999997</v>
      </c>
      <c r="H13" s="130"/>
      <c r="I13" s="158">
        <f t="shared" ref="I13:AB13" si="3">SUM(I14:I18)</f>
        <v>16404936</v>
      </c>
      <c r="J13" s="158">
        <f t="shared" si="3"/>
        <v>77101020</v>
      </c>
      <c r="K13" s="158">
        <f t="shared" si="3"/>
        <v>0</v>
      </c>
      <c r="L13" s="158">
        <f t="shared" si="3"/>
        <v>0</v>
      </c>
      <c r="M13" s="158">
        <f t="shared" si="3"/>
        <v>0</v>
      </c>
      <c r="N13" s="275">
        <f t="shared" si="3"/>
        <v>12115200</v>
      </c>
      <c r="O13" s="276">
        <f t="shared" si="3"/>
        <v>0</v>
      </c>
      <c r="P13" s="277">
        <f t="shared" si="3"/>
        <v>12115200</v>
      </c>
      <c r="Q13" s="275">
        <f t="shared" si="3"/>
        <v>12083412</v>
      </c>
      <c r="R13" s="276">
        <f t="shared" si="3"/>
        <v>0</v>
      </c>
      <c r="S13" s="276">
        <f t="shared" si="3"/>
        <v>0</v>
      </c>
      <c r="T13" s="277">
        <f t="shared" si="3"/>
        <v>12083412</v>
      </c>
      <c r="U13" s="158">
        <f t="shared" si="3"/>
        <v>0</v>
      </c>
      <c r="V13" s="158">
        <f t="shared" si="3"/>
        <v>0</v>
      </c>
      <c r="W13" s="158">
        <f t="shared" si="3"/>
        <v>0</v>
      </c>
      <c r="X13" s="158">
        <f t="shared" si="3"/>
        <v>12083412</v>
      </c>
      <c r="Y13" s="158">
        <f t="shared" si="3"/>
        <v>0</v>
      </c>
      <c r="Z13" s="158">
        <f t="shared" si="3"/>
        <v>0</v>
      </c>
      <c r="AA13" s="158">
        <f t="shared" si="3"/>
        <v>0</v>
      </c>
      <c r="AB13" s="274">
        <f t="shared" si="3"/>
        <v>129787980</v>
      </c>
      <c r="AC13" s="130"/>
      <c r="AD13" s="274">
        <f>SUM(AD14:AD18)</f>
        <v>115045517.27</v>
      </c>
      <c r="AE13" s="130"/>
      <c r="AF13" s="274">
        <f>SUM(AF14:AF18)</f>
        <v>588330910.67999995</v>
      </c>
      <c r="AG13" s="130"/>
      <c r="AH13" s="116"/>
      <c r="AI13" s="130"/>
    </row>
    <row r="14" spans="1:35">
      <c r="A14" s="281" t="s">
        <v>390</v>
      </c>
      <c r="B14" s="282" t="s">
        <v>391</v>
      </c>
      <c r="C14" s="205">
        <v>330836596.20999998</v>
      </c>
      <c r="D14" s="205">
        <v>12660817.199999999</v>
      </c>
      <c r="E14" s="205">
        <v>0</v>
      </c>
      <c r="F14" s="205">
        <v>0</v>
      </c>
      <c r="G14" s="283">
        <f t="shared" ref="G14:G18" si="4">SUM(C14:F14)</f>
        <v>343497413.40999997</v>
      </c>
      <c r="H14" s="205"/>
      <c r="I14" s="205">
        <v>16404936</v>
      </c>
      <c r="J14" s="205">
        <v>77101020</v>
      </c>
      <c r="K14" s="205">
        <v>0</v>
      </c>
      <c r="L14" s="205">
        <v>0</v>
      </c>
      <c r="M14" s="205">
        <v>0</v>
      </c>
      <c r="N14" s="284">
        <v>12115200</v>
      </c>
      <c r="O14" s="205">
        <v>0</v>
      </c>
      <c r="P14" s="285">
        <f t="shared" ref="P14:P18" si="5">SUM(N14:O14)</f>
        <v>12115200</v>
      </c>
      <c r="Q14" s="284">
        <v>12083412</v>
      </c>
      <c r="R14" s="205">
        <v>0</v>
      </c>
      <c r="S14" s="205">
        <v>0</v>
      </c>
      <c r="T14" s="285">
        <f t="shared" ref="T14:T18" si="6">SUM(Q14:S14)</f>
        <v>12083412</v>
      </c>
      <c r="U14" s="205">
        <v>0</v>
      </c>
      <c r="V14" s="205">
        <v>0</v>
      </c>
      <c r="W14" s="205">
        <v>0</v>
      </c>
      <c r="X14" s="205">
        <v>12083412</v>
      </c>
      <c r="Y14" s="205">
        <v>0</v>
      </c>
      <c r="Z14" s="205">
        <v>0</v>
      </c>
      <c r="AA14" s="205">
        <v>0</v>
      </c>
      <c r="AB14" s="283">
        <f t="shared" ref="AB14:AB18" si="7">+I14+J14+K14+L14+M14+P14+T14+U14+V14+W14+X14+Y14+Z14+AA14</f>
        <v>129787980</v>
      </c>
      <c r="AC14" s="205"/>
      <c r="AD14" s="283">
        <f>+'DETALLE PROG. III'!D59</f>
        <v>104270004</v>
      </c>
      <c r="AE14" s="205"/>
      <c r="AF14" s="283">
        <f t="shared" ref="AF14:AF18" si="8">+G14+AB14+AD14</f>
        <v>577555397.40999997</v>
      </c>
      <c r="AG14" s="130"/>
      <c r="AH14" s="116"/>
      <c r="AI14" s="116"/>
    </row>
    <row r="15" spans="1:35">
      <c r="A15" s="260" t="s">
        <v>392</v>
      </c>
      <c r="B15" s="162" t="s">
        <v>393</v>
      </c>
      <c r="C15" s="130">
        <v>0</v>
      </c>
      <c r="D15" s="130">
        <v>0</v>
      </c>
      <c r="E15" s="130">
        <v>0</v>
      </c>
      <c r="F15" s="130">
        <v>0</v>
      </c>
      <c r="G15" s="267">
        <f t="shared" si="4"/>
        <v>0</v>
      </c>
      <c r="H15" s="130"/>
      <c r="I15" s="130">
        <v>0</v>
      </c>
      <c r="J15" s="130">
        <v>0</v>
      </c>
      <c r="K15" s="130">
        <v>0</v>
      </c>
      <c r="L15" s="130">
        <v>0</v>
      </c>
      <c r="M15" s="130">
        <v>0</v>
      </c>
      <c r="N15" s="279">
        <v>0</v>
      </c>
      <c r="O15" s="257">
        <v>0</v>
      </c>
      <c r="P15" s="280">
        <f t="shared" si="5"/>
        <v>0</v>
      </c>
      <c r="Q15" s="279">
        <v>0</v>
      </c>
      <c r="R15" s="257">
        <v>0</v>
      </c>
      <c r="S15" s="257">
        <v>0</v>
      </c>
      <c r="T15" s="280">
        <f t="shared" si="6"/>
        <v>0</v>
      </c>
      <c r="U15" s="130">
        <v>0</v>
      </c>
      <c r="V15" s="130">
        <v>0</v>
      </c>
      <c r="W15" s="130">
        <v>0</v>
      </c>
      <c r="X15" s="130">
        <v>0</v>
      </c>
      <c r="Y15" s="130">
        <v>0</v>
      </c>
      <c r="Z15" s="130">
        <v>0</v>
      </c>
      <c r="AA15" s="130">
        <v>0</v>
      </c>
      <c r="AB15" s="267">
        <f t="shared" si="7"/>
        <v>0</v>
      </c>
      <c r="AC15" s="130"/>
      <c r="AD15" s="267">
        <f>+'DETALLE PROG. III'!D60</f>
        <v>8000000</v>
      </c>
      <c r="AE15" s="130"/>
      <c r="AF15" s="267">
        <f t="shared" si="8"/>
        <v>8000000</v>
      </c>
      <c r="AG15" s="130"/>
      <c r="AH15" s="116"/>
      <c r="AI15" s="116"/>
    </row>
    <row r="16" spans="1:35">
      <c r="A16" s="260" t="s">
        <v>394</v>
      </c>
      <c r="B16" s="162" t="s">
        <v>395</v>
      </c>
      <c r="C16" s="130">
        <v>0</v>
      </c>
      <c r="D16" s="130">
        <v>0</v>
      </c>
      <c r="E16" s="130">
        <v>0</v>
      </c>
      <c r="F16" s="130">
        <v>0</v>
      </c>
      <c r="G16" s="267">
        <f t="shared" si="4"/>
        <v>0</v>
      </c>
      <c r="H16" s="130"/>
      <c r="I16" s="130">
        <v>0</v>
      </c>
      <c r="J16" s="130">
        <v>0</v>
      </c>
      <c r="K16" s="130">
        <v>0</v>
      </c>
      <c r="L16" s="130">
        <v>0</v>
      </c>
      <c r="M16" s="130">
        <v>0</v>
      </c>
      <c r="N16" s="279">
        <v>0</v>
      </c>
      <c r="O16" s="257">
        <v>0</v>
      </c>
      <c r="P16" s="280">
        <f t="shared" si="5"/>
        <v>0</v>
      </c>
      <c r="Q16" s="279">
        <v>0</v>
      </c>
      <c r="R16" s="257">
        <v>0</v>
      </c>
      <c r="S16" s="257">
        <v>0</v>
      </c>
      <c r="T16" s="280">
        <f t="shared" si="6"/>
        <v>0</v>
      </c>
      <c r="U16" s="130">
        <v>0</v>
      </c>
      <c r="V16" s="130">
        <v>0</v>
      </c>
      <c r="W16" s="130">
        <v>0</v>
      </c>
      <c r="X16" s="130">
        <v>0</v>
      </c>
      <c r="Y16" s="130">
        <v>0</v>
      </c>
      <c r="Z16" s="130">
        <v>0</v>
      </c>
      <c r="AA16" s="130">
        <v>0</v>
      </c>
      <c r="AB16" s="267">
        <f t="shared" si="7"/>
        <v>0</v>
      </c>
      <c r="AC16" s="130"/>
      <c r="AD16" s="267">
        <v>0</v>
      </c>
      <c r="AE16" s="130"/>
      <c r="AF16" s="267">
        <f t="shared" si="8"/>
        <v>0</v>
      </c>
      <c r="AG16" s="130"/>
      <c r="AH16" s="116"/>
      <c r="AI16" s="116"/>
    </row>
    <row r="17" spans="1:35" ht="12.75" customHeight="1">
      <c r="A17" s="260" t="s">
        <v>396</v>
      </c>
      <c r="B17" s="162" t="s">
        <v>397</v>
      </c>
      <c r="C17" s="130">
        <v>0</v>
      </c>
      <c r="D17" s="130">
        <v>0</v>
      </c>
      <c r="E17" s="130">
        <v>0</v>
      </c>
      <c r="F17" s="130">
        <v>0</v>
      </c>
      <c r="G17" s="267">
        <f t="shared" si="4"/>
        <v>0</v>
      </c>
      <c r="H17" s="130"/>
      <c r="I17" s="130">
        <v>0</v>
      </c>
      <c r="J17" s="130">
        <v>0</v>
      </c>
      <c r="K17" s="130">
        <v>0</v>
      </c>
      <c r="L17" s="130">
        <v>0</v>
      </c>
      <c r="M17" s="130">
        <v>0</v>
      </c>
      <c r="N17" s="279">
        <v>0</v>
      </c>
      <c r="O17" s="257">
        <v>0</v>
      </c>
      <c r="P17" s="280">
        <f t="shared" si="5"/>
        <v>0</v>
      </c>
      <c r="Q17" s="279">
        <v>0</v>
      </c>
      <c r="R17" s="257">
        <v>0</v>
      </c>
      <c r="S17" s="257">
        <v>0</v>
      </c>
      <c r="T17" s="280">
        <f t="shared" si="6"/>
        <v>0</v>
      </c>
      <c r="U17" s="130">
        <v>0</v>
      </c>
      <c r="V17" s="130">
        <v>0</v>
      </c>
      <c r="W17" s="130">
        <v>0</v>
      </c>
      <c r="X17" s="130">
        <v>0</v>
      </c>
      <c r="Y17" s="130">
        <v>0</v>
      </c>
      <c r="Z17" s="130">
        <v>0</v>
      </c>
      <c r="AA17" s="130">
        <v>0</v>
      </c>
      <c r="AB17" s="267">
        <f t="shared" si="7"/>
        <v>0</v>
      </c>
      <c r="AC17" s="130"/>
      <c r="AD17" s="267">
        <v>0</v>
      </c>
      <c r="AE17" s="130"/>
      <c r="AF17" s="267">
        <f t="shared" si="8"/>
        <v>0</v>
      </c>
      <c r="AG17" s="130"/>
      <c r="AH17" s="116"/>
      <c r="AI17" s="116"/>
    </row>
    <row r="18" spans="1:35">
      <c r="A18" s="260" t="s">
        <v>398</v>
      </c>
      <c r="B18" s="162" t="s">
        <v>399</v>
      </c>
      <c r="C18" s="130">
        <v>0</v>
      </c>
      <c r="D18" s="130">
        <v>0</v>
      </c>
      <c r="E18" s="130">
        <v>0</v>
      </c>
      <c r="F18" s="130">
        <v>0</v>
      </c>
      <c r="G18" s="267">
        <f t="shared" si="4"/>
        <v>0</v>
      </c>
      <c r="H18" s="130"/>
      <c r="I18" s="130">
        <v>0</v>
      </c>
      <c r="J18" s="130">
        <v>0</v>
      </c>
      <c r="K18" s="130">
        <v>0</v>
      </c>
      <c r="L18" s="130">
        <v>0</v>
      </c>
      <c r="M18" s="130">
        <v>0</v>
      </c>
      <c r="N18" s="279">
        <v>0</v>
      </c>
      <c r="O18" s="257">
        <v>0</v>
      </c>
      <c r="P18" s="280">
        <f t="shared" si="5"/>
        <v>0</v>
      </c>
      <c r="Q18" s="279">
        <v>0</v>
      </c>
      <c r="R18" s="257">
        <v>0</v>
      </c>
      <c r="S18" s="257">
        <v>0</v>
      </c>
      <c r="T18" s="280">
        <f t="shared" si="6"/>
        <v>0</v>
      </c>
      <c r="U18" s="130">
        <v>0</v>
      </c>
      <c r="V18" s="130">
        <v>0</v>
      </c>
      <c r="W18" s="130">
        <v>0</v>
      </c>
      <c r="X18" s="130">
        <v>0</v>
      </c>
      <c r="Y18" s="130">
        <v>0</v>
      </c>
      <c r="Z18" s="130">
        <v>0</v>
      </c>
      <c r="AA18" s="130">
        <v>0</v>
      </c>
      <c r="AB18" s="267">
        <f t="shared" si="7"/>
        <v>0</v>
      </c>
      <c r="AC18" s="130"/>
      <c r="AD18" s="267">
        <f>+'DETALLE PROG. III'!D61</f>
        <v>2775513.27</v>
      </c>
      <c r="AE18" s="130"/>
      <c r="AF18" s="267">
        <f t="shared" si="8"/>
        <v>2775513.27</v>
      </c>
      <c r="AG18" s="130"/>
      <c r="AH18" s="116"/>
      <c r="AI18" s="116"/>
    </row>
    <row r="19" spans="1:35">
      <c r="A19" s="273" t="s">
        <v>400</v>
      </c>
      <c r="B19" s="164" t="s">
        <v>401</v>
      </c>
      <c r="C19" s="158">
        <f t="shared" ref="C19:G19" si="9">SUM(C20:C24)</f>
        <v>26075463</v>
      </c>
      <c r="D19" s="158">
        <f t="shared" si="9"/>
        <v>0</v>
      </c>
      <c r="E19" s="158">
        <f t="shared" si="9"/>
        <v>0</v>
      </c>
      <c r="F19" s="158">
        <f t="shared" si="9"/>
        <v>0</v>
      </c>
      <c r="G19" s="274">
        <f t="shared" si="9"/>
        <v>26075463</v>
      </c>
      <c r="H19" s="130"/>
      <c r="I19" s="158">
        <f t="shared" ref="I19:AB19" si="10">SUM(I20:I24)</f>
        <v>129448</v>
      </c>
      <c r="J19" s="158">
        <f t="shared" si="10"/>
        <v>514570</v>
      </c>
      <c r="K19" s="158">
        <f t="shared" si="10"/>
        <v>0</v>
      </c>
      <c r="L19" s="158">
        <f t="shared" si="10"/>
        <v>0</v>
      </c>
      <c r="M19" s="158">
        <f t="shared" si="10"/>
        <v>0</v>
      </c>
      <c r="N19" s="275">
        <f t="shared" si="10"/>
        <v>80629</v>
      </c>
      <c r="O19" s="276">
        <f t="shared" si="10"/>
        <v>0</v>
      </c>
      <c r="P19" s="277">
        <f t="shared" si="10"/>
        <v>80629</v>
      </c>
      <c r="Q19" s="275">
        <f t="shared" si="10"/>
        <v>80419</v>
      </c>
      <c r="R19" s="276">
        <f t="shared" si="10"/>
        <v>0</v>
      </c>
      <c r="S19" s="276">
        <f t="shared" si="10"/>
        <v>0</v>
      </c>
      <c r="T19" s="277">
        <f t="shared" si="10"/>
        <v>80419</v>
      </c>
      <c r="U19" s="158">
        <f t="shared" si="10"/>
        <v>0</v>
      </c>
      <c r="V19" s="158">
        <f t="shared" si="10"/>
        <v>0</v>
      </c>
      <c r="W19" s="158">
        <f t="shared" si="10"/>
        <v>0</v>
      </c>
      <c r="X19" s="158">
        <f t="shared" si="10"/>
        <v>80419</v>
      </c>
      <c r="Y19" s="158">
        <f t="shared" si="10"/>
        <v>0</v>
      </c>
      <c r="Z19" s="158">
        <f t="shared" si="10"/>
        <v>0</v>
      </c>
      <c r="AA19" s="158">
        <f t="shared" si="10"/>
        <v>0</v>
      </c>
      <c r="AB19" s="274">
        <f t="shared" si="10"/>
        <v>885485</v>
      </c>
      <c r="AC19" s="130"/>
      <c r="AD19" s="274">
        <f>SUM(AD20:AD24)</f>
        <v>9197709.5</v>
      </c>
      <c r="AE19" s="130"/>
      <c r="AF19" s="274">
        <f>SUM(AF20:AF24)</f>
        <v>36158657.5</v>
      </c>
      <c r="AG19" s="130"/>
      <c r="AH19" s="116"/>
      <c r="AI19" s="116"/>
    </row>
    <row r="20" spans="1:35">
      <c r="A20" s="260" t="s">
        <v>402</v>
      </c>
      <c r="B20" s="162" t="s">
        <v>403</v>
      </c>
      <c r="C20" s="130">
        <v>0</v>
      </c>
      <c r="D20" s="130">
        <v>0</v>
      </c>
      <c r="E20" s="130">
        <v>0</v>
      </c>
      <c r="F20" s="130">
        <v>0</v>
      </c>
      <c r="G20" s="267">
        <f t="shared" ref="G20:G24" si="11">SUM(C20:F20)</f>
        <v>0</v>
      </c>
      <c r="H20" s="130"/>
      <c r="I20" s="130">
        <v>0</v>
      </c>
      <c r="J20" s="130">
        <v>0</v>
      </c>
      <c r="K20" s="130">
        <v>0</v>
      </c>
      <c r="L20" s="130">
        <v>0</v>
      </c>
      <c r="M20" s="130">
        <v>0</v>
      </c>
      <c r="N20" s="279">
        <v>0</v>
      </c>
      <c r="O20" s="257">
        <v>0</v>
      </c>
      <c r="P20" s="280">
        <f t="shared" ref="P20:P24" si="12">SUM(N20:O20)</f>
        <v>0</v>
      </c>
      <c r="Q20" s="279">
        <v>0</v>
      </c>
      <c r="R20" s="257">
        <v>0</v>
      </c>
      <c r="S20" s="257">
        <v>0</v>
      </c>
      <c r="T20" s="280">
        <f t="shared" ref="T20:T24" si="13">SUM(Q20:S20)</f>
        <v>0</v>
      </c>
      <c r="U20" s="130">
        <v>0</v>
      </c>
      <c r="V20" s="130">
        <v>0</v>
      </c>
      <c r="W20" s="130">
        <v>0</v>
      </c>
      <c r="X20" s="130">
        <v>0</v>
      </c>
      <c r="Y20" s="130">
        <v>0</v>
      </c>
      <c r="Z20" s="130">
        <v>0</v>
      </c>
      <c r="AA20" s="130">
        <v>0</v>
      </c>
      <c r="AB20" s="267">
        <f t="shared" ref="AB20:AB24" si="14">+I20+J20+K20+L20+M20+P20+T20+U20+V20+W20+X20+Y20+Z20+AA20</f>
        <v>0</v>
      </c>
      <c r="AC20" s="130"/>
      <c r="AD20" s="267">
        <f>+'DETALLE PROG. III'!D63</f>
        <v>8000000</v>
      </c>
      <c r="AE20" s="130"/>
      <c r="AF20" s="267">
        <f t="shared" ref="AF20:AF24" si="15">+G20+AB20+AD20</f>
        <v>8000000</v>
      </c>
      <c r="AG20" s="130"/>
      <c r="AH20" s="116"/>
      <c r="AI20" s="116"/>
    </row>
    <row r="21" spans="1:35" ht="15.75" customHeight="1">
      <c r="A21" s="260" t="s">
        <v>404</v>
      </c>
      <c r="B21" s="162" t="s">
        <v>405</v>
      </c>
      <c r="C21" s="130">
        <v>0</v>
      </c>
      <c r="D21" s="130">
        <v>0</v>
      </c>
      <c r="E21" s="130">
        <v>0</v>
      </c>
      <c r="F21" s="130">
        <v>0</v>
      </c>
      <c r="G21" s="267">
        <f t="shared" si="11"/>
        <v>0</v>
      </c>
      <c r="H21" s="130"/>
      <c r="I21" s="130">
        <v>0</v>
      </c>
      <c r="J21" s="130">
        <v>0</v>
      </c>
      <c r="K21" s="130">
        <v>0</v>
      </c>
      <c r="L21" s="130">
        <v>0</v>
      </c>
      <c r="M21" s="130">
        <v>0</v>
      </c>
      <c r="N21" s="279">
        <v>0</v>
      </c>
      <c r="O21" s="257">
        <v>0</v>
      </c>
      <c r="P21" s="280">
        <f t="shared" si="12"/>
        <v>0</v>
      </c>
      <c r="Q21" s="279">
        <v>0</v>
      </c>
      <c r="R21" s="257">
        <v>0</v>
      </c>
      <c r="S21" s="257">
        <v>0</v>
      </c>
      <c r="T21" s="280">
        <f t="shared" si="13"/>
        <v>0</v>
      </c>
      <c r="U21" s="130">
        <v>0</v>
      </c>
      <c r="V21" s="130">
        <v>0</v>
      </c>
      <c r="W21" s="130">
        <v>0</v>
      </c>
      <c r="X21" s="130">
        <v>0</v>
      </c>
      <c r="Y21" s="130">
        <v>0</v>
      </c>
      <c r="Z21" s="130">
        <v>0</v>
      </c>
      <c r="AA21" s="130">
        <v>0</v>
      </c>
      <c r="AB21" s="267">
        <f t="shared" si="14"/>
        <v>0</v>
      </c>
      <c r="AC21" s="130"/>
      <c r="AD21" s="267">
        <v>0</v>
      </c>
      <c r="AE21" s="130"/>
      <c r="AF21" s="267">
        <f t="shared" si="15"/>
        <v>0</v>
      </c>
      <c r="AG21" s="130"/>
      <c r="AH21" s="116"/>
      <c r="AI21" s="116"/>
    </row>
    <row r="22" spans="1:35" ht="15.75" customHeight="1">
      <c r="A22" s="260" t="s">
        <v>406</v>
      </c>
      <c r="B22" s="162" t="s">
        <v>407</v>
      </c>
      <c r="C22" s="130">
        <v>0</v>
      </c>
      <c r="D22" s="130">
        <v>0</v>
      </c>
      <c r="E22" s="130">
        <v>0</v>
      </c>
      <c r="F22" s="130">
        <v>0</v>
      </c>
      <c r="G22" s="267">
        <f t="shared" si="11"/>
        <v>0</v>
      </c>
      <c r="H22" s="130"/>
      <c r="I22" s="130">
        <v>0</v>
      </c>
      <c r="J22" s="130">
        <v>0</v>
      </c>
      <c r="K22" s="130">
        <v>0</v>
      </c>
      <c r="L22" s="130">
        <v>0</v>
      </c>
      <c r="M22" s="130">
        <v>0</v>
      </c>
      <c r="N22" s="279">
        <v>0</v>
      </c>
      <c r="O22" s="257">
        <v>0</v>
      </c>
      <c r="P22" s="280">
        <f t="shared" si="12"/>
        <v>0</v>
      </c>
      <c r="Q22" s="279">
        <v>0</v>
      </c>
      <c r="R22" s="257">
        <v>0</v>
      </c>
      <c r="S22" s="257">
        <v>0</v>
      </c>
      <c r="T22" s="280">
        <f t="shared" si="13"/>
        <v>0</v>
      </c>
      <c r="U22" s="130">
        <v>0</v>
      </c>
      <c r="V22" s="130">
        <v>0</v>
      </c>
      <c r="W22" s="130">
        <v>0</v>
      </c>
      <c r="X22" s="130">
        <v>0</v>
      </c>
      <c r="Y22" s="130">
        <v>0</v>
      </c>
      <c r="Z22" s="130">
        <v>0</v>
      </c>
      <c r="AA22" s="130">
        <v>0</v>
      </c>
      <c r="AB22" s="267">
        <f t="shared" si="14"/>
        <v>0</v>
      </c>
      <c r="AC22" s="130"/>
      <c r="AD22" s="267">
        <v>0</v>
      </c>
      <c r="AE22" s="130"/>
      <c r="AF22" s="267">
        <f t="shared" si="15"/>
        <v>0</v>
      </c>
      <c r="AG22" s="130"/>
      <c r="AH22" s="116"/>
      <c r="AI22" s="116"/>
    </row>
    <row r="23" spans="1:35" ht="15.75" customHeight="1">
      <c r="A23" s="260" t="s">
        <v>408</v>
      </c>
      <c r="B23" s="162" t="s">
        <v>409</v>
      </c>
      <c r="C23" s="130">
        <v>2842491</v>
      </c>
      <c r="D23" s="130">
        <v>0</v>
      </c>
      <c r="E23" s="130">
        <v>0</v>
      </c>
      <c r="F23" s="130">
        <v>0</v>
      </c>
      <c r="G23" s="267">
        <f t="shared" si="11"/>
        <v>2842491</v>
      </c>
      <c r="H23" s="130"/>
      <c r="I23" s="130">
        <v>129448</v>
      </c>
      <c r="J23" s="130">
        <v>514570</v>
      </c>
      <c r="K23" s="130">
        <v>0</v>
      </c>
      <c r="L23" s="130">
        <v>0</v>
      </c>
      <c r="M23" s="130">
        <v>0</v>
      </c>
      <c r="N23" s="279">
        <v>80629</v>
      </c>
      <c r="O23" s="257">
        <v>0</v>
      </c>
      <c r="P23" s="280">
        <f t="shared" si="12"/>
        <v>80629</v>
      </c>
      <c r="Q23" s="279">
        <v>80419</v>
      </c>
      <c r="R23" s="257">
        <v>0</v>
      </c>
      <c r="S23" s="257">
        <v>0</v>
      </c>
      <c r="T23" s="280">
        <f t="shared" si="13"/>
        <v>80419</v>
      </c>
      <c r="U23" s="130">
        <v>0</v>
      </c>
      <c r="V23" s="130">
        <v>0</v>
      </c>
      <c r="W23" s="130">
        <v>0</v>
      </c>
      <c r="X23" s="130">
        <v>80419</v>
      </c>
      <c r="Y23" s="130">
        <v>0</v>
      </c>
      <c r="Z23" s="130">
        <v>0</v>
      </c>
      <c r="AA23" s="130">
        <v>0</v>
      </c>
      <c r="AB23" s="267">
        <f t="shared" si="14"/>
        <v>885485</v>
      </c>
      <c r="AC23" s="130"/>
      <c r="AD23" s="267">
        <f>+'DETALLE PROG. III'!D64</f>
        <v>1197709.5</v>
      </c>
      <c r="AE23" s="130"/>
      <c r="AF23" s="267">
        <f t="shared" si="15"/>
        <v>4925685.5</v>
      </c>
      <c r="AG23" s="130"/>
      <c r="AH23" s="116"/>
      <c r="AI23" s="116"/>
    </row>
    <row r="24" spans="1:35" ht="15.75" customHeight="1">
      <c r="A24" s="260" t="s">
        <v>410</v>
      </c>
      <c r="B24" s="162" t="s">
        <v>411</v>
      </c>
      <c r="C24" s="130">
        <v>23232972</v>
      </c>
      <c r="D24" s="130">
        <v>0</v>
      </c>
      <c r="E24" s="130">
        <v>0</v>
      </c>
      <c r="F24" s="130">
        <v>0</v>
      </c>
      <c r="G24" s="267">
        <f t="shared" si="11"/>
        <v>23232972</v>
      </c>
      <c r="H24" s="130"/>
      <c r="I24" s="130">
        <v>0</v>
      </c>
      <c r="J24" s="130">
        <v>0</v>
      </c>
      <c r="K24" s="130">
        <v>0</v>
      </c>
      <c r="L24" s="130">
        <v>0</v>
      </c>
      <c r="M24" s="130">
        <v>0</v>
      </c>
      <c r="N24" s="279">
        <v>0</v>
      </c>
      <c r="O24" s="257">
        <v>0</v>
      </c>
      <c r="P24" s="280">
        <f t="shared" si="12"/>
        <v>0</v>
      </c>
      <c r="Q24" s="279">
        <v>0</v>
      </c>
      <c r="R24" s="257">
        <v>0</v>
      </c>
      <c r="S24" s="257">
        <v>0</v>
      </c>
      <c r="T24" s="280">
        <f t="shared" si="13"/>
        <v>0</v>
      </c>
      <c r="U24" s="130">
        <v>0</v>
      </c>
      <c r="V24" s="130">
        <v>0</v>
      </c>
      <c r="W24" s="130">
        <v>0</v>
      </c>
      <c r="X24" s="130">
        <v>0</v>
      </c>
      <c r="Y24" s="130">
        <v>0</v>
      </c>
      <c r="Z24" s="130">
        <v>0</v>
      </c>
      <c r="AA24" s="130">
        <v>0</v>
      </c>
      <c r="AB24" s="267">
        <f t="shared" si="14"/>
        <v>0</v>
      </c>
      <c r="AC24" s="130"/>
      <c r="AD24" s="267">
        <v>0</v>
      </c>
      <c r="AE24" s="130"/>
      <c r="AF24" s="267">
        <f t="shared" si="15"/>
        <v>23232972</v>
      </c>
      <c r="AG24" s="130"/>
      <c r="AH24" s="116"/>
      <c r="AI24" s="116"/>
    </row>
    <row r="25" spans="1:35" ht="15.75" customHeight="1">
      <c r="A25" s="273" t="s">
        <v>412</v>
      </c>
      <c r="B25" s="164" t="s">
        <v>413</v>
      </c>
      <c r="C25" s="158">
        <f t="shared" ref="C25:G25" si="16">SUM(C26:C30)</f>
        <v>282712489.3880415</v>
      </c>
      <c r="D25" s="158">
        <f t="shared" si="16"/>
        <v>7481265.0035331994</v>
      </c>
      <c r="E25" s="158">
        <f t="shared" si="16"/>
        <v>0</v>
      </c>
      <c r="F25" s="158">
        <f t="shared" si="16"/>
        <v>0</v>
      </c>
      <c r="G25" s="274">
        <f t="shared" si="16"/>
        <v>290193754.39157474</v>
      </c>
      <c r="H25" s="130"/>
      <c r="I25" s="158">
        <f>+I26+I27+I28+I29-0.01</f>
        <v>8253321.7590498608</v>
      </c>
      <c r="J25" s="158">
        <f t="shared" ref="J25:M25" si="17">SUM(J26:J30)</f>
        <v>67559473.003208324</v>
      </c>
      <c r="K25" s="158">
        <f t="shared" si="17"/>
        <v>0</v>
      </c>
      <c r="L25" s="158">
        <f t="shared" si="17"/>
        <v>0</v>
      </c>
      <c r="M25" s="158">
        <f t="shared" si="17"/>
        <v>0</v>
      </c>
      <c r="N25" s="275">
        <f>+N26+N27+N28+N29+N30</f>
        <v>17470794.07320841</v>
      </c>
      <c r="O25" s="276">
        <f>SUM(O26:O30)</f>
        <v>0</v>
      </c>
      <c r="P25" s="277">
        <f t="shared" ref="P25:Q25" si="18">SUM(P26:P30)+0.01</f>
        <v>17470794.083208412</v>
      </c>
      <c r="Q25" s="275">
        <f t="shared" si="18"/>
        <v>9988960.8422834594</v>
      </c>
      <c r="R25" s="276">
        <f t="shared" ref="R25:S25" si="19">SUM(R26:R30)</f>
        <v>0</v>
      </c>
      <c r="S25" s="276">
        <f t="shared" si="19"/>
        <v>0</v>
      </c>
      <c r="T25" s="277">
        <f>SUM(T26:T30)+0.01</f>
        <v>9988960.8422834594</v>
      </c>
      <c r="U25" s="158">
        <f t="shared" ref="U25:AB25" si="20">SUM(U26:U30)</f>
        <v>0</v>
      </c>
      <c r="V25" s="158">
        <f t="shared" si="20"/>
        <v>0</v>
      </c>
      <c r="W25" s="158">
        <f t="shared" si="20"/>
        <v>0</v>
      </c>
      <c r="X25" s="158">
        <f t="shared" si="20"/>
        <v>2330559.00317501</v>
      </c>
      <c r="Y25" s="158">
        <f t="shared" si="20"/>
        <v>0</v>
      </c>
      <c r="Z25" s="158">
        <f t="shared" si="20"/>
        <v>0</v>
      </c>
      <c r="AA25" s="158">
        <f t="shared" si="20"/>
        <v>0</v>
      </c>
      <c r="AB25" s="274">
        <f t="shared" si="20"/>
        <v>105603108.68092506</v>
      </c>
      <c r="AC25" s="130"/>
      <c r="AD25" s="274">
        <f>SUM(AD26:AD30)</f>
        <v>90358613.056848481</v>
      </c>
      <c r="AE25" s="130"/>
      <c r="AF25" s="274">
        <f>SUM(AF26:AF30)</f>
        <v>486155476.12934834</v>
      </c>
      <c r="AG25" s="130"/>
      <c r="AH25" s="116"/>
      <c r="AI25" s="116"/>
    </row>
    <row r="26" spans="1:35" ht="15.75" customHeight="1">
      <c r="A26" s="281" t="s">
        <v>414</v>
      </c>
      <c r="B26" s="282" t="s">
        <v>415</v>
      </c>
      <c r="C26" s="205">
        <v>133127774.18000001</v>
      </c>
      <c r="D26" s="205">
        <v>201458</v>
      </c>
      <c r="E26" s="205">
        <v>0</v>
      </c>
      <c r="F26" s="205">
        <v>0</v>
      </c>
      <c r="G26" s="283">
        <f t="shared" ref="G26:G30" si="21">SUM(C26:F26)</f>
        <v>133329232.18000001</v>
      </c>
      <c r="H26" s="205"/>
      <c r="I26" s="205">
        <v>4313819.76</v>
      </c>
      <c r="J26" s="205">
        <v>44833566</v>
      </c>
      <c r="K26" s="205">
        <v>0</v>
      </c>
      <c r="L26" s="205">
        <v>0</v>
      </c>
      <c r="M26" s="205">
        <v>0</v>
      </c>
      <c r="N26" s="284">
        <v>12896158.08</v>
      </c>
      <c r="O26" s="205">
        <v>0</v>
      </c>
      <c r="P26" s="285">
        <f t="shared" ref="P26:P27" si="22">SUM(N26:O26)</f>
        <v>12896158.08</v>
      </c>
      <c r="Q26" s="284">
        <v>6525903.8399999999</v>
      </c>
      <c r="R26" s="205">
        <v>0</v>
      </c>
      <c r="S26" s="205">
        <v>0</v>
      </c>
      <c r="T26" s="285">
        <f t="shared" ref="T26:T27" si="23">SUM(Q26:S26)</f>
        <v>6525903.8399999999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83">
        <f t="shared" ref="AB26:AB30" si="24">+I26+J26+K26+L26+M26+P26+T26+U26+V26+W26+X26+Y26+Z26+AA26</f>
        <v>68569447.679999992</v>
      </c>
      <c r="AC26" s="205"/>
      <c r="AD26" s="283">
        <f>+'DETALLE PROG. III'!D66</f>
        <v>49171412.159999996</v>
      </c>
      <c r="AE26" s="205"/>
      <c r="AF26" s="283">
        <f t="shared" ref="AF26:AF30" si="25">+G26+AB26+AD26</f>
        <v>251070092.02000001</v>
      </c>
      <c r="AG26" s="130"/>
      <c r="AH26" s="130"/>
      <c r="AI26" s="116"/>
    </row>
    <row r="27" spans="1:35" ht="15.75" customHeight="1">
      <c r="A27" s="260" t="s">
        <v>416</v>
      </c>
      <c r="B27" s="162" t="s">
        <v>417</v>
      </c>
      <c r="C27" s="130">
        <v>54845012.200000003</v>
      </c>
      <c r="D27" s="130">
        <v>4135182</v>
      </c>
      <c r="E27" s="130">
        <v>0</v>
      </c>
      <c r="F27" s="130">
        <v>0</v>
      </c>
      <c r="G27" s="267">
        <f t="shared" si="21"/>
        <v>58980194.200000003</v>
      </c>
      <c r="H27" s="130"/>
      <c r="I27" s="130">
        <v>0</v>
      </c>
      <c r="J27" s="130">
        <v>0</v>
      </c>
      <c r="K27" s="130">
        <v>0</v>
      </c>
      <c r="L27" s="130">
        <v>0</v>
      </c>
      <c r="M27" s="130">
        <v>0</v>
      </c>
      <c r="N27" s="279">
        <v>0</v>
      </c>
      <c r="O27" s="257">
        <v>0</v>
      </c>
      <c r="P27" s="280">
        <f t="shared" si="22"/>
        <v>0</v>
      </c>
      <c r="Q27" s="279">
        <v>0</v>
      </c>
      <c r="R27" s="257">
        <v>0</v>
      </c>
      <c r="S27" s="257">
        <v>0</v>
      </c>
      <c r="T27" s="280">
        <f t="shared" si="23"/>
        <v>0</v>
      </c>
      <c r="U27" s="130">
        <v>0</v>
      </c>
      <c r="V27" s="130">
        <v>0</v>
      </c>
      <c r="W27" s="130">
        <v>0</v>
      </c>
      <c r="X27" s="130">
        <v>0</v>
      </c>
      <c r="Y27" s="130">
        <v>0</v>
      </c>
      <c r="Z27" s="130">
        <v>0</v>
      </c>
      <c r="AA27" s="130">
        <v>0</v>
      </c>
      <c r="AB27" s="267">
        <f t="shared" si="24"/>
        <v>0</v>
      </c>
      <c r="AC27" s="130"/>
      <c r="AD27" s="267">
        <f>+'DETALLE PROG. III'!D67</f>
        <v>7777790.7000000002</v>
      </c>
      <c r="AE27" s="130"/>
      <c r="AF27" s="267">
        <f t="shared" si="25"/>
        <v>66757984.900000006</v>
      </c>
      <c r="AG27" s="130"/>
      <c r="AH27" s="130"/>
      <c r="AI27" s="116"/>
    </row>
    <row r="28" spans="1:35" ht="15.75" customHeight="1">
      <c r="A28" s="260" t="s">
        <v>418</v>
      </c>
      <c r="B28" s="162" t="s">
        <v>419</v>
      </c>
      <c r="C28" s="130">
        <v>49263918.004421547</v>
      </c>
      <c r="D28" s="130">
        <v>1635180.9995331999</v>
      </c>
      <c r="E28" s="130">
        <f t="shared" ref="E28:F28" si="26">+((E13+E19-E24+E26+E27+E29))/12</f>
        <v>0</v>
      </c>
      <c r="F28" s="130">
        <f t="shared" si="26"/>
        <v>0</v>
      </c>
      <c r="G28" s="267">
        <f t="shared" si="21"/>
        <v>50899099.003954746</v>
      </c>
      <c r="H28" s="130"/>
      <c r="I28" s="130">
        <v>2048511.00484986</v>
      </c>
      <c r="J28" s="130">
        <v>11817297.00310833</v>
      </c>
      <c r="K28" s="130">
        <v>0</v>
      </c>
      <c r="L28" s="130">
        <v>0</v>
      </c>
      <c r="M28" s="130">
        <v>0</v>
      </c>
      <c r="N28" s="279">
        <v>2378775.99550841</v>
      </c>
      <c r="O28" s="257">
        <v>0</v>
      </c>
      <c r="P28" s="280">
        <v>2378775.99550841</v>
      </c>
      <c r="Q28" s="279">
        <v>1800762.99608346</v>
      </c>
      <c r="R28" s="257">
        <v>0</v>
      </c>
      <c r="S28" s="257">
        <v>0</v>
      </c>
      <c r="T28" s="280">
        <v>1800762.99608346</v>
      </c>
      <c r="U28" s="130">
        <v>0</v>
      </c>
      <c r="V28" s="130">
        <v>0</v>
      </c>
      <c r="W28" s="130">
        <v>0</v>
      </c>
      <c r="X28" s="130">
        <v>1211873.0034750102</v>
      </c>
      <c r="Y28" s="130">
        <v>0</v>
      </c>
      <c r="Z28" s="130">
        <v>0</v>
      </c>
      <c r="AA28" s="130">
        <v>0</v>
      </c>
      <c r="AB28" s="267">
        <f t="shared" si="24"/>
        <v>19257220.00302507</v>
      </c>
      <c r="AC28" s="130"/>
      <c r="AD28" s="267">
        <f>+'DETALLE PROG. III'!D68</f>
        <v>17372636.713985488</v>
      </c>
      <c r="AE28" s="130"/>
      <c r="AF28" s="267">
        <f t="shared" si="25"/>
        <v>87528955.720965311</v>
      </c>
      <c r="AG28" s="130"/>
      <c r="AH28" s="130"/>
      <c r="AI28" s="116"/>
    </row>
    <row r="29" spans="1:35" ht="15.75" customHeight="1">
      <c r="A29" s="260" t="s">
        <v>420</v>
      </c>
      <c r="B29" s="162" t="s">
        <v>421</v>
      </c>
      <c r="C29" s="130">
        <v>45475785.003619991</v>
      </c>
      <c r="D29" s="130">
        <v>1509444.004</v>
      </c>
      <c r="E29" s="130">
        <f>+((E13+E19-E24+E26+E27))*8.33%</f>
        <v>0</v>
      </c>
      <c r="F29" s="130">
        <f>+((F13+F19-F24+F26+F27))*8.19%</f>
        <v>0</v>
      </c>
      <c r="G29" s="267">
        <f t="shared" si="21"/>
        <v>46985229.007619992</v>
      </c>
      <c r="H29" s="130"/>
      <c r="I29" s="130">
        <v>1890991.0042000001</v>
      </c>
      <c r="J29" s="130">
        <v>10908610.0001</v>
      </c>
      <c r="K29" s="130">
        <v>0</v>
      </c>
      <c r="L29" s="130">
        <v>0</v>
      </c>
      <c r="M29" s="130">
        <v>0</v>
      </c>
      <c r="N29" s="279">
        <v>2195859.9976999997</v>
      </c>
      <c r="O29" s="257">
        <v>0</v>
      </c>
      <c r="P29" s="280">
        <v>2195859.9976999997</v>
      </c>
      <c r="Q29" s="279">
        <v>1662293.9961999999</v>
      </c>
      <c r="R29" s="257">
        <v>0</v>
      </c>
      <c r="S29" s="257">
        <v>0</v>
      </c>
      <c r="T29" s="280">
        <v>1662293.9961999999</v>
      </c>
      <c r="U29" s="130">
        <v>0</v>
      </c>
      <c r="V29" s="130">
        <v>0</v>
      </c>
      <c r="W29" s="130">
        <v>0</v>
      </c>
      <c r="X29" s="130">
        <v>1118685.9997</v>
      </c>
      <c r="Y29" s="130">
        <v>0</v>
      </c>
      <c r="Z29" s="130">
        <v>0</v>
      </c>
      <c r="AA29" s="130">
        <v>0</v>
      </c>
      <c r="AB29" s="267">
        <f t="shared" si="24"/>
        <v>17776440.997899998</v>
      </c>
      <c r="AC29" s="130"/>
      <c r="AD29" s="267">
        <f>+'DETALLE PROG. III'!D69</f>
        <v>16036773.482862998</v>
      </c>
      <c r="AE29" s="130"/>
      <c r="AF29" s="267">
        <f t="shared" si="25"/>
        <v>80798443.48838298</v>
      </c>
      <c r="AG29" s="130"/>
      <c r="AH29" s="130"/>
      <c r="AI29" s="116"/>
    </row>
    <row r="30" spans="1:35" ht="15.75" customHeight="1">
      <c r="A30" s="260" t="s">
        <v>422</v>
      </c>
      <c r="B30" s="162" t="s">
        <v>423</v>
      </c>
      <c r="C30" s="130">
        <v>0</v>
      </c>
      <c r="D30" s="130">
        <v>0</v>
      </c>
      <c r="E30" s="130">
        <v>0</v>
      </c>
      <c r="F30" s="130">
        <v>0</v>
      </c>
      <c r="G30" s="267">
        <f t="shared" si="21"/>
        <v>0</v>
      </c>
      <c r="H30" s="130"/>
      <c r="I30" s="130">
        <v>0</v>
      </c>
      <c r="J30" s="130">
        <v>0</v>
      </c>
      <c r="K30" s="130">
        <v>0</v>
      </c>
      <c r="L30" s="130">
        <v>0</v>
      </c>
      <c r="M30" s="130">
        <v>0</v>
      </c>
      <c r="N30" s="279">
        <v>0</v>
      </c>
      <c r="O30" s="257">
        <v>0</v>
      </c>
      <c r="P30" s="280">
        <f>SUM(N30:O30)</f>
        <v>0</v>
      </c>
      <c r="Q30" s="279">
        <v>0</v>
      </c>
      <c r="R30" s="257">
        <v>0</v>
      </c>
      <c r="S30" s="257">
        <v>0</v>
      </c>
      <c r="T30" s="280">
        <f>SUM(Q30:S30)</f>
        <v>0</v>
      </c>
      <c r="U30" s="130">
        <v>0</v>
      </c>
      <c r="V30" s="130">
        <v>0</v>
      </c>
      <c r="W30" s="130">
        <v>0</v>
      </c>
      <c r="X30" s="130">
        <v>0</v>
      </c>
      <c r="Y30" s="130">
        <v>0</v>
      </c>
      <c r="Z30" s="130">
        <v>0</v>
      </c>
      <c r="AA30" s="130">
        <v>0</v>
      </c>
      <c r="AB30" s="267">
        <f t="shared" si="24"/>
        <v>0</v>
      </c>
      <c r="AC30" s="130"/>
      <c r="AD30" s="267">
        <v>0</v>
      </c>
      <c r="AE30" s="130"/>
      <c r="AF30" s="267">
        <f t="shared" si="25"/>
        <v>0</v>
      </c>
      <c r="AG30" s="130"/>
      <c r="AH30" s="130"/>
      <c r="AI30" s="116"/>
    </row>
    <row r="31" spans="1:35" ht="15.75" customHeight="1">
      <c r="A31" s="273" t="s">
        <v>424</v>
      </c>
      <c r="B31" s="164" t="s">
        <v>425</v>
      </c>
      <c r="C31" s="158">
        <f t="shared" ref="C31:G31" si="27">SUM(C32:C33)</f>
        <v>0</v>
      </c>
      <c r="D31" s="158">
        <f t="shared" si="27"/>
        <v>0</v>
      </c>
      <c r="E31" s="158">
        <f t="shared" si="27"/>
        <v>0</v>
      </c>
      <c r="F31" s="158">
        <f t="shared" si="27"/>
        <v>0</v>
      </c>
      <c r="G31" s="274">
        <f t="shared" si="27"/>
        <v>0</v>
      </c>
      <c r="H31" s="130"/>
      <c r="I31" s="158">
        <f t="shared" ref="I31:AB31" si="28">SUM(I32:I33)</f>
        <v>0</v>
      </c>
      <c r="J31" s="158">
        <f t="shared" si="28"/>
        <v>0</v>
      </c>
      <c r="K31" s="158">
        <f t="shared" si="28"/>
        <v>0</v>
      </c>
      <c r="L31" s="158">
        <f t="shared" si="28"/>
        <v>0</v>
      </c>
      <c r="M31" s="158">
        <f t="shared" si="28"/>
        <v>0</v>
      </c>
      <c r="N31" s="275">
        <f t="shared" si="28"/>
        <v>0</v>
      </c>
      <c r="O31" s="276">
        <f t="shared" si="28"/>
        <v>0</v>
      </c>
      <c r="P31" s="277">
        <f t="shared" si="28"/>
        <v>0</v>
      </c>
      <c r="Q31" s="275">
        <f t="shared" si="28"/>
        <v>0</v>
      </c>
      <c r="R31" s="276">
        <f t="shared" si="28"/>
        <v>0</v>
      </c>
      <c r="S31" s="276">
        <f t="shared" si="28"/>
        <v>0</v>
      </c>
      <c r="T31" s="277">
        <f t="shared" si="28"/>
        <v>0</v>
      </c>
      <c r="U31" s="158">
        <f t="shared" si="28"/>
        <v>0</v>
      </c>
      <c r="V31" s="158">
        <f t="shared" si="28"/>
        <v>0</v>
      </c>
      <c r="W31" s="158">
        <f t="shared" si="28"/>
        <v>0</v>
      </c>
      <c r="X31" s="158">
        <f t="shared" si="28"/>
        <v>0</v>
      </c>
      <c r="Y31" s="158">
        <f t="shared" si="28"/>
        <v>0</v>
      </c>
      <c r="Z31" s="158">
        <f t="shared" si="28"/>
        <v>0</v>
      </c>
      <c r="AA31" s="158">
        <f t="shared" si="28"/>
        <v>0</v>
      </c>
      <c r="AB31" s="274">
        <f t="shared" si="28"/>
        <v>0</v>
      </c>
      <c r="AC31" s="130"/>
      <c r="AD31" s="274">
        <f>SUM(AD32:AD33)</f>
        <v>0</v>
      </c>
      <c r="AE31" s="130"/>
      <c r="AF31" s="274">
        <f>SUM(AF32:AF33)</f>
        <v>0</v>
      </c>
      <c r="AG31" s="130"/>
      <c r="AH31" s="116"/>
      <c r="AI31" s="116"/>
    </row>
    <row r="32" spans="1:35" ht="15.75" customHeight="1">
      <c r="A32" s="260" t="s">
        <v>426</v>
      </c>
      <c r="B32" s="162" t="s">
        <v>427</v>
      </c>
      <c r="C32" s="130">
        <v>0</v>
      </c>
      <c r="D32" s="130">
        <v>0</v>
      </c>
      <c r="E32" s="130">
        <v>0</v>
      </c>
      <c r="F32" s="130">
        <v>0</v>
      </c>
      <c r="G32" s="267">
        <f t="shared" ref="G32:G33" si="29">SUM(C32:F32)</f>
        <v>0</v>
      </c>
      <c r="H32" s="130"/>
      <c r="I32" s="130">
        <v>0</v>
      </c>
      <c r="J32" s="130">
        <v>0</v>
      </c>
      <c r="K32" s="130">
        <v>0</v>
      </c>
      <c r="L32" s="130">
        <v>0</v>
      </c>
      <c r="M32" s="130">
        <v>0</v>
      </c>
      <c r="N32" s="279">
        <v>0</v>
      </c>
      <c r="O32" s="257">
        <v>0</v>
      </c>
      <c r="P32" s="280">
        <f t="shared" ref="P32:P33" si="30">SUM(N32:O32)</f>
        <v>0</v>
      </c>
      <c r="Q32" s="279">
        <v>0</v>
      </c>
      <c r="R32" s="257">
        <v>0</v>
      </c>
      <c r="S32" s="257">
        <v>0</v>
      </c>
      <c r="T32" s="280">
        <f t="shared" ref="T32:T33" si="31">SUM(Q32:S32)</f>
        <v>0</v>
      </c>
      <c r="U32" s="130">
        <v>0</v>
      </c>
      <c r="V32" s="130">
        <v>0</v>
      </c>
      <c r="W32" s="130">
        <v>0</v>
      </c>
      <c r="X32" s="130">
        <v>0</v>
      </c>
      <c r="Y32" s="130">
        <v>0</v>
      </c>
      <c r="Z32" s="130">
        <v>0</v>
      </c>
      <c r="AA32" s="130">
        <v>0</v>
      </c>
      <c r="AB32" s="267">
        <f t="shared" ref="AB32:AB33" si="32">+I32+J32+K32+L32+M32+P32+T32+U32+V32+W32+X32+Y32+Z32+AA32</f>
        <v>0</v>
      </c>
      <c r="AC32" s="130"/>
      <c r="AD32" s="267">
        <v>0</v>
      </c>
      <c r="AE32" s="130"/>
      <c r="AF32" s="267">
        <f t="shared" ref="AF32:AF33" si="33">+G32+AB32+AD32</f>
        <v>0</v>
      </c>
      <c r="AG32" s="130"/>
      <c r="AH32" s="116"/>
      <c r="AI32" s="116"/>
    </row>
    <row r="33" spans="1:35" ht="15.75" customHeight="1">
      <c r="A33" s="260" t="s">
        <v>428</v>
      </c>
      <c r="B33" s="162" t="s">
        <v>429</v>
      </c>
      <c r="C33" s="130">
        <v>0</v>
      </c>
      <c r="D33" s="130">
        <v>0</v>
      </c>
      <c r="E33" s="130">
        <v>0</v>
      </c>
      <c r="F33" s="130">
        <v>0</v>
      </c>
      <c r="G33" s="267">
        <f t="shared" si="29"/>
        <v>0</v>
      </c>
      <c r="H33" s="130"/>
      <c r="I33" s="130">
        <v>0</v>
      </c>
      <c r="J33" s="130">
        <v>0</v>
      </c>
      <c r="K33" s="130">
        <v>0</v>
      </c>
      <c r="L33" s="130">
        <v>0</v>
      </c>
      <c r="M33" s="130">
        <v>0</v>
      </c>
      <c r="N33" s="279">
        <v>0</v>
      </c>
      <c r="O33" s="257">
        <v>0</v>
      </c>
      <c r="P33" s="280">
        <f t="shared" si="30"/>
        <v>0</v>
      </c>
      <c r="Q33" s="279">
        <v>0</v>
      </c>
      <c r="R33" s="257">
        <v>0</v>
      </c>
      <c r="S33" s="257">
        <v>0</v>
      </c>
      <c r="T33" s="280">
        <f t="shared" si="31"/>
        <v>0</v>
      </c>
      <c r="U33" s="130">
        <v>0</v>
      </c>
      <c r="V33" s="130">
        <v>0</v>
      </c>
      <c r="W33" s="130">
        <v>0</v>
      </c>
      <c r="X33" s="130">
        <v>0</v>
      </c>
      <c r="Y33" s="130">
        <v>0</v>
      </c>
      <c r="Z33" s="130">
        <v>0</v>
      </c>
      <c r="AA33" s="130">
        <v>0</v>
      </c>
      <c r="AB33" s="267">
        <f t="shared" si="32"/>
        <v>0</v>
      </c>
      <c r="AC33" s="130"/>
      <c r="AD33" s="267">
        <v>0</v>
      </c>
      <c r="AE33" s="130"/>
      <c r="AF33" s="267">
        <f t="shared" si="33"/>
        <v>0</v>
      </c>
      <c r="AG33" s="130"/>
      <c r="AH33" s="116"/>
      <c r="AI33" s="116"/>
    </row>
    <row r="34" spans="1:35" ht="15.75" customHeight="1">
      <c r="A34" s="260"/>
      <c r="B34" s="162"/>
      <c r="C34" s="130"/>
      <c r="D34" s="130"/>
      <c r="E34" s="130"/>
      <c r="F34" s="130"/>
      <c r="G34" s="267"/>
      <c r="H34" s="130"/>
      <c r="I34" s="130"/>
      <c r="J34" s="130"/>
      <c r="K34" s="130"/>
      <c r="L34" s="130"/>
      <c r="M34" s="130"/>
      <c r="N34" s="279">
        <f>+N35+N41</f>
        <v>5140211.2146204989</v>
      </c>
      <c r="O34" s="257"/>
      <c r="P34" s="280"/>
      <c r="Q34" s="279"/>
      <c r="R34" s="257"/>
      <c r="S34" s="257"/>
      <c r="T34" s="280"/>
      <c r="U34" s="130"/>
      <c r="V34" s="130"/>
      <c r="W34" s="130"/>
      <c r="X34" s="130"/>
      <c r="Y34" s="130"/>
      <c r="Z34" s="130"/>
      <c r="AA34" s="130"/>
      <c r="AB34" s="267"/>
      <c r="AC34" s="130"/>
      <c r="AD34" s="267"/>
      <c r="AE34" s="130"/>
      <c r="AF34" s="267"/>
      <c r="AG34" s="130"/>
      <c r="AH34" s="116"/>
      <c r="AI34" s="116"/>
    </row>
    <row r="35" spans="1:35" ht="15.75" customHeight="1">
      <c r="A35" s="273" t="s">
        <v>430</v>
      </c>
      <c r="B35" s="164" t="s">
        <v>431</v>
      </c>
      <c r="C35" s="158">
        <f t="shared" ref="C35:G35" si="34">SUM(C36:C40)</f>
        <v>57661848.689352952</v>
      </c>
      <c r="D35" s="158">
        <f t="shared" si="34"/>
        <v>1913927.34039</v>
      </c>
      <c r="E35" s="158">
        <f t="shared" si="34"/>
        <v>0</v>
      </c>
      <c r="F35" s="158">
        <f t="shared" si="34"/>
        <v>0</v>
      </c>
      <c r="G35" s="274">
        <f t="shared" si="34"/>
        <v>59575776.029742956</v>
      </c>
      <c r="H35" s="130"/>
      <c r="I35" s="158">
        <f t="shared" ref="I35:AB35" si="35">SUM(I36:I40)</f>
        <v>2397716.5879095001</v>
      </c>
      <c r="J35" s="158">
        <f t="shared" si="35"/>
        <v>13831769.932509748</v>
      </c>
      <c r="K35" s="158">
        <f t="shared" si="35"/>
        <v>0</v>
      </c>
      <c r="L35" s="158">
        <f t="shared" si="35"/>
        <v>0</v>
      </c>
      <c r="M35" s="158">
        <f t="shared" si="35"/>
        <v>0</v>
      </c>
      <c r="N35" s="275">
        <f t="shared" si="35"/>
        <v>2784281.0772757498</v>
      </c>
      <c r="O35" s="276">
        <f t="shared" si="35"/>
        <v>0</v>
      </c>
      <c r="P35" s="277">
        <f t="shared" si="35"/>
        <v>2784281.0772757498</v>
      </c>
      <c r="Q35" s="275">
        <f t="shared" si="35"/>
        <v>2107736.2796295001</v>
      </c>
      <c r="R35" s="276">
        <f t="shared" si="35"/>
        <v>0</v>
      </c>
      <c r="S35" s="276">
        <f t="shared" si="35"/>
        <v>0</v>
      </c>
      <c r="T35" s="277">
        <f t="shared" si="35"/>
        <v>2107736.2796295001</v>
      </c>
      <c r="U35" s="158">
        <f t="shared" si="35"/>
        <v>0</v>
      </c>
      <c r="V35" s="158">
        <f t="shared" si="35"/>
        <v>0</v>
      </c>
      <c r="W35" s="158">
        <f t="shared" si="35"/>
        <v>0</v>
      </c>
      <c r="X35" s="158">
        <f t="shared" si="35"/>
        <v>1418458.7624707499</v>
      </c>
      <c r="Y35" s="158">
        <f t="shared" si="35"/>
        <v>0</v>
      </c>
      <c r="Z35" s="158">
        <f t="shared" si="35"/>
        <v>0</v>
      </c>
      <c r="AA35" s="158">
        <f t="shared" si="35"/>
        <v>0</v>
      </c>
      <c r="AB35" s="274">
        <f t="shared" si="35"/>
        <v>22539962.639795244</v>
      </c>
      <c r="AC35" s="130"/>
      <c r="AD35" s="274">
        <f>SUM(AD36:AD40)</f>
        <v>20334118.602804143</v>
      </c>
      <c r="AE35" s="130"/>
      <c r="AF35" s="274">
        <f>SUM(AF36:AF40)</f>
        <v>102449857.27234235</v>
      </c>
      <c r="AG35" s="130"/>
      <c r="AH35" s="116"/>
      <c r="AI35" s="116"/>
    </row>
    <row r="36" spans="1:35" ht="15.75" customHeight="1">
      <c r="A36" s="260" t="s">
        <v>432</v>
      </c>
      <c r="B36" s="162" t="s">
        <v>433</v>
      </c>
      <c r="C36" s="130">
        <v>54704830.817334853</v>
      </c>
      <c r="D36" s="130">
        <v>1815777.22037</v>
      </c>
      <c r="E36" s="130">
        <f>((+$E$13+$E$19-$E$24+$E$26+$E$27+$E$29+$E$30))*9.25%</f>
        <v>0</v>
      </c>
      <c r="F36" s="130">
        <f>((+$F$13+$F$19-$F$24+$F$26+$F$27+$F$29+$F$30))*9.25%</f>
        <v>0</v>
      </c>
      <c r="G36" s="267">
        <f t="shared" ref="G36:G40" si="36">SUM(C36:F36)</f>
        <v>56520608.037704855</v>
      </c>
      <c r="H36" s="130"/>
      <c r="I36" s="286">
        <v>2274756.7628885</v>
      </c>
      <c r="J36" s="130">
        <v>13122448.397509249</v>
      </c>
      <c r="K36" s="130">
        <v>0</v>
      </c>
      <c r="L36" s="130">
        <v>0</v>
      </c>
      <c r="M36" s="130">
        <v>0</v>
      </c>
      <c r="N36" s="279">
        <v>2641497.4322872497</v>
      </c>
      <c r="O36" s="257">
        <v>0</v>
      </c>
      <c r="P36" s="280">
        <v>2641497.4322872497</v>
      </c>
      <c r="Q36" s="279">
        <v>1999647.2396485</v>
      </c>
      <c r="R36" s="257">
        <v>0</v>
      </c>
      <c r="S36" s="257">
        <v>0</v>
      </c>
      <c r="T36" s="280">
        <v>1999647.2396485</v>
      </c>
      <c r="U36" s="130">
        <v>0</v>
      </c>
      <c r="V36" s="130">
        <v>0</v>
      </c>
      <c r="W36" s="130">
        <v>0</v>
      </c>
      <c r="X36" s="130">
        <v>1345717.2874722499</v>
      </c>
      <c r="Y36" s="130">
        <v>0</v>
      </c>
      <c r="Z36" s="130">
        <v>0</v>
      </c>
      <c r="AA36" s="130">
        <v>0</v>
      </c>
      <c r="AB36" s="267">
        <f t="shared" ref="AB36:AB40" si="37">+I36+J36+K36+L36+M36+P36+T36+U36+V36+W36+X36+Y36+Z36+AA36</f>
        <v>21384067.119805746</v>
      </c>
      <c r="AC36" s="130"/>
      <c r="AD36" s="267">
        <f>+'DETALLE PROG. III'!D71</f>
        <v>19291343.289839827</v>
      </c>
      <c r="AE36" s="130"/>
      <c r="AF36" s="267">
        <f t="shared" ref="AF36:AF40" si="38">+G36+AB36+AD36</f>
        <v>97196018.447350442</v>
      </c>
      <c r="AG36" s="130"/>
      <c r="AH36" s="116"/>
      <c r="AI36" s="116"/>
    </row>
    <row r="37" spans="1:35" ht="15.75" customHeight="1">
      <c r="A37" s="260" t="s">
        <v>434</v>
      </c>
      <c r="B37" s="162" t="s">
        <v>435</v>
      </c>
      <c r="C37" s="130">
        <v>0</v>
      </c>
      <c r="D37" s="130">
        <v>0</v>
      </c>
      <c r="E37" s="130">
        <v>0</v>
      </c>
      <c r="F37" s="130">
        <v>0</v>
      </c>
      <c r="G37" s="267">
        <f t="shared" si="36"/>
        <v>0</v>
      </c>
      <c r="H37" s="130"/>
      <c r="I37" s="130">
        <v>0</v>
      </c>
      <c r="J37" s="130">
        <v>0</v>
      </c>
      <c r="K37" s="130">
        <v>0</v>
      </c>
      <c r="L37" s="130">
        <v>0</v>
      </c>
      <c r="M37" s="130">
        <v>0</v>
      </c>
      <c r="N37" s="279">
        <v>0</v>
      </c>
      <c r="O37" s="257">
        <v>0</v>
      </c>
      <c r="P37" s="280">
        <v>0</v>
      </c>
      <c r="Q37" s="279">
        <v>0</v>
      </c>
      <c r="R37" s="257">
        <v>0</v>
      </c>
      <c r="S37" s="257">
        <v>0</v>
      </c>
      <c r="T37" s="280">
        <v>0</v>
      </c>
      <c r="U37" s="130">
        <v>0</v>
      </c>
      <c r="V37" s="130">
        <v>0</v>
      </c>
      <c r="W37" s="130">
        <v>0</v>
      </c>
      <c r="X37" s="130">
        <v>0</v>
      </c>
      <c r="Y37" s="130">
        <v>0</v>
      </c>
      <c r="Z37" s="130">
        <v>0</v>
      </c>
      <c r="AA37" s="130">
        <v>0</v>
      </c>
      <c r="AB37" s="267">
        <f t="shared" si="37"/>
        <v>0</v>
      </c>
      <c r="AC37" s="130"/>
      <c r="AD37" s="267">
        <v>0</v>
      </c>
      <c r="AE37" s="130"/>
      <c r="AF37" s="267">
        <f t="shared" si="38"/>
        <v>0</v>
      </c>
      <c r="AG37" s="130"/>
      <c r="AH37" s="116"/>
      <c r="AI37" s="116"/>
    </row>
    <row r="38" spans="1:35" ht="15.75" customHeight="1">
      <c r="A38" s="260" t="s">
        <v>436</v>
      </c>
      <c r="B38" s="162" t="s">
        <v>437</v>
      </c>
      <c r="C38" s="130">
        <v>0</v>
      </c>
      <c r="D38" s="130">
        <v>0</v>
      </c>
      <c r="E38" s="130">
        <v>0</v>
      </c>
      <c r="F38" s="130">
        <v>0</v>
      </c>
      <c r="G38" s="267">
        <f t="shared" si="36"/>
        <v>0</v>
      </c>
      <c r="H38" s="130"/>
      <c r="I38" s="130">
        <v>0</v>
      </c>
      <c r="J38" s="130">
        <v>0</v>
      </c>
      <c r="K38" s="130">
        <v>0</v>
      </c>
      <c r="L38" s="130">
        <v>0</v>
      </c>
      <c r="M38" s="130">
        <v>0</v>
      </c>
      <c r="N38" s="279">
        <v>0</v>
      </c>
      <c r="O38" s="257">
        <v>0</v>
      </c>
      <c r="P38" s="280">
        <v>0</v>
      </c>
      <c r="Q38" s="279">
        <v>0</v>
      </c>
      <c r="R38" s="257">
        <v>0</v>
      </c>
      <c r="S38" s="257">
        <v>0</v>
      </c>
      <c r="T38" s="280">
        <v>0</v>
      </c>
      <c r="U38" s="130">
        <v>0</v>
      </c>
      <c r="V38" s="130">
        <v>0</v>
      </c>
      <c r="W38" s="130">
        <v>0</v>
      </c>
      <c r="X38" s="130">
        <v>0</v>
      </c>
      <c r="Y38" s="130">
        <v>0</v>
      </c>
      <c r="Z38" s="130">
        <v>0</v>
      </c>
      <c r="AA38" s="130">
        <v>0</v>
      </c>
      <c r="AB38" s="267">
        <f t="shared" si="37"/>
        <v>0</v>
      </c>
      <c r="AC38" s="130"/>
      <c r="AD38" s="267">
        <v>0</v>
      </c>
      <c r="AE38" s="130"/>
      <c r="AF38" s="267">
        <f t="shared" si="38"/>
        <v>0</v>
      </c>
      <c r="AG38" s="130"/>
      <c r="AH38" s="116"/>
      <c r="AI38" s="116"/>
    </row>
    <row r="39" spans="1:35" ht="15.75" customHeight="1">
      <c r="A39" s="260" t="s">
        <v>438</v>
      </c>
      <c r="B39" s="162" t="s">
        <v>439</v>
      </c>
      <c r="C39" s="130">
        <v>0</v>
      </c>
      <c r="D39" s="130">
        <v>0</v>
      </c>
      <c r="E39" s="130">
        <v>0</v>
      </c>
      <c r="F39" s="130">
        <v>0</v>
      </c>
      <c r="G39" s="267">
        <f t="shared" si="36"/>
        <v>0</v>
      </c>
      <c r="H39" s="130"/>
      <c r="I39" s="130">
        <v>0</v>
      </c>
      <c r="J39" s="130">
        <v>0</v>
      </c>
      <c r="K39" s="130">
        <v>0</v>
      </c>
      <c r="L39" s="130">
        <v>0</v>
      </c>
      <c r="M39" s="130">
        <v>0</v>
      </c>
      <c r="N39" s="279">
        <v>0</v>
      </c>
      <c r="O39" s="257">
        <v>0</v>
      </c>
      <c r="P39" s="280">
        <v>0</v>
      </c>
      <c r="Q39" s="279">
        <v>0</v>
      </c>
      <c r="R39" s="257">
        <v>0</v>
      </c>
      <c r="S39" s="257">
        <v>0</v>
      </c>
      <c r="T39" s="280">
        <v>0</v>
      </c>
      <c r="U39" s="130">
        <v>0</v>
      </c>
      <c r="V39" s="130">
        <v>0</v>
      </c>
      <c r="W39" s="130">
        <v>0</v>
      </c>
      <c r="X39" s="130">
        <v>0</v>
      </c>
      <c r="Y39" s="130">
        <v>0</v>
      </c>
      <c r="Z39" s="130">
        <v>0</v>
      </c>
      <c r="AA39" s="130">
        <v>0</v>
      </c>
      <c r="AB39" s="267">
        <f t="shared" si="37"/>
        <v>0</v>
      </c>
      <c r="AC39" s="130"/>
      <c r="AD39" s="267">
        <v>0</v>
      </c>
      <c r="AE39" s="130"/>
      <c r="AF39" s="267">
        <f t="shared" si="38"/>
        <v>0</v>
      </c>
      <c r="AG39" s="130"/>
      <c r="AH39" s="116"/>
      <c r="AI39" s="116"/>
    </row>
    <row r="40" spans="1:35" ht="15.75" customHeight="1">
      <c r="A40" s="260" t="s">
        <v>440</v>
      </c>
      <c r="B40" s="162" t="s">
        <v>441</v>
      </c>
      <c r="C40" s="130">
        <v>2957017.8720181002</v>
      </c>
      <c r="D40" s="130">
        <v>98150.120020000002</v>
      </c>
      <c r="E40" s="130">
        <f>((+$E$13+$E$19-$E$24+$E$26+$E$27+$E$29+$E$30))*0.5%</f>
        <v>0</v>
      </c>
      <c r="F40" s="130">
        <f>((+$F$13+$F$19-$F$24+$F$26+$F$27+$F$29+$F$30))*0.5%</f>
        <v>0</v>
      </c>
      <c r="G40" s="267">
        <f t="shared" si="36"/>
        <v>3055167.9920381</v>
      </c>
      <c r="H40" s="130"/>
      <c r="I40" s="286">
        <v>122959.825021</v>
      </c>
      <c r="J40" s="130">
        <v>709321.53500049992</v>
      </c>
      <c r="K40" s="130">
        <v>0</v>
      </c>
      <c r="L40" s="130">
        <v>0</v>
      </c>
      <c r="M40" s="130">
        <v>0</v>
      </c>
      <c r="N40" s="279">
        <v>142783.64498849999</v>
      </c>
      <c r="O40" s="257">
        <v>0</v>
      </c>
      <c r="P40" s="280">
        <v>142783.64498849999</v>
      </c>
      <c r="Q40" s="279">
        <v>108089.03998099999</v>
      </c>
      <c r="R40" s="257">
        <v>0</v>
      </c>
      <c r="S40" s="257">
        <v>0</v>
      </c>
      <c r="T40" s="280">
        <v>108089.03998099999</v>
      </c>
      <c r="U40" s="130">
        <v>0</v>
      </c>
      <c r="V40" s="130">
        <v>0</v>
      </c>
      <c r="W40" s="130">
        <v>0</v>
      </c>
      <c r="X40" s="130">
        <v>72741.474998500009</v>
      </c>
      <c r="Y40" s="130">
        <v>0</v>
      </c>
      <c r="Z40" s="130">
        <v>0</v>
      </c>
      <c r="AA40" s="130">
        <v>0</v>
      </c>
      <c r="AB40" s="267">
        <f t="shared" si="37"/>
        <v>1155895.5199894998</v>
      </c>
      <c r="AC40" s="130"/>
      <c r="AD40" s="267">
        <f>+'DETALLE PROG. III'!D72</f>
        <v>1042775.3129643149</v>
      </c>
      <c r="AE40" s="130"/>
      <c r="AF40" s="267">
        <f t="shared" si="38"/>
        <v>5253838.8249919144</v>
      </c>
      <c r="AG40" s="130"/>
      <c r="AH40" s="116"/>
      <c r="AI40" s="116"/>
    </row>
    <row r="41" spans="1:35" ht="15.75" customHeight="1">
      <c r="A41" s="273" t="s">
        <v>442</v>
      </c>
      <c r="B41" s="164" t="s">
        <v>443</v>
      </c>
      <c r="C41" s="158">
        <f t="shared" ref="C41:G41" si="39">SUM(C42:C46)</f>
        <v>48790795.03724435</v>
      </c>
      <c r="D41" s="158">
        <f t="shared" si="39"/>
        <v>1619476.9802699997</v>
      </c>
      <c r="E41" s="158">
        <f t="shared" si="39"/>
        <v>0</v>
      </c>
      <c r="F41" s="158">
        <f t="shared" si="39"/>
        <v>0</v>
      </c>
      <c r="G41" s="274">
        <f t="shared" si="39"/>
        <v>50410272.017514348</v>
      </c>
      <c r="H41" s="130"/>
      <c r="I41" s="158">
        <f t="shared" ref="I41:AB41" si="40">SUM(I42:I46)</f>
        <v>2028837.1177834999</v>
      </c>
      <c r="J41" s="158">
        <f t="shared" si="40"/>
        <v>11703805.332506748</v>
      </c>
      <c r="K41" s="158">
        <f t="shared" si="40"/>
        <v>0</v>
      </c>
      <c r="L41" s="158">
        <f t="shared" si="40"/>
        <v>0</v>
      </c>
      <c r="M41" s="158">
        <f t="shared" si="40"/>
        <v>0</v>
      </c>
      <c r="N41" s="275">
        <f t="shared" si="40"/>
        <v>2355930.1373447496</v>
      </c>
      <c r="O41" s="276">
        <f t="shared" si="40"/>
        <v>0</v>
      </c>
      <c r="P41" s="277">
        <f t="shared" si="40"/>
        <v>2355930.1373447496</v>
      </c>
      <c r="Q41" s="275">
        <f t="shared" si="40"/>
        <v>1783469.1597434999</v>
      </c>
      <c r="R41" s="276">
        <f t="shared" si="40"/>
        <v>0</v>
      </c>
      <c r="S41" s="276">
        <f t="shared" si="40"/>
        <v>0</v>
      </c>
      <c r="T41" s="277">
        <f t="shared" si="40"/>
        <v>1783469.1597434999</v>
      </c>
      <c r="U41" s="158">
        <f t="shared" si="40"/>
        <v>0</v>
      </c>
      <c r="V41" s="158">
        <f t="shared" si="40"/>
        <v>0</v>
      </c>
      <c r="W41" s="158">
        <f t="shared" si="40"/>
        <v>0</v>
      </c>
      <c r="X41" s="158">
        <f t="shared" si="40"/>
        <v>1200234.33247975</v>
      </c>
      <c r="Y41" s="158">
        <f t="shared" si="40"/>
        <v>0</v>
      </c>
      <c r="Z41" s="158">
        <f t="shared" si="40"/>
        <v>0</v>
      </c>
      <c r="AA41" s="158">
        <f t="shared" si="40"/>
        <v>0</v>
      </c>
      <c r="AB41" s="274">
        <f t="shared" si="40"/>
        <v>19072276.079858247</v>
      </c>
      <c r="AC41" s="130"/>
      <c r="AD41" s="274">
        <f>SUM(AD42:AD46)</f>
        <v>17205792.665018253</v>
      </c>
      <c r="AE41" s="130"/>
      <c r="AF41" s="274">
        <f>SUM(AF42:AF46)</f>
        <v>86688340.762390837</v>
      </c>
      <c r="AG41" s="130"/>
      <c r="AH41" s="116"/>
      <c r="AI41" s="116"/>
    </row>
    <row r="42" spans="1:35" ht="15.75" customHeight="1">
      <c r="A42" s="260" t="s">
        <v>444</v>
      </c>
      <c r="B42" s="162" t="s">
        <v>1438</v>
      </c>
      <c r="C42" s="130">
        <v>31048687.771190051</v>
      </c>
      <c r="D42" s="130">
        <v>1030576.26021</v>
      </c>
      <c r="E42" s="130">
        <f>((+$E$13+$E$19-$E$24+$E$26+$E$27+$E$29+$E$30))*5.25%</f>
        <v>0</v>
      </c>
      <c r="F42" s="130">
        <f>((+$F$13+$F$19-$F$24+$F$26+$F$27+$F$29+$F$30))*5.25%</f>
        <v>0</v>
      </c>
      <c r="G42" s="267">
        <f t="shared" ref="G42:G46" si="41">SUM(C42:F42)</f>
        <v>32079264.031400051</v>
      </c>
      <c r="H42" s="130"/>
      <c r="I42" s="130">
        <v>1291078.1627205</v>
      </c>
      <c r="J42" s="130">
        <v>7447876.1175052486</v>
      </c>
      <c r="K42" s="130">
        <v>0</v>
      </c>
      <c r="L42" s="130">
        <v>0</v>
      </c>
      <c r="M42" s="130">
        <v>0</v>
      </c>
      <c r="N42" s="279">
        <v>1499228.2723792498</v>
      </c>
      <c r="O42" s="257">
        <v>0</v>
      </c>
      <c r="P42" s="280">
        <v>1499228.2723792498</v>
      </c>
      <c r="Q42" s="287">
        <v>1134934.9198004999</v>
      </c>
      <c r="R42" s="257">
        <v>0</v>
      </c>
      <c r="S42" s="257">
        <v>0</v>
      </c>
      <c r="T42" s="280">
        <v>1134934.9198004999</v>
      </c>
      <c r="U42" s="130">
        <v>0</v>
      </c>
      <c r="V42" s="130">
        <v>0</v>
      </c>
      <c r="W42" s="130">
        <v>0</v>
      </c>
      <c r="X42" s="130">
        <v>763785.48748424998</v>
      </c>
      <c r="Y42" s="130">
        <v>0</v>
      </c>
      <c r="Z42" s="130">
        <v>0</v>
      </c>
      <c r="AA42" s="130">
        <v>0</v>
      </c>
      <c r="AB42" s="267">
        <f t="shared" ref="AB42:AB46" si="42">+I42+J42+K42+L42+M42+P42+T42+U42+V42+W42+X42+Y42+Z42+AA42</f>
        <v>12136902.959889747</v>
      </c>
      <c r="AC42" s="130"/>
      <c r="AD42" s="267">
        <f>+'DETALLE PROG. III'!D74</f>
        <v>10949140.786125306</v>
      </c>
      <c r="AE42" s="130"/>
      <c r="AF42" s="267">
        <f t="shared" ref="AF42:AF46" si="43">+G42+AB42+AD42</f>
        <v>55165307.777415097</v>
      </c>
      <c r="AG42" s="130"/>
      <c r="AH42" s="116"/>
      <c r="AI42" s="116"/>
    </row>
    <row r="43" spans="1:35" ht="15.75" customHeight="1">
      <c r="A43" s="260" t="s">
        <v>446</v>
      </c>
      <c r="B43" s="162" t="s">
        <v>447</v>
      </c>
      <c r="C43" s="130">
        <v>8871053.6560542993</v>
      </c>
      <c r="D43" s="130">
        <v>294450.36005999998</v>
      </c>
      <c r="E43" s="130">
        <f t="shared" ref="E43:E44" si="44">((+$E$13+$E$19-$E$24+$E$26+$E$27+$E$29+$E$30))*1.5%</f>
        <v>0</v>
      </c>
      <c r="F43" s="130">
        <f t="shared" ref="F43:F44" si="45">((+$F$13+$F$19-$F$24+$F$26+$F$27+$F$29+$F$30))*1.5%</f>
        <v>0</v>
      </c>
      <c r="G43" s="267">
        <f t="shared" si="41"/>
        <v>9165504.0161143001</v>
      </c>
      <c r="H43" s="130"/>
      <c r="I43" s="130">
        <v>368879.47506299999</v>
      </c>
      <c r="J43" s="130">
        <v>2127964.6050014999</v>
      </c>
      <c r="K43" s="130">
        <v>0</v>
      </c>
      <c r="L43" s="130">
        <v>0</v>
      </c>
      <c r="M43" s="130">
        <v>0</v>
      </c>
      <c r="N43" s="279">
        <v>428350.93496549997</v>
      </c>
      <c r="O43" s="257">
        <v>0</v>
      </c>
      <c r="P43" s="280">
        <v>428350.93496549997</v>
      </c>
      <c r="Q43" s="287">
        <v>324267.11994299997</v>
      </c>
      <c r="R43" s="257">
        <v>0</v>
      </c>
      <c r="S43" s="257">
        <v>0</v>
      </c>
      <c r="T43" s="280">
        <v>324267.11994299997</v>
      </c>
      <c r="U43" s="130">
        <v>0</v>
      </c>
      <c r="V43" s="130">
        <v>0</v>
      </c>
      <c r="W43" s="130">
        <v>0</v>
      </c>
      <c r="X43" s="130">
        <v>218224.42499550001</v>
      </c>
      <c r="Y43" s="130">
        <v>0</v>
      </c>
      <c r="Z43" s="130">
        <v>0</v>
      </c>
      <c r="AA43" s="130">
        <v>0</v>
      </c>
      <c r="AB43" s="267">
        <f t="shared" si="42"/>
        <v>3467686.5599684999</v>
      </c>
      <c r="AC43" s="130"/>
      <c r="AD43" s="267">
        <f>+'DETALLE PROG. III'!D75</f>
        <v>3128325.9388929447</v>
      </c>
      <c r="AE43" s="130"/>
      <c r="AF43" s="267">
        <f t="shared" si="43"/>
        <v>15761516.514975745</v>
      </c>
      <c r="AG43" s="130"/>
      <c r="AH43" s="116"/>
      <c r="AI43" s="116"/>
    </row>
    <row r="44" spans="1:35" ht="15.75" customHeight="1">
      <c r="A44" s="281" t="s">
        <v>448</v>
      </c>
      <c r="B44" s="282" t="s">
        <v>449</v>
      </c>
      <c r="C44" s="205">
        <v>8871053.6099999994</v>
      </c>
      <c r="D44" s="205">
        <v>294450.36</v>
      </c>
      <c r="E44" s="205">
        <f t="shared" si="44"/>
        <v>0</v>
      </c>
      <c r="F44" s="205">
        <f t="shared" si="45"/>
        <v>0</v>
      </c>
      <c r="G44" s="283">
        <f t="shared" si="41"/>
        <v>9165503.9699999988</v>
      </c>
      <c r="H44" s="205"/>
      <c r="I44" s="205">
        <v>368879.48</v>
      </c>
      <c r="J44" s="205">
        <v>2127964.61</v>
      </c>
      <c r="K44" s="205">
        <f t="shared" ref="K44:L44" si="46">((+K13+K19-K24+K26+K27+K29+K30))*1.5%</f>
        <v>0</v>
      </c>
      <c r="L44" s="205">
        <f t="shared" si="46"/>
        <v>0</v>
      </c>
      <c r="M44" s="205">
        <f>((+$M$13+$M$19-$M$24+$M$26+$M$27+$M$29+$M$30))*1.5%</f>
        <v>0</v>
      </c>
      <c r="N44" s="284">
        <v>428350.93</v>
      </c>
      <c r="O44" s="205">
        <f>((+$O$13+$O$19-$O$24+$O$26+$O$27+$O$29+$O$30))*1.5%</f>
        <v>0</v>
      </c>
      <c r="P44" s="285">
        <f t="shared" ref="P44:P46" si="47">SUM(N44:O44)</f>
        <v>428350.93</v>
      </c>
      <c r="Q44" s="284">
        <v>324267.12</v>
      </c>
      <c r="R44" s="205">
        <f>((+$R$13+$R$19-$R$24+$R$26+$R$27+$R$29+$R$30))*1.5%</f>
        <v>0</v>
      </c>
      <c r="S44" s="205">
        <f>((+$S$13+$S$19-$S$24+$S$26+$S$27+$S$29+$S$30))*1.5%</f>
        <v>0</v>
      </c>
      <c r="T44" s="285">
        <f t="shared" ref="T44:T46" si="48">SUM(Q44:S44)</f>
        <v>324267.12</v>
      </c>
      <c r="U44" s="205">
        <f>((+$U$13+$U$19-$U$24+$U$26+$U$27+$U$29+$U$30))*1.5%</f>
        <v>0</v>
      </c>
      <c r="V44" s="205">
        <f>((+$V$13+$V$19-$V$24+$V$26+$V$27+$V$29+$V$30))*1.5%</f>
        <v>0</v>
      </c>
      <c r="W44" s="205">
        <f>((+$F$13+$F$19-$F$24+$F$26+$F$27+$F$29+$F$30))*1.5%</f>
        <v>0</v>
      </c>
      <c r="X44" s="205">
        <v>218224.42</v>
      </c>
      <c r="Y44" s="205">
        <f>((+$Y$13+$Y$19-$Y$24+$Y$26+$Y$27+$Y$29+$Y$30))*1.5%</f>
        <v>0</v>
      </c>
      <c r="Z44" s="205">
        <f>((+$Z$13+$Z$19-$Z$24+$Z$26+$Z$27+$Z$29+$Z$30))*1.5%</f>
        <v>0</v>
      </c>
      <c r="AA44" s="205">
        <f>((+$AA$13+$AA$19-$AA$24+$AA$26+$AA$27+$AA$29+$AA$30))*1.5%</f>
        <v>0</v>
      </c>
      <c r="AB44" s="283">
        <f t="shared" si="42"/>
        <v>3467686.56</v>
      </c>
      <c r="AC44" s="205"/>
      <c r="AD44" s="283">
        <f>+'DETALLE PROG. III'!D76</f>
        <v>3128325.94</v>
      </c>
      <c r="AE44" s="205"/>
      <c r="AF44" s="283">
        <f t="shared" si="43"/>
        <v>15761516.469999999</v>
      </c>
      <c r="AG44" s="130"/>
      <c r="AH44" s="116"/>
      <c r="AI44" s="116"/>
    </row>
    <row r="45" spans="1:35" ht="15.75" customHeight="1">
      <c r="A45" s="260" t="s">
        <v>450</v>
      </c>
      <c r="B45" s="162" t="s">
        <v>451</v>
      </c>
      <c r="C45" s="130">
        <v>0</v>
      </c>
      <c r="D45" s="130">
        <v>0</v>
      </c>
      <c r="E45" s="130">
        <v>0</v>
      </c>
      <c r="F45" s="130">
        <v>0</v>
      </c>
      <c r="G45" s="267">
        <f t="shared" si="41"/>
        <v>0</v>
      </c>
      <c r="H45" s="130"/>
      <c r="I45" s="130">
        <v>0</v>
      </c>
      <c r="J45" s="130">
        <v>0</v>
      </c>
      <c r="K45" s="130">
        <v>0</v>
      </c>
      <c r="L45" s="130">
        <v>0</v>
      </c>
      <c r="M45" s="130">
        <v>0</v>
      </c>
      <c r="N45" s="279">
        <v>0</v>
      </c>
      <c r="O45" s="257">
        <v>0</v>
      </c>
      <c r="P45" s="280">
        <f t="shared" si="47"/>
        <v>0</v>
      </c>
      <c r="Q45" s="279">
        <v>0</v>
      </c>
      <c r="R45" s="257">
        <v>0</v>
      </c>
      <c r="S45" s="257">
        <v>0</v>
      </c>
      <c r="T45" s="280">
        <f t="shared" si="48"/>
        <v>0</v>
      </c>
      <c r="U45" s="130">
        <v>0</v>
      </c>
      <c r="V45" s="130">
        <v>0</v>
      </c>
      <c r="W45" s="130">
        <v>0</v>
      </c>
      <c r="X45" s="130">
        <v>0</v>
      </c>
      <c r="Y45" s="130">
        <v>0</v>
      </c>
      <c r="Z45" s="130">
        <v>0</v>
      </c>
      <c r="AA45" s="130">
        <v>0</v>
      </c>
      <c r="AB45" s="267">
        <f t="shared" si="42"/>
        <v>0</v>
      </c>
      <c r="AC45" s="130"/>
      <c r="AD45" s="267">
        <v>0</v>
      </c>
      <c r="AE45" s="130"/>
      <c r="AF45" s="267">
        <f t="shared" si="43"/>
        <v>0</v>
      </c>
      <c r="AG45" s="130"/>
      <c r="AH45" s="116"/>
      <c r="AI45" s="116"/>
    </row>
    <row r="46" spans="1:35" ht="15.75" customHeight="1">
      <c r="A46" s="260" t="s">
        <v>452</v>
      </c>
      <c r="B46" s="162" t="s">
        <v>453</v>
      </c>
      <c r="C46" s="130">
        <v>0</v>
      </c>
      <c r="D46" s="130">
        <v>0</v>
      </c>
      <c r="E46" s="130">
        <v>0</v>
      </c>
      <c r="F46" s="130">
        <v>0</v>
      </c>
      <c r="G46" s="267">
        <f t="shared" si="41"/>
        <v>0</v>
      </c>
      <c r="H46" s="130"/>
      <c r="I46" s="130">
        <v>0</v>
      </c>
      <c r="J46" s="130">
        <v>0</v>
      </c>
      <c r="K46" s="130">
        <v>0</v>
      </c>
      <c r="L46" s="130">
        <v>0</v>
      </c>
      <c r="M46" s="130">
        <v>0</v>
      </c>
      <c r="N46" s="279">
        <v>0</v>
      </c>
      <c r="O46" s="257">
        <v>0</v>
      </c>
      <c r="P46" s="280">
        <f t="shared" si="47"/>
        <v>0</v>
      </c>
      <c r="Q46" s="279">
        <v>0</v>
      </c>
      <c r="R46" s="257">
        <v>0</v>
      </c>
      <c r="S46" s="257">
        <v>0</v>
      </c>
      <c r="T46" s="280">
        <f t="shared" si="48"/>
        <v>0</v>
      </c>
      <c r="U46" s="130">
        <v>0</v>
      </c>
      <c r="V46" s="130">
        <v>0</v>
      </c>
      <c r="W46" s="130">
        <v>0</v>
      </c>
      <c r="X46" s="130">
        <v>0</v>
      </c>
      <c r="Y46" s="130">
        <v>0</v>
      </c>
      <c r="Z46" s="130">
        <v>0</v>
      </c>
      <c r="AA46" s="130">
        <v>0</v>
      </c>
      <c r="AB46" s="267">
        <f t="shared" si="42"/>
        <v>0</v>
      </c>
      <c r="AC46" s="130"/>
      <c r="AD46" s="267">
        <v>0</v>
      </c>
      <c r="AE46" s="130"/>
      <c r="AF46" s="267">
        <f t="shared" si="43"/>
        <v>0</v>
      </c>
      <c r="AG46" s="130"/>
      <c r="AH46" s="116"/>
      <c r="AI46" s="116"/>
    </row>
    <row r="47" spans="1:35" ht="15.75" customHeight="1">
      <c r="A47" s="260"/>
      <c r="B47" s="162"/>
      <c r="C47" s="130"/>
      <c r="D47" s="130"/>
      <c r="E47" s="130"/>
      <c r="F47" s="130"/>
      <c r="G47" s="267"/>
      <c r="H47" s="130"/>
      <c r="I47" s="130"/>
      <c r="J47" s="130"/>
      <c r="K47" s="130"/>
      <c r="L47" s="130"/>
      <c r="M47" s="130"/>
      <c r="N47" s="279"/>
      <c r="O47" s="257"/>
      <c r="P47" s="280"/>
      <c r="Q47" s="279"/>
      <c r="R47" s="257"/>
      <c r="S47" s="257"/>
      <c r="T47" s="280"/>
      <c r="U47" s="130"/>
      <c r="V47" s="130"/>
      <c r="W47" s="130"/>
      <c r="X47" s="130"/>
      <c r="Y47" s="130"/>
      <c r="Z47" s="130"/>
      <c r="AA47" s="130"/>
      <c r="AB47" s="267"/>
      <c r="AC47" s="130"/>
      <c r="AD47" s="267"/>
      <c r="AE47" s="130"/>
      <c r="AF47" s="267"/>
      <c r="AG47" s="130"/>
      <c r="AH47" s="116"/>
      <c r="AI47" s="116"/>
    </row>
    <row r="48" spans="1:35" ht="15.75" customHeight="1">
      <c r="A48" s="273">
        <v>1</v>
      </c>
      <c r="B48" s="164" t="s">
        <v>454</v>
      </c>
      <c r="C48" s="158">
        <f t="shared" ref="C48:G48" si="49">+C50+C56+C62+C70+C79+C84+C90+C94+C104+C214</f>
        <v>117153071.53</v>
      </c>
      <c r="D48" s="158">
        <f t="shared" si="49"/>
        <v>4792600.4800800001</v>
      </c>
      <c r="E48" s="158">
        <f t="shared" si="49"/>
        <v>0</v>
      </c>
      <c r="F48" s="158">
        <f t="shared" si="49"/>
        <v>0</v>
      </c>
      <c r="G48" s="274">
        <f t="shared" si="49"/>
        <v>121945672.01008001</v>
      </c>
      <c r="H48" s="130"/>
      <c r="I48" s="158">
        <f t="shared" ref="I48:AB48" si="50">+I50+I56+I62+I70+I79+I84+I90+I94+I104+I214</f>
        <v>2641839.0000840002</v>
      </c>
      <c r="J48" s="158">
        <f t="shared" si="50"/>
        <v>57887286</v>
      </c>
      <c r="K48" s="158">
        <f t="shared" si="50"/>
        <v>500000</v>
      </c>
      <c r="L48" s="158">
        <f t="shared" si="50"/>
        <v>6750000</v>
      </c>
      <c r="M48" s="158">
        <f t="shared" si="50"/>
        <v>0</v>
      </c>
      <c r="N48" s="275">
        <f t="shared" si="50"/>
        <v>16971134.999954</v>
      </c>
      <c r="O48" s="276">
        <f t="shared" si="50"/>
        <v>10200000</v>
      </c>
      <c r="P48" s="277">
        <f t="shared" si="50"/>
        <v>27171134.999954</v>
      </c>
      <c r="Q48" s="275">
        <f t="shared" si="50"/>
        <v>1682355.9999239999</v>
      </c>
      <c r="R48" s="276">
        <f t="shared" si="50"/>
        <v>0</v>
      </c>
      <c r="S48" s="276">
        <f t="shared" si="50"/>
        <v>9800000</v>
      </c>
      <c r="T48" s="277">
        <f t="shared" si="50"/>
        <v>11482355.999924</v>
      </c>
      <c r="U48" s="158">
        <f t="shared" si="50"/>
        <v>525000</v>
      </c>
      <c r="V48" s="158">
        <f t="shared" si="50"/>
        <v>92070000</v>
      </c>
      <c r="W48" s="158">
        <f t="shared" si="50"/>
        <v>0</v>
      </c>
      <c r="X48" s="158">
        <f t="shared" si="50"/>
        <v>6050965.9999940004</v>
      </c>
      <c r="Y48" s="158">
        <f t="shared" si="50"/>
        <v>2500000</v>
      </c>
      <c r="Z48" s="158">
        <f t="shared" si="50"/>
        <v>2000000</v>
      </c>
      <c r="AA48" s="158">
        <f t="shared" si="50"/>
        <v>0</v>
      </c>
      <c r="AB48" s="274">
        <f t="shared" si="50"/>
        <v>209578581.99995601</v>
      </c>
      <c r="AC48" s="130"/>
      <c r="AD48" s="274">
        <f>+AD50+AD56+AD62+AD70+AD79+AD84+AD90+AD94+AD104+AD214</f>
        <v>404231319.08000004</v>
      </c>
      <c r="AE48" s="130"/>
      <c r="AF48" s="274">
        <f>+AF50+AF56+AF62+AF70+AF79+AF84+AF90+AF94+AF104+AF214</f>
        <v>735755573.09003603</v>
      </c>
      <c r="AG48" s="130"/>
      <c r="AH48" s="116"/>
      <c r="AI48" s="116"/>
    </row>
    <row r="49" spans="1:35" ht="15.75" customHeight="1">
      <c r="A49" s="273"/>
      <c r="B49" s="288"/>
      <c r="C49" s="130"/>
      <c r="D49" s="130"/>
      <c r="E49" s="130"/>
      <c r="F49" s="130"/>
      <c r="G49" s="267"/>
      <c r="H49" s="130"/>
      <c r="I49" s="130"/>
      <c r="J49" s="130"/>
      <c r="K49" s="130"/>
      <c r="L49" s="130"/>
      <c r="M49" s="130"/>
      <c r="N49" s="279"/>
      <c r="O49" s="257"/>
      <c r="P49" s="280"/>
      <c r="Q49" s="279"/>
      <c r="R49" s="257"/>
      <c r="S49" s="257"/>
      <c r="T49" s="280"/>
      <c r="U49" s="130"/>
      <c r="V49" s="130"/>
      <c r="W49" s="130"/>
      <c r="X49" s="130"/>
      <c r="Y49" s="130"/>
      <c r="Z49" s="130"/>
      <c r="AA49" s="130"/>
      <c r="AB49" s="267"/>
      <c r="AC49" s="130"/>
      <c r="AD49" s="267"/>
      <c r="AE49" s="130"/>
      <c r="AF49" s="267"/>
      <c r="AG49" s="130"/>
      <c r="AH49" s="116"/>
      <c r="AI49" s="116"/>
    </row>
    <row r="50" spans="1:35" ht="15.75" customHeight="1">
      <c r="A50" s="273" t="s">
        <v>455</v>
      </c>
      <c r="B50" s="164" t="s">
        <v>456</v>
      </c>
      <c r="C50" s="158">
        <f t="shared" ref="C50:G50" si="51">SUM(C51:C55)</f>
        <v>0</v>
      </c>
      <c r="D50" s="158">
        <f t="shared" si="51"/>
        <v>0</v>
      </c>
      <c r="E50" s="158">
        <f t="shared" si="51"/>
        <v>0</v>
      </c>
      <c r="F50" s="158">
        <f t="shared" si="51"/>
        <v>0</v>
      </c>
      <c r="G50" s="274">
        <f t="shared" si="51"/>
        <v>0</v>
      </c>
      <c r="H50" s="130"/>
      <c r="I50" s="158">
        <f t="shared" ref="I50:AB50" si="52">SUM(I51:I55)</f>
        <v>0</v>
      </c>
      <c r="J50" s="158">
        <f t="shared" si="52"/>
        <v>0</v>
      </c>
      <c r="K50" s="158">
        <f t="shared" si="52"/>
        <v>0</v>
      </c>
      <c r="L50" s="158">
        <f t="shared" si="52"/>
        <v>0</v>
      </c>
      <c r="M50" s="158">
        <f t="shared" si="52"/>
        <v>0</v>
      </c>
      <c r="N50" s="275">
        <f t="shared" si="52"/>
        <v>0</v>
      </c>
      <c r="O50" s="276">
        <f t="shared" si="52"/>
        <v>0</v>
      </c>
      <c r="P50" s="277">
        <f t="shared" si="52"/>
        <v>0</v>
      </c>
      <c r="Q50" s="275">
        <f t="shared" si="52"/>
        <v>0</v>
      </c>
      <c r="R50" s="276">
        <f t="shared" si="52"/>
        <v>0</v>
      </c>
      <c r="S50" s="276">
        <f t="shared" si="52"/>
        <v>0</v>
      </c>
      <c r="T50" s="277">
        <f t="shared" si="52"/>
        <v>0</v>
      </c>
      <c r="U50" s="158">
        <f t="shared" si="52"/>
        <v>0</v>
      </c>
      <c r="V50" s="158">
        <f t="shared" si="52"/>
        <v>0</v>
      </c>
      <c r="W50" s="158">
        <f t="shared" si="52"/>
        <v>0</v>
      </c>
      <c r="X50" s="158">
        <f t="shared" si="52"/>
        <v>0</v>
      </c>
      <c r="Y50" s="158">
        <f t="shared" si="52"/>
        <v>0</v>
      </c>
      <c r="Z50" s="158">
        <f t="shared" si="52"/>
        <v>1500000</v>
      </c>
      <c r="AA50" s="158">
        <f t="shared" si="52"/>
        <v>0</v>
      </c>
      <c r="AB50" s="274">
        <f t="shared" si="52"/>
        <v>1500000</v>
      </c>
      <c r="AC50" s="130"/>
      <c r="AD50" s="274">
        <f>SUM(AD51:AD55)</f>
        <v>110000000</v>
      </c>
      <c r="AE50" s="130"/>
      <c r="AF50" s="274">
        <f>SUM(AF51:AF55)</f>
        <v>111500000</v>
      </c>
      <c r="AG50" s="130"/>
      <c r="AH50" s="116"/>
      <c r="AI50" s="116"/>
    </row>
    <row r="51" spans="1:35" ht="15.75" customHeight="1">
      <c r="A51" s="260" t="s">
        <v>457</v>
      </c>
      <c r="B51" s="162" t="s">
        <v>458</v>
      </c>
      <c r="C51" s="130">
        <v>0</v>
      </c>
      <c r="D51" s="130">
        <v>0</v>
      </c>
      <c r="E51" s="130">
        <v>0</v>
      </c>
      <c r="F51" s="130">
        <v>0</v>
      </c>
      <c r="G51" s="267">
        <f t="shared" ref="G51:G55" si="53">SUM(C51:F51)</f>
        <v>0</v>
      </c>
      <c r="H51" s="130"/>
      <c r="I51" s="130">
        <v>0</v>
      </c>
      <c r="J51" s="130">
        <v>0</v>
      </c>
      <c r="K51" s="130">
        <v>0</v>
      </c>
      <c r="L51" s="130">
        <v>0</v>
      </c>
      <c r="M51" s="130">
        <v>0</v>
      </c>
      <c r="N51" s="279">
        <v>0</v>
      </c>
      <c r="O51" s="257">
        <v>0</v>
      </c>
      <c r="P51" s="280">
        <f t="shared" ref="P51:P55" si="54">SUM(N51:O51)</f>
        <v>0</v>
      </c>
      <c r="Q51" s="279">
        <v>0</v>
      </c>
      <c r="R51" s="257">
        <v>0</v>
      </c>
      <c r="S51" s="257">
        <v>0</v>
      </c>
      <c r="T51" s="280">
        <f t="shared" ref="T51:T55" si="55">SUM(Q51:S51)</f>
        <v>0</v>
      </c>
      <c r="U51" s="130">
        <v>0</v>
      </c>
      <c r="V51" s="130">
        <v>0</v>
      </c>
      <c r="W51" s="130">
        <v>0</v>
      </c>
      <c r="X51" s="130">
        <v>0</v>
      </c>
      <c r="Y51" s="130">
        <v>0</v>
      </c>
      <c r="Z51" s="130">
        <v>0</v>
      </c>
      <c r="AA51" s="130">
        <v>0</v>
      </c>
      <c r="AB51" s="267">
        <f t="shared" ref="AB51:AB55" si="56">+I51+J51+K51+L51+M51+P51+T51+U51+V51+W51+X51+Y51+Z51+AA51</f>
        <v>0</v>
      </c>
      <c r="AC51" s="130"/>
      <c r="AD51" s="267">
        <v>0</v>
      </c>
      <c r="AE51" s="130"/>
      <c r="AF51" s="267">
        <f t="shared" ref="AF51:AF55" si="57">+G51+AB51+AD51</f>
        <v>0</v>
      </c>
      <c r="AG51" s="130"/>
      <c r="AH51" s="116"/>
      <c r="AI51" s="116"/>
    </row>
    <row r="52" spans="1:35" ht="15.75" customHeight="1">
      <c r="A52" s="260" t="s">
        <v>459</v>
      </c>
      <c r="B52" s="162" t="s">
        <v>460</v>
      </c>
      <c r="C52" s="130">
        <v>0</v>
      </c>
      <c r="D52" s="130">
        <v>0</v>
      </c>
      <c r="E52" s="130">
        <v>0</v>
      </c>
      <c r="F52" s="130">
        <v>0</v>
      </c>
      <c r="G52" s="267">
        <f t="shared" si="53"/>
        <v>0</v>
      </c>
      <c r="H52" s="130"/>
      <c r="I52" s="130">
        <v>0</v>
      </c>
      <c r="J52" s="130">
        <v>0</v>
      </c>
      <c r="K52" s="130">
        <v>0</v>
      </c>
      <c r="L52" s="130">
        <v>0</v>
      </c>
      <c r="M52" s="130">
        <v>0</v>
      </c>
      <c r="N52" s="279">
        <v>0</v>
      </c>
      <c r="O52" s="257">
        <v>0</v>
      </c>
      <c r="P52" s="280">
        <f t="shared" si="54"/>
        <v>0</v>
      </c>
      <c r="Q52" s="279">
        <v>0</v>
      </c>
      <c r="R52" s="257">
        <v>0</v>
      </c>
      <c r="S52" s="257">
        <v>0</v>
      </c>
      <c r="T52" s="280">
        <f t="shared" si="55"/>
        <v>0</v>
      </c>
      <c r="U52" s="130">
        <v>0</v>
      </c>
      <c r="V52" s="130">
        <v>0</v>
      </c>
      <c r="W52" s="130">
        <v>0</v>
      </c>
      <c r="X52" s="130">
        <v>0</v>
      </c>
      <c r="Y52" s="130">
        <v>0</v>
      </c>
      <c r="Z52" s="130">
        <v>1500000</v>
      </c>
      <c r="AA52" s="130">
        <v>0</v>
      </c>
      <c r="AB52" s="267">
        <f t="shared" si="56"/>
        <v>1500000</v>
      </c>
      <c r="AC52" s="130"/>
      <c r="AD52" s="267">
        <f>+'DETALLE PROG. III'!D79+'DETALLE PROG. III'!D199</f>
        <v>105000000</v>
      </c>
      <c r="AE52" s="130"/>
      <c r="AF52" s="267">
        <f t="shared" si="57"/>
        <v>106500000</v>
      </c>
      <c r="AG52" s="130"/>
      <c r="AH52" s="116"/>
      <c r="AI52" s="116"/>
    </row>
    <row r="53" spans="1:35" ht="15.75" customHeight="1">
      <c r="A53" s="260" t="s">
        <v>461</v>
      </c>
      <c r="B53" s="162" t="s">
        <v>462</v>
      </c>
      <c r="C53" s="130">
        <v>0</v>
      </c>
      <c r="D53" s="130">
        <v>0</v>
      </c>
      <c r="E53" s="130">
        <v>0</v>
      </c>
      <c r="F53" s="130">
        <v>0</v>
      </c>
      <c r="G53" s="267">
        <f t="shared" si="53"/>
        <v>0</v>
      </c>
      <c r="H53" s="130"/>
      <c r="I53" s="130">
        <v>0</v>
      </c>
      <c r="J53" s="130">
        <v>0</v>
      </c>
      <c r="K53" s="130">
        <v>0</v>
      </c>
      <c r="L53" s="130">
        <v>0</v>
      </c>
      <c r="M53" s="130">
        <v>0</v>
      </c>
      <c r="N53" s="279">
        <v>0</v>
      </c>
      <c r="O53" s="257">
        <v>0</v>
      </c>
      <c r="P53" s="280">
        <f t="shared" si="54"/>
        <v>0</v>
      </c>
      <c r="Q53" s="279">
        <v>0</v>
      </c>
      <c r="R53" s="257">
        <v>0</v>
      </c>
      <c r="S53" s="257">
        <v>0</v>
      </c>
      <c r="T53" s="280">
        <f t="shared" si="55"/>
        <v>0</v>
      </c>
      <c r="U53" s="130">
        <v>0</v>
      </c>
      <c r="V53" s="130">
        <v>0</v>
      </c>
      <c r="W53" s="130">
        <v>0</v>
      </c>
      <c r="X53" s="130">
        <v>0</v>
      </c>
      <c r="Y53" s="130">
        <v>0</v>
      </c>
      <c r="Z53" s="130">
        <v>0</v>
      </c>
      <c r="AA53" s="130">
        <v>0</v>
      </c>
      <c r="AB53" s="267">
        <f t="shared" si="56"/>
        <v>0</v>
      </c>
      <c r="AC53" s="130"/>
      <c r="AD53" s="267">
        <f>+'DETALLE PROG. III'!D80</f>
        <v>5000000</v>
      </c>
      <c r="AE53" s="130"/>
      <c r="AF53" s="267">
        <f t="shared" si="57"/>
        <v>5000000</v>
      </c>
      <c r="AG53" s="130"/>
      <c r="AH53" s="116"/>
      <c r="AI53" s="116"/>
    </row>
    <row r="54" spans="1:35" ht="15.75" customHeight="1">
      <c r="A54" s="260" t="s">
        <v>463</v>
      </c>
      <c r="B54" s="162" t="s">
        <v>1439</v>
      </c>
      <c r="C54" s="130">
        <v>0</v>
      </c>
      <c r="D54" s="130">
        <v>0</v>
      </c>
      <c r="E54" s="130">
        <v>0</v>
      </c>
      <c r="F54" s="130">
        <v>0</v>
      </c>
      <c r="G54" s="267">
        <f t="shared" si="53"/>
        <v>0</v>
      </c>
      <c r="H54" s="130"/>
      <c r="I54" s="130">
        <v>0</v>
      </c>
      <c r="J54" s="130">
        <v>0</v>
      </c>
      <c r="K54" s="130">
        <v>0</v>
      </c>
      <c r="L54" s="130">
        <v>0</v>
      </c>
      <c r="M54" s="130">
        <v>0</v>
      </c>
      <c r="N54" s="279">
        <v>0</v>
      </c>
      <c r="O54" s="257">
        <v>0</v>
      </c>
      <c r="P54" s="280">
        <f t="shared" si="54"/>
        <v>0</v>
      </c>
      <c r="Q54" s="279">
        <v>0</v>
      </c>
      <c r="R54" s="257">
        <v>0</v>
      </c>
      <c r="S54" s="257">
        <v>0</v>
      </c>
      <c r="T54" s="280">
        <f t="shared" si="55"/>
        <v>0</v>
      </c>
      <c r="U54" s="130">
        <v>0</v>
      </c>
      <c r="V54" s="130">
        <v>0</v>
      </c>
      <c r="W54" s="130">
        <v>0</v>
      </c>
      <c r="X54" s="130">
        <v>0</v>
      </c>
      <c r="Y54" s="130">
        <v>0</v>
      </c>
      <c r="Z54" s="130">
        <v>0</v>
      </c>
      <c r="AA54" s="130">
        <v>0</v>
      </c>
      <c r="AB54" s="267">
        <f t="shared" si="56"/>
        <v>0</v>
      </c>
      <c r="AC54" s="130"/>
      <c r="AD54" s="267">
        <v>0</v>
      </c>
      <c r="AE54" s="130"/>
      <c r="AF54" s="267">
        <f t="shared" si="57"/>
        <v>0</v>
      </c>
      <c r="AG54" s="130"/>
      <c r="AH54" s="116"/>
      <c r="AI54" s="116"/>
    </row>
    <row r="55" spans="1:35" ht="15.75" customHeight="1">
      <c r="A55" s="260" t="s">
        <v>465</v>
      </c>
      <c r="B55" s="162" t="s">
        <v>466</v>
      </c>
      <c r="C55" s="130">
        <v>0</v>
      </c>
      <c r="D55" s="130">
        <v>0</v>
      </c>
      <c r="E55" s="130">
        <v>0</v>
      </c>
      <c r="F55" s="130">
        <v>0</v>
      </c>
      <c r="G55" s="267">
        <f t="shared" si="53"/>
        <v>0</v>
      </c>
      <c r="H55" s="130"/>
      <c r="I55" s="130">
        <v>0</v>
      </c>
      <c r="J55" s="130">
        <v>0</v>
      </c>
      <c r="K55" s="130">
        <v>0</v>
      </c>
      <c r="L55" s="130">
        <v>0</v>
      </c>
      <c r="M55" s="130">
        <v>0</v>
      </c>
      <c r="N55" s="279">
        <v>0</v>
      </c>
      <c r="O55" s="257">
        <v>0</v>
      </c>
      <c r="P55" s="280">
        <f t="shared" si="54"/>
        <v>0</v>
      </c>
      <c r="Q55" s="279">
        <v>0</v>
      </c>
      <c r="R55" s="257">
        <v>0</v>
      </c>
      <c r="S55" s="257">
        <v>0</v>
      </c>
      <c r="T55" s="280">
        <f t="shared" si="55"/>
        <v>0</v>
      </c>
      <c r="U55" s="130">
        <v>0</v>
      </c>
      <c r="V55" s="130">
        <v>0</v>
      </c>
      <c r="W55" s="130">
        <v>0</v>
      </c>
      <c r="X55" s="130">
        <v>0</v>
      </c>
      <c r="Y55" s="130">
        <v>0</v>
      </c>
      <c r="Z55" s="130">
        <v>0</v>
      </c>
      <c r="AA55" s="130">
        <v>0</v>
      </c>
      <c r="AB55" s="267">
        <f t="shared" si="56"/>
        <v>0</v>
      </c>
      <c r="AC55" s="130"/>
      <c r="AD55" s="267">
        <v>0</v>
      </c>
      <c r="AE55" s="130"/>
      <c r="AF55" s="267">
        <f t="shared" si="57"/>
        <v>0</v>
      </c>
      <c r="AG55" s="130"/>
      <c r="AH55" s="116"/>
      <c r="AI55" s="116"/>
    </row>
    <row r="56" spans="1:35" ht="15.75" customHeight="1">
      <c r="A56" s="273" t="s">
        <v>467</v>
      </c>
      <c r="B56" s="164" t="s">
        <v>468</v>
      </c>
      <c r="C56" s="158">
        <f t="shared" ref="C56:G56" si="58">SUM(C57:C61)</f>
        <v>42350000</v>
      </c>
      <c r="D56" s="158">
        <f t="shared" si="58"/>
        <v>800000</v>
      </c>
      <c r="E56" s="158">
        <f t="shared" si="58"/>
        <v>0</v>
      </c>
      <c r="F56" s="158">
        <f t="shared" si="58"/>
        <v>0</v>
      </c>
      <c r="G56" s="274">
        <f t="shared" si="58"/>
        <v>43150000</v>
      </c>
      <c r="H56" s="130"/>
      <c r="I56" s="158">
        <f t="shared" ref="I56:AB56" si="59">SUM(I57:I61)</f>
        <v>0</v>
      </c>
      <c r="J56" s="158">
        <f t="shared" si="59"/>
        <v>0</v>
      </c>
      <c r="K56" s="158">
        <f t="shared" si="59"/>
        <v>0</v>
      </c>
      <c r="L56" s="158">
        <f t="shared" si="59"/>
        <v>0</v>
      </c>
      <c r="M56" s="158">
        <f t="shared" si="59"/>
        <v>0</v>
      </c>
      <c r="N56" s="275">
        <f t="shared" si="59"/>
        <v>2300000</v>
      </c>
      <c r="O56" s="276">
        <f t="shared" si="59"/>
        <v>0</v>
      </c>
      <c r="P56" s="277">
        <f t="shared" si="59"/>
        <v>2300000</v>
      </c>
      <c r="Q56" s="275">
        <f t="shared" si="59"/>
        <v>0</v>
      </c>
      <c r="R56" s="276">
        <f t="shared" si="59"/>
        <v>0</v>
      </c>
      <c r="S56" s="276">
        <f t="shared" si="59"/>
        <v>0</v>
      </c>
      <c r="T56" s="277">
        <f t="shared" si="59"/>
        <v>0</v>
      </c>
      <c r="U56" s="158">
        <f t="shared" si="59"/>
        <v>0</v>
      </c>
      <c r="V56" s="158">
        <f t="shared" si="59"/>
        <v>92070000</v>
      </c>
      <c r="W56" s="158">
        <f t="shared" si="59"/>
        <v>0</v>
      </c>
      <c r="X56" s="158">
        <f t="shared" si="59"/>
        <v>960000</v>
      </c>
      <c r="Y56" s="158">
        <f t="shared" si="59"/>
        <v>0</v>
      </c>
      <c r="Z56" s="158">
        <f t="shared" si="59"/>
        <v>0</v>
      </c>
      <c r="AA56" s="158">
        <f t="shared" si="59"/>
        <v>0</v>
      </c>
      <c r="AB56" s="274">
        <f t="shared" si="59"/>
        <v>95330000</v>
      </c>
      <c r="AC56" s="130"/>
      <c r="AD56" s="274">
        <f>SUM(AD57:AD61)</f>
        <v>4200000</v>
      </c>
      <c r="AE56" s="130"/>
      <c r="AF56" s="274">
        <f>SUM(AF57:AF61)</f>
        <v>142680000</v>
      </c>
      <c r="AG56" s="130"/>
      <c r="AH56" s="116"/>
      <c r="AI56" s="116"/>
    </row>
    <row r="57" spans="1:35" ht="15.75" customHeight="1">
      <c r="A57" s="260" t="s">
        <v>469</v>
      </c>
      <c r="B57" s="162" t="s">
        <v>470</v>
      </c>
      <c r="C57" s="130">
        <v>2000000</v>
      </c>
      <c r="D57" s="130">
        <v>0</v>
      </c>
      <c r="E57" s="130">
        <v>0</v>
      </c>
      <c r="F57" s="130">
        <v>0</v>
      </c>
      <c r="G57" s="267">
        <f t="shared" ref="G57:G61" si="60">SUM(C57:F57)</f>
        <v>2000000</v>
      </c>
      <c r="H57" s="130"/>
      <c r="I57" s="130">
        <v>0</v>
      </c>
      <c r="J57" s="130">
        <v>0</v>
      </c>
      <c r="K57" s="130">
        <v>0</v>
      </c>
      <c r="L57" s="130">
        <v>0</v>
      </c>
      <c r="M57" s="130">
        <v>0</v>
      </c>
      <c r="N57" s="279">
        <v>700000</v>
      </c>
      <c r="O57" s="257">
        <v>0</v>
      </c>
      <c r="P57" s="280">
        <f t="shared" ref="P57:P61" si="61">SUM(N57:O57)</f>
        <v>700000</v>
      </c>
      <c r="Q57" s="279">
        <v>0</v>
      </c>
      <c r="R57" s="257">
        <v>0</v>
      </c>
      <c r="S57" s="257">
        <v>0</v>
      </c>
      <c r="T57" s="280">
        <f t="shared" ref="T57:T61" si="62">SUM(Q57:S57)</f>
        <v>0</v>
      </c>
      <c r="U57" s="130">
        <v>0</v>
      </c>
      <c r="V57" s="130">
        <v>0</v>
      </c>
      <c r="W57" s="130">
        <v>0</v>
      </c>
      <c r="X57" s="130">
        <v>360000</v>
      </c>
      <c r="Y57" s="130">
        <v>0</v>
      </c>
      <c r="Z57" s="130">
        <v>0</v>
      </c>
      <c r="AA57" s="130">
        <v>0</v>
      </c>
      <c r="AB57" s="267">
        <f t="shared" ref="AB57:AB61" si="63">+I57+J57+K57+L57+M57+P57+T57+U57+V57+W57+X57+Y57+Z57+AA57</f>
        <v>1060000</v>
      </c>
      <c r="AC57" s="130"/>
      <c r="AD57" s="267">
        <f>+'DETALLE PROG. III'!D82</f>
        <v>500000</v>
      </c>
      <c r="AE57" s="130"/>
      <c r="AF57" s="267">
        <f t="shared" ref="AF57:AF61" si="64">+G57+AB57+AD57</f>
        <v>3560000</v>
      </c>
      <c r="AG57" s="130"/>
      <c r="AH57" s="116"/>
      <c r="AI57" s="116"/>
    </row>
    <row r="58" spans="1:35" ht="15.75" customHeight="1">
      <c r="A58" s="260" t="s">
        <v>471</v>
      </c>
      <c r="B58" s="162" t="s">
        <v>472</v>
      </c>
      <c r="C58" s="130">
        <v>20000000</v>
      </c>
      <c r="D58" s="130">
        <v>0</v>
      </c>
      <c r="E58" s="130">
        <v>0</v>
      </c>
      <c r="F58" s="130">
        <v>0</v>
      </c>
      <c r="G58" s="267">
        <f t="shared" si="60"/>
        <v>20000000</v>
      </c>
      <c r="H58" s="130"/>
      <c r="I58" s="130">
        <v>0</v>
      </c>
      <c r="J58" s="130">
        <v>0</v>
      </c>
      <c r="K58" s="130">
        <v>0</v>
      </c>
      <c r="L58" s="130">
        <v>0</v>
      </c>
      <c r="M58" s="130">
        <v>0</v>
      </c>
      <c r="N58" s="279">
        <v>600000</v>
      </c>
      <c r="O58" s="257">
        <v>0</v>
      </c>
      <c r="P58" s="280">
        <f t="shared" si="61"/>
        <v>600000</v>
      </c>
      <c r="Q58" s="279">
        <v>0</v>
      </c>
      <c r="R58" s="257">
        <v>0</v>
      </c>
      <c r="S58" s="257">
        <v>0</v>
      </c>
      <c r="T58" s="280">
        <f t="shared" si="62"/>
        <v>0</v>
      </c>
      <c r="U58" s="130">
        <v>0</v>
      </c>
      <c r="V58" s="130">
        <v>0</v>
      </c>
      <c r="W58" s="130">
        <v>0</v>
      </c>
      <c r="X58" s="130">
        <v>600000</v>
      </c>
      <c r="Y58" s="130">
        <v>0</v>
      </c>
      <c r="Z58" s="130">
        <v>0</v>
      </c>
      <c r="AA58" s="130">
        <v>0</v>
      </c>
      <c r="AB58" s="267">
        <f t="shared" si="63"/>
        <v>1200000</v>
      </c>
      <c r="AC58" s="130"/>
      <c r="AD58" s="267">
        <f>+'DETALLE PROG. III'!D83</f>
        <v>2500000</v>
      </c>
      <c r="AE58" s="130"/>
      <c r="AF58" s="267">
        <f t="shared" si="64"/>
        <v>23700000</v>
      </c>
      <c r="AG58" s="130"/>
      <c r="AH58" s="116"/>
      <c r="AI58" s="116"/>
    </row>
    <row r="59" spans="1:35" ht="15.75" customHeight="1">
      <c r="A59" s="260" t="s">
        <v>473</v>
      </c>
      <c r="B59" s="162" t="s">
        <v>474</v>
      </c>
      <c r="C59" s="130">
        <v>50000</v>
      </c>
      <c r="D59" s="130">
        <v>100000</v>
      </c>
      <c r="E59" s="130">
        <v>0</v>
      </c>
      <c r="F59" s="130">
        <v>0</v>
      </c>
      <c r="G59" s="267">
        <f t="shared" si="60"/>
        <v>150000</v>
      </c>
      <c r="H59" s="130"/>
      <c r="I59" s="130">
        <v>0</v>
      </c>
      <c r="J59" s="130">
        <v>0</v>
      </c>
      <c r="K59" s="130">
        <v>0</v>
      </c>
      <c r="L59" s="130">
        <v>0</v>
      </c>
      <c r="M59" s="130">
        <v>0</v>
      </c>
      <c r="N59" s="279">
        <v>0</v>
      </c>
      <c r="O59" s="257">
        <v>0</v>
      </c>
      <c r="P59" s="280">
        <f t="shared" si="61"/>
        <v>0</v>
      </c>
      <c r="Q59" s="279">
        <v>0</v>
      </c>
      <c r="R59" s="257">
        <v>0</v>
      </c>
      <c r="S59" s="257">
        <v>0</v>
      </c>
      <c r="T59" s="280">
        <f t="shared" si="62"/>
        <v>0</v>
      </c>
      <c r="U59" s="130">
        <v>0</v>
      </c>
      <c r="V59" s="130">
        <v>0</v>
      </c>
      <c r="W59" s="130">
        <v>0</v>
      </c>
      <c r="X59" s="130">
        <v>0</v>
      </c>
      <c r="Y59" s="130">
        <v>0</v>
      </c>
      <c r="Z59" s="130">
        <v>0</v>
      </c>
      <c r="AA59" s="130">
        <v>0</v>
      </c>
      <c r="AB59" s="267">
        <f t="shared" si="63"/>
        <v>0</v>
      </c>
      <c r="AC59" s="130"/>
      <c r="AD59" s="267">
        <f>+'DETALLE PROG. III'!D84</f>
        <v>0</v>
      </c>
      <c r="AE59" s="130"/>
      <c r="AF59" s="267">
        <f t="shared" si="64"/>
        <v>150000</v>
      </c>
      <c r="AG59" s="130"/>
      <c r="AH59" s="116"/>
      <c r="AI59" s="116"/>
    </row>
    <row r="60" spans="1:35" ht="15.75" customHeight="1">
      <c r="A60" s="260" t="s">
        <v>475</v>
      </c>
      <c r="B60" s="162" t="s">
        <v>476</v>
      </c>
      <c r="C60" s="130">
        <v>20000000</v>
      </c>
      <c r="D60" s="130">
        <v>700000</v>
      </c>
      <c r="E60" s="130">
        <v>0</v>
      </c>
      <c r="F60" s="130">
        <v>0</v>
      </c>
      <c r="G60" s="267">
        <f t="shared" si="60"/>
        <v>20700000</v>
      </c>
      <c r="H60" s="130"/>
      <c r="I60" s="130">
        <v>0</v>
      </c>
      <c r="J60" s="130">
        <v>0</v>
      </c>
      <c r="K60" s="130">
        <v>0</v>
      </c>
      <c r="L60" s="130">
        <v>0</v>
      </c>
      <c r="M60" s="130">
        <v>0</v>
      </c>
      <c r="N60" s="279">
        <v>1000000</v>
      </c>
      <c r="O60" s="257">
        <v>0</v>
      </c>
      <c r="P60" s="280">
        <f t="shared" si="61"/>
        <v>1000000</v>
      </c>
      <c r="Q60" s="279">
        <v>0</v>
      </c>
      <c r="R60" s="257">
        <v>0</v>
      </c>
      <c r="S60" s="257">
        <v>0</v>
      </c>
      <c r="T60" s="280">
        <f t="shared" si="62"/>
        <v>0</v>
      </c>
      <c r="U60" s="130">
        <v>0</v>
      </c>
      <c r="V60" s="130">
        <v>0</v>
      </c>
      <c r="W60" s="130">
        <v>0</v>
      </c>
      <c r="X60" s="130">
        <v>0</v>
      </c>
      <c r="Y60" s="130">
        <v>0</v>
      </c>
      <c r="Z60" s="130">
        <v>0</v>
      </c>
      <c r="AA60" s="130">
        <v>0</v>
      </c>
      <c r="AB60" s="267">
        <f t="shared" si="63"/>
        <v>1000000</v>
      </c>
      <c r="AC60" s="130"/>
      <c r="AD60" s="267">
        <f>+'DETALLE PROG. III'!D85</f>
        <v>1200000</v>
      </c>
      <c r="AE60" s="130"/>
      <c r="AF60" s="267">
        <f t="shared" si="64"/>
        <v>22900000</v>
      </c>
      <c r="AG60" s="130"/>
      <c r="AH60" s="116"/>
      <c r="AI60" s="116"/>
    </row>
    <row r="61" spans="1:35" ht="15.75" customHeight="1">
      <c r="A61" s="260" t="s">
        <v>477</v>
      </c>
      <c r="B61" s="162" t="s">
        <v>478</v>
      </c>
      <c r="C61" s="130">
        <v>300000</v>
      </c>
      <c r="D61" s="130">
        <v>0</v>
      </c>
      <c r="E61" s="130">
        <v>0</v>
      </c>
      <c r="F61" s="130">
        <v>0</v>
      </c>
      <c r="G61" s="267">
        <f t="shared" si="60"/>
        <v>300000</v>
      </c>
      <c r="H61" s="130"/>
      <c r="I61" s="130">
        <v>0</v>
      </c>
      <c r="J61" s="130">
        <v>0</v>
      </c>
      <c r="K61" s="130">
        <v>0</v>
      </c>
      <c r="L61" s="130">
        <v>0</v>
      </c>
      <c r="M61" s="130">
        <v>0</v>
      </c>
      <c r="N61" s="279">
        <v>0</v>
      </c>
      <c r="O61" s="257">
        <v>0</v>
      </c>
      <c r="P61" s="280">
        <f t="shared" si="61"/>
        <v>0</v>
      </c>
      <c r="Q61" s="279">
        <v>0</v>
      </c>
      <c r="R61" s="257">
        <v>0</v>
      </c>
      <c r="S61" s="257">
        <v>0</v>
      </c>
      <c r="T61" s="280">
        <f t="shared" si="62"/>
        <v>0</v>
      </c>
      <c r="U61" s="130">
        <v>0</v>
      </c>
      <c r="V61" s="130">
        <v>92070000</v>
      </c>
      <c r="W61" s="130">
        <v>0</v>
      </c>
      <c r="X61" s="130">
        <v>0</v>
      </c>
      <c r="Y61" s="130">
        <v>0</v>
      </c>
      <c r="Z61" s="130">
        <v>0</v>
      </c>
      <c r="AA61" s="130">
        <v>0</v>
      </c>
      <c r="AB61" s="267">
        <f t="shared" si="63"/>
        <v>92070000</v>
      </c>
      <c r="AC61" s="130"/>
      <c r="AD61" s="267">
        <v>0</v>
      </c>
      <c r="AE61" s="130"/>
      <c r="AF61" s="267">
        <f t="shared" si="64"/>
        <v>92370000</v>
      </c>
      <c r="AG61" s="130"/>
      <c r="AH61" s="116"/>
      <c r="AI61" s="116"/>
    </row>
    <row r="62" spans="1:35" ht="15.75" customHeight="1">
      <c r="A62" s="273" t="s">
        <v>479</v>
      </c>
      <c r="B62" s="164" t="s">
        <v>480</v>
      </c>
      <c r="C62" s="158">
        <f t="shared" ref="C62:G62" si="65">SUM(C63:C69)</f>
        <v>26470000</v>
      </c>
      <c r="D62" s="158">
        <f t="shared" si="65"/>
        <v>500000</v>
      </c>
      <c r="E62" s="158">
        <f t="shared" si="65"/>
        <v>0</v>
      </c>
      <c r="F62" s="158">
        <f t="shared" si="65"/>
        <v>0</v>
      </c>
      <c r="G62" s="274">
        <f t="shared" si="65"/>
        <v>26970000</v>
      </c>
      <c r="H62" s="130"/>
      <c r="I62" s="158">
        <f t="shared" ref="I62:AB62" si="66">SUM(I63:I69)</f>
        <v>0</v>
      </c>
      <c r="J62" s="158">
        <f t="shared" si="66"/>
        <v>0</v>
      </c>
      <c r="K62" s="158">
        <f t="shared" si="66"/>
        <v>0</v>
      </c>
      <c r="L62" s="158">
        <f t="shared" si="66"/>
        <v>0</v>
      </c>
      <c r="M62" s="158">
        <f t="shared" si="66"/>
        <v>0</v>
      </c>
      <c r="N62" s="275">
        <f t="shared" si="66"/>
        <v>200000</v>
      </c>
      <c r="O62" s="276">
        <f t="shared" si="66"/>
        <v>0</v>
      </c>
      <c r="P62" s="277">
        <f t="shared" si="66"/>
        <v>200000</v>
      </c>
      <c r="Q62" s="275">
        <f t="shared" si="66"/>
        <v>150000</v>
      </c>
      <c r="R62" s="276">
        <f t="shared" si="66"/>
        <v>0</v>
      </c>
      <c r="S62" s="276">
        <f t="shared" si="66"/>
        <v>0</v>
      </c>
      <c r="T62" s="277">
        <f t="shared" si="66"/>
        <v>150000</v>
      </c>
      <c r="U62" s="158">
        <f t="shared" si="66"/>
        <v>0</v>
      </c>
      <c r="V62" s="158">
        <f t="shared" si="66"/>
        <v>0</v>
      </c>
      <c r="W62" s="158">
        <f t="shared" si="66"/>
        <v>0</v>
      </c>
      <c r="X62" s="158">
        <f t="shared" si="66"/>
        <v>0</v>
      </c>
      <c r="Y62" s="158">
        <f t="shared" si="66"/>
        <v>0</v>
      </c>
      <c r="Z62" s="158">
        <f t="shared" si="66"/>
        <v>0</v>
      </c>
      <c r="AA62" s="158">
        <f t="shared" si="66"/>
        <v>0</v>
      </c>
      <c r="AB62" s="274">
        <f t="shared" si="66"/>
        <v>350000</v>
      </c>
      <c r="AC62" s="130"/>
      <c r="AD62" s="274">
        <f>SUM(AD63:AD69)</f>
        <v>10600000</v>
      </c>
      <c r="AE62" s="130"/>
      <c r="AF62" s="274">
        <f>SUM(AF63:AF69)</f>
        <v>37920000</v>
      </c>
      <c r="AG62" s="130"/>
      <c r="AH62" s="116"/>
      <c r="AI62" s="116"/>
    </row>
    <row r="63" spans="1:35" ht="15.75" customHeight="1">
      <c r="A63" s="260" t="s">
        <v>481</v>
      </c>
      <c r="B63" s="162" t="s">
        <v>482</v>
      </c>
      <c r="C63" s="130">
        <v>3200000</v>
      </c>
      <c r="D63" s="130">
        <v>100000</v>
      </c>
      <c r="E63" s="130"/>
      <c r="F63" s="130">
        <v>0</v>
      </c>
      <c r="G63" s="267">
        <f t="shared" ref="G63:G69" si="67">SUM(C63:F63)</f>
        <v>3300000</v>
      </c>
      <c r="H63" s="130"/>
      <c r="I63" s="130">
        <v>0</v>
      </c>
      <c r="J63" s="130">
        <v>0</v>
      </c>
      <c r="K63" s="130">
        <v>0</v>
      </c>
      <c r="L63" s="130">
        <v>0</v>
      </c>
      <c r="M63" s="130">
        <v>0</v>
      </c>
      <c r="N63" s="279">
        <v>0</v>
      </c>
      <c r="O63" s="257">
        <v>0</v>
      </c>
      <c r="P63" s="280">
        <f t="shared" ref="P63:P69" si="68">SUM(N63:O63)</f>
        <v>0</v>
      </c>
      <c r="Q63" s="279">
        <v>0</v>
      </c>
      <c r="R63" s="257">
        <v>0</v>
      </c>
      <c r="S63" s="257">
        <v>0</v>
      </c>
      <c r="T63" s="280">
        <f t="shared" ref="T63:T69" si="69">SUM(Q63:S63)</f>
        <v>0</v>
      </c>
      <c r="U63" s="130">
        <v>0</v>
      </c>
      <c r="V63" s="130">
        <v>0</v>
      </c>
      <c r="W63" s="130">
        <v>0</v>
      </c>
      <c r="X63" s="130">
        <v>0</v>
      </c>
      <c r="Y63" s="130">
        <v>0</v>
      </c>
      <c r="Z63" s="130">
        <v>0</v>
      </c>
      <c r="AA63" s="130">
        <v>0</v>
      </c>
      <c r="AB63" s="267">
        <f t="shared" ref="AB63:AB69" si="70">+I63+J63+K63+L63+M63+P63+T63+U63+V63+W63+X63+Y63+Z63+AA63</f>
        <v>0</v>
      </c>
      <c r="AC63" s="130"/>
      <c r="AD63" s="267">
        <f>+'DETALLE PROG. III'!D87</f>
        <v>5000000</v>
      </c>
      <c r="AE63" s="130"/>
      <c r="AF63" s="267">
        <f t="shared" ref="AF63:AF69" si="71">+G63+AB63+AD63</f>
        <v>8300000</v>
      </c>
      <c r="AG63" s="130"/>
      <c r="AH63" s="116"/>
      <c r="AI63" s="116"/>
    </row>
    <row r="64" spans="1:35" ht="15.75" customHeight="1">
      <c r="A64" s="260" t="s">
        <v>483</v>
      </c>
      <c r="B64" s="162" t="s">
        <v>484</v>
      </c>
      <c r="C64" s="130">
        <v>3100000</v>
      </c>
      <c r="D64" s="130">
        <v>200000</v>
      </c>
      <c r="E64" s="130">
        <v>0</v>
      </c>
      <c r="F64" s="130">
        <v>0</v>
      </c>
      <c r="G64" s="267">
        <f t="shared" si="67"/>
        <v>3300000</v>
      </c>
      <c r="H64" s="130"/>
      <c r="I64" s="130">
        <v>0</v>
      </c>
      <c r="J64" s="130">
        <v>0</v>
      </c>
      <c r="K64" s="130">
        <v>0</v>
      </c>
      <c r="L64" s="130">
        <v>0</v>
      </c>
      <c r="M64" s="130">
        <v>0</v>
      </c>
      <c r="N64" s="279">
        <v>100000</v>
      </c>
      <c r="O64" s="257">
        <v>0</v>
      </c>
      <c r="P64" s="280">
        <f t="shared" si="68"/>
        <v>100000</v>
      </c>
      <c r="Q64" s="279">
        <v>0</v>
      </c>
      <c r="R64" s="257">
        <v>0</v>
      </c>
      <c r="S64" s="257">
        <v>0</v>
      </c>
      <c r="T64" s="280">
        <f t="shared" si="69"/>
        <v>0</v>
      </c>
      <c r="U64" s="130">
        <v>0</v>
      </c>
      <c r="V64" s="130">
        <v>0</v>
      </c>
      <c r="W64" s="130">
        <v>0</v>
      </c>
      <c r="X64" s="130">
        <v>0</v>
      </c>
      <c r="Y64" s="130">
        <v>0</v>
      </c>
      <c r="Z64" s="130">
        <v>0</v>
      </c>
      <c r="AA64" s="130">
        <v>0</v>
      </c>
      <c r="AB64" s="267">
        <f t="shared" si="70"/>
        <v>100000</v>
      </c>
      <c r="AC64" s="130"/>
      <c r="AD64" s="267">
        <f>+'DETALLE PROG. III'!D88+'DETALLE PROG. III'!D243</f>
        <v>4800000</v>
      </c>
      <c r="AE64" s="130"/>
      <c r="AF64" s="267">
        <f t="shared" si="71"/>
        <v>8200000</v>
      </c>
      <c r="AG64" s="130"/>
      <c r="AH64" s="116"/>
      <c r="AI64" s="116"/>
    </row>
    <row r="65" spans="1:35" ht="15.75" customHeight="1">
      <c r="A65" s="260" t="s">
        <v>485</v>
      </c>
      <c r="B65" s="162" t="s">
        <v>486</v>
      </c>
      <c r="C65" s="130">
        <v>2670000</v>
      </c>
      <c r="D65" s="130">
        <v>200000</v>
      </c>
      <c r="E65" s="130">
        <v>0</v>
      </c>
      <c r="F65" s="130">
        <v>0</v>
      </c>
      <c r="G65" s="267">
        <f t="shared" si="67"/>
        <v>2870000</v>
      </c>
      <c r="H65" s="130"/>
      <c r="I65" s="130">
        <v>0</v>
      </c>
      <c r="J65" s="130">
        <v>0</v>
      </c>
      <c r="K65" s="130">
        <v>0</v>
      </c>
      <c r="L65" s="130">
        <v>0</v>
      </c>
      <c r="M65" s="130">
        <v>0</v>
      </c>
      <c r="N65" s="279">
        <v>100000</v>
      </c>
      <c r="O65" s="257">
        <v>0</v>
      </c>
      <c r="P65" s="280">
        <f t="shared" si="68"/>
        <v>100000</v>
      </c>
      <c r="Q65" s="279">
        <v>150000</v>
      </c>
      <c r="R65" s="257">
        <v>0</v>
      </c>
      <c r="S65" s="257">
        <v>0</v>
      </c>
      <c r="T65" s="280">
        <f t="shared" si="69"/>
        <v>150000</v>
      </c>
      <c r="U65" s="130">
        <v>0</v>
      </c>
      <c r="V65" s="130">
        <v>0</v>
      </c>
      <c r="W65" s="130">
        <v>0</v>
      </c>
      <c r="X65" s="130">
        <v>0</v>
      </c>
      <c r="Y65" s="130">
        <v>0</v>
      </c>
      <c r="Z65" s="130">
        <v>0</v>
      </c>
      <c r="AA65" s="130">
        <v>0</v>
      </c>
      <c r="AB65" s="267">
        <f t="shared" si="70"/>
        <v>250000</v>
      </c>
      <c r="AC65" s="130"/>
      <c r="AD65" s="267">
        <f>+'DETALLE PROG. III'!D89+'DETALLE PROG. III'!D244</f>
        <v>800000</v>
      </c>
      <c r="AE65" s="130"/>
      <c r="AF65" s="267">
        <f t="shared" si="71"/>
        <v>3920000</v>
      </c>
      <c r="AG65" s="130"/>
      <c r="AH65" s="116"/>
      <c r="AI65" s="116"/>
    </row>
    <row r="66" spans="1:35" ht="15.75" customHeight="1">
      <c r="A66" s="260" t="s">
        <v>487</v>
      </c>
      <c r="B66" s="162" t="s">
        <v>488</v>
      </c>
      <c r="C66" s="130">
        <v>0</v>
      </c>
      <c r="D66" s="130">
        <v>0</v>
      </c>
      <c r="E66" s="130">
        <v>0</v>
      </c>
      <c r="F66" s="130">
        <v>0</v>
      </c>
      <c r="G66" s="267">
        <f t="shared" si="67"/>
        <v>0</v>
      </c>
      <c r="H66" s="130"/>
      <c r="I66" s="130">
        <v>0</v>
      </c>
      <c r="J66" s="130">
        <v>0</v>
      </c>
      <c r="K66" s="130">
        <v>0</v>
      </c>
      <c r="L66" s="130">
        <v>0</v>
      </c>
      <c r="M66" s="130">
        <v>0</v>
      </c>
      <c r="N66" s="279">
        <v>0</v>
      </c>
      <c r="O66" s="257">
        <v>0</v>
      </c>
      <c r="P66" s="280">
        <f t="shared" si="68"/>
        <v>0</v>
      </c>
      <c r="Q66" s="279">
        <v>0</v>
      </c>
      <c r="R66" s="257">
        <v>0</v>
      </c>
      <c r="S66" s="257">
        <v>0</v>
      </c>
      <c r="T66" s="280">
        <f t="shared" si="69"/>
        <v>0</v>
      </c>
      <c r="U66" s="130">
        <v>0</v>
      </c>
      <c r="V66" s="130">
        <v>0</v>
      </c>
      <c r="W66" s="130">
        <v>0</v>
      </c>
      <c r="X66" s="130">
        <v>0</v>
      </c>
      <c r="Y66" s="130">
        <v>0</v>
      </c>
      <c r="Z66" s="130">
        <v>0</v>
      </c>
      <c r="AA66" s="130">
        <v>0</v>
      </c>
      <c r="AB66" s="267">
        <f t="shared" si="70"/>
        <v>0</v>
      </c>
      <c r="AC66" s="130"/>
      <c r="AD66" s="267">
        <v>0</v>
      </c>
      <c r="AE66" s="130"/>
      <c r="AF66" s="267">
        <f t="shared" si="71"/>
        <v>0</v>
      </c>
      <c r="AG66" s="130"/>
      <c r="AH66" s="116"/>
      <c r="AI66" s="116"/>
    </row>
    <row r="67" spans="1:35" ht="15.75" customHeight="1">
      <c r="A67" s="260" t="s">
        <v>489</v>
      </c>
      <c r="B67" s="162" t="s">
        <v>490</v>
      </c>
      <c r="C67" s="130">
        <v>0</v>
      </c>
      <c r="D67" s="130">
        <v>0</v>
      </c>
      <c r="E67" s="130">
        <v>0</v>
      </c>
      <c r="F67" s="130">
        <v>0</v>
      </c>
      <c r="G67" s="267">
        <f t="shared" si="67"/>
        <v>0</v>
      </c>
      <c r="H67" s="130"/>
      <c r="I67" s="130">
        <v>0</v>
      </c>
      <c r="J67" s="130">
        <v>0</v>
      </c>
      <c r="K67" s="130">
        <v>0</v>
      </c>
      <c r="L67" s="130">
        <v>0</v>
      </c>
      <c r="M67" s="130">
        <v>0</v>
      </c>
      <c r="N67" s="279">
        <v>0</v>
      </c>
      <c r="O67" s="257">
        <v>0</v>
      </c>
      <c r="P67" s="280">
        <f t="shared" si="68"/>
        <v>0</v>
      </c>
      <c r="Q67" s="279">
        <v>0</v>
      </c>
      <c r="R67" s="257">
        <v>0</v>
      </c>
      <c r="S67" s="257">
        <v>0</v>
      </c>
      <c r="T67" s="280">
        <f t="shared" si="69"/>
        <v>0</v>
      </c>
      <c r="U67" s="130">
        <v>0</v>
      </c>
      <c r="V67" s="130">
        <v>0</v>
      </c>
      <c r="W67" s="130">
        <v>0</v>
      </c>
      <c r="X67" s="130">
        <v>0</v>
      </c>
      <c r="Y67" s="130">
        <v>0</v>
      </c>
      <c r="Z67" s="130">
        <v>0</v>
      </c>
      <c r="AA67" s="130">
        <v>0</v>
      </c>
      <c r="AB67" s="267">
        <f t="shared" si="70"/>
        <v>0</v>
      </c>
      <c r="AC67" s="130"/>
      <c r="AD67" s="267">
        <v>0</v>
      </c>
      <c r="AE67" s="130"/>
      <c r="AF67" s="267">
        <f t="shared" si="71"/>
        <v>0</v>
      </c>
      <c r="AG67" s="130"/>
      <c r="AH67" s="116"/>
      <c r="AI67" s="116"/>
    </row>
    <row r="68" spans="1:35" ht="15.75" customHeight="1">
      <c r="A68" s="260" t="s">
        <v>491</v>
      </c>
      <c r="B68" s="162" t="s">
        <v>492</v>
      </c>
      <c r="C68" s="130">
        <v>15000000</v>
      </c>
      <c r="D68" s="130">
        <v>0</v>
      </c>
      <c r="E68" s="130">
        <v>0</v>
      </c>
      <c r="F68" s="130">
        <v>0</v>
      </c>
      <c r="G68" s="267">
        <f t="shared" si="67"/>
        <v>15000000</v>
      </c>
      <c r="H68" s="130"/>
      <c r="I68" s="130">
        <v>0</v>
      </c>
      <c r="J68" s="130">
        <v>0</v>
      </c>
      <c r="K68" s="130">
        <v>0</v>
      </c>
      <c r="L68" s="130">
        <v>0</v>
      </c>
      <c r="M68" s="130">
        <v>0</v>
      </c>
      <c r="N68" s="279">
        <v>0</v>
      </c>
      <c r="O68" s="257">
        <v>0</v>
      </c>
      <c r="P68" s="280">
        <f t="shared" si="68"/>
        <v>0</v>
      </c>
      <c r="Q68" s="279">
        <v>0</v>
      </c>
      <c r="R68" s="257">
        <v>0</v>
      </c>
      <c r="S68" s="257">
        <v>0</v>
      </c>
      <c r="T68" s="280">
        <f t="shared" si="69"/>
        <v>0</v>
      </c>
      <c r="U68" s="130">
        <v>0</v>
      </c>
      <c r="V68" s="130">
        <v>0</v>
      </c>
      <c r="W68" s="130">
        <v>0</v>
      </c>
      <c r="X68" s="130">
        <v>0</v>
      </c>
      <c r="Y68" s="130">
        <v>0</v>
      </c>
      <c r="Z68" s="130">
        <v>0</v>
      </c>
      <c r="AA68" s="130">
        <v>0</v>
      </c>
      <c r="AB68" s="267">
        <f t="shared" si="70"/>
        <v>0</v>
      </c>
      <c r="AC68" s="130"/>
      <c r="AD68" s="267">
        <v>0</v>
      </c>
      <c r="AE68" s="130"/>
      <c r="AF68" s="267">
        <f t="shared" si="71"/>
        <v>15000000</v>
      </c>
      <c r="AG68" s="130"/>
      <c r="AH68" s="116"/>
      <c r="AI68" s="116"/>
    </row>
    <row r="69" spans="1:35" ht="15.75" customHeight="1">
      <c r="A69" s="260" t="s">
        <v>493</v>
      </c>
      <c r="B69" s="162" t="s">
        <v>494</v>
      </c>
      <c r="C69" s="130">
        <v>2500000</v>
      </c>
      <c r="D69" s="130">
        <v>0</v>
      </c>
      <c r="E69" s="130">
        <v>0</v>
      </c>
      <c r="F69" s="130">
        <v>0</v>
      </c>
      <c r="G69" s="267">
        <f t="shared" si="67"/>
        <v>2500000</v>
      </c>
      <c r="H69" s="130"/>
      <c r="I69" s="130">
        <v>0</v>
      </c>
      <c r="J69" s="130">
        <v>0</v>
      </c>
      <c r="K69" s="130">
        <v>0</v>
      </c>
      <c r="L69" s="130">
        <v>0</v>
      </c>
      <c r="M69" s="130">
        <v>0</v>
      </c>
      <c r="N69" s="279">
        <v>0</v>
      </c>
      <c r="O69" s="257">
        <v>0</v>
      </c>
      <c r="P69" s="280">
        <f t="shared" si="68"/>
        <v>0</v>
      </c>
      <c r="Q69" s="279">
        <v>0</v>
      </c>
      <c r="R69" s="257">
        <v>0</v>
      </c>
      <c r="S69" s="257">
        <v>0</v>
      </c>
      <c r="T69" s="280">
        <f t="shared" si="69"/>
        <v>0</v>
      </c>
      <c r="U69" s="130">
        <v>0</v>
      </c>
      <c r="V69" s="130">
        <v>0</v>
      </c>
      <c r="W69" s="130">
        <v>0</v>
      </c>
      <c r="X69" s="130">
        <v>0</v>
      </c>
      <c r="Y69" s="130">
        <v>0</v>
      </c>
      <c r="Z69" s="130">
        <v>0</v>
      </c>
      <c r="AA69" s="130">
        <v>0</v>
      </c>
      <c r="AB69" s="267">
        <f t="shared" si="70"/>
        <v>0</v>
      </c>
      <c r="AC69" s="130"/>
      <c r="AD69" s="267">
        <v>0</v>
      </c>
      <c r="AE69" s="130"/>
      <c r="AF69" s="267">
        <f t="shared" si="71"/>
        <v>2500000</v>
      </c>
      <c r="AG69" s="130"/>
      <c r="AH69" s="116"/>
      <c r="AI69" s="116"/>
    </row>
    <row r="70" spans="1:35" ht="15.75" customHeight="1">
      <c r="A70" s="273" t="s">
        <v>495</v>
      </c>
      <c r="B70" s="164" t="s">
        <v>496</v>
      </c>
      <c r="C70" s="158">
        <f t="shared" ref="C70:G70" si="72">SUM(C71:C77)</f>
        <v>16950000</v>
      </c>
      <c r="D70" s="158">
        <f t="shared" si="72"/>
        <v>0</v>
      </c>
      <c r="E70" s="158">
        <f t="shared" si="72"/>
        <v>0</v>
      </c>
      <c r="F70" s="158">
        <f t="shared" si="72"/>
        <v>0</v>
      </c>
      <c r="G70" s="274">
        <f t="shared" si="72"/>
        <v>16950000</v>
      </c>
      <c r="H70" s="130"/>
      <c r="I70" s="158">
        <f t="shared" ref="I70:AB70" si="73">SUM(I71:I77)</f>
        <v>2000000</v>
      </c>
      <c r="J70" s="158">
        <f t="shared" si="73"/>
        <v>25200000</v>
      </c>
      <c r="K70" s="158">
        <f t="shared" si="73"/>
        <v>0</v>
      </c>
      <c r="L70" s="158">
        <f t="shared" si="73"/>
        <v>6600000</v>
      </c>
      <c r="M70" s="158">
        <f t="shared" si="73"/>
        <v>0</v>
      </c>
      <c r="N70" s="275">
        <f t="shared" si="73"/>
        <v>12000000</v>
      </c>
      <c r="O70" s="276">
        <f t="shared" si="73"/>
        <v>0</v>
      </c>
      <c r="P70" s="277">
        <f t="shared" si="73"/>
        <v>12000000</v>
      </c>
      <c r="Q70" s="275">
        <f t="shared" si="73"/>
        <v>0</v>
      </c>
      <c r="R70" s="276">
        <f t="shared" si="73"/>
        <v>0</v>
      </c>
      <c r="S70" s="276">
        <f t="shared" si="73"/>
        <v>9800000</v>
      </c>
      <c r="T70" s="277">
        <f t="shared" si="73"/>
        <v>9800000</v>
      </c>
      <c r="U70" s="158">
        <f t="shared" si="73"/>
        <v>525000</v>
      </c>
      <c r="V70" s="158">
        <f t="shared" si="73"/>
        <v>0</v>
      </c>
      <c r="W70" s="158">
        <f t="shared" si="73"/>
        <v>0</v>
      </c>
      <c r="X70" s="158">
        <f t="shared" si="73"/>
        <v>4800000</v>
      </c>
      <c r="Y70" s="158">
        <f t="shared" si="73"/>
        <v>0</v>
      </c>
      <c r="Z70" s="158">
        <f t="shared" si="73"/>
        <v>500000</v>
      </c>
      <c r="AA70" s="158">
        <f t="shared" si="73"/>
        <v>0</v>
      </c>
      <c r="AB70" s="274">
        <f t="shared" si="73"/>
        <v>61425000</v>
      </c>
      <c r="AC70" s="130"/>
      <c r="AD70" s="274">
        <f>SUM(AD71:AD77)</f>
        <v>178147008.09</v>
      </c>
      <c r="AE70" s="130"/>
      <c r="AF70" s="274">
        <f>SUM(AF71:AF77)</f>
        <v>256522008.09</v>
      </c>
      <c r="AG70" s="130"/>
      <c r="AH70" s="116"/>
      <c r="AI70" s="116"/>
    </row>
    <row r="71" spans="1:35" ht="15.75" customHeight="1">
      <c r="A71" s="260" t="s">
        <v>497</v>
      </c>
      <c r="B71" s="162" t="s">
        <v>498</v>
      </c>
      <c r="C71" s="130">
        <v>0</v>
      </c>
      <c r="D71" s="130">
        <v>0</v>
      </c>
      <c r="E71" s="130">
        <v>0</v>
      </c>
      <c r="F71" s="130">
        <v>0</v>
      </c>
      <c r="G71" s="267">
        <f t="shared" ref="G71:G77" si="74">SUM(C71:F71)</f>
        <v>0</v>
      </c>
      <c r="H71" s="130"/>
      <c r="I71" s="130">
        <v>0</v>
      </c>
      <c r="J71" s="130">
        <v>0</v>
      </c>
      <c r="K71" s="130">
        <v>0</v>
      </c>
      <c r="L71" s="130">
        <v>0</v>
      </c>
      <c r="M71" s="130">
        <v>0</v>
      </c>
      <c r="N71" s="279">
        <v>0</v>
      </c>
      <c r="O71" s="257">
        <v>0</v>
      </c>
      <c r="P71" s="280">
        <f t="shared" ref="P71:P77" si="75">SUM(N71:O71)</f>
        <v>0</v>
      </c>
      <c r="Q71" s="279">
        <v>0</v>
      </c>
      <c r="R71" s="257">
        <v>0</v>
      </c>
      <c r="S71" s="257">
        <v>0</v>
      </c>
      <c r="T71" s="280">
        <f t="shared" ref="T71:T77" si="76">SUM(Q71:S71)</f>
        <v>0</v>
      </c>
      <c r="U71" s="130">
        <v>0</v>
      </c>
      <c r="V71" s="130">
        <v>0</v>
      </c>
      <c r="W71" s="130">
        <v>0</v>
      </c>
      <c r="X71" s="130">
        <v>0</v>
      </c>
      <c r="Y71" s="130">
        <v>0</v>
      </c>
      <c r="Z71" s="130">
        <v>0</v>
      </c>
      <c r="AA71" s="130">
        <v>0</v>
      </c>
      <c r="AB71" s="267">
        <f t="shared" ref="AB71:AB77" si="77">+I71+J71+K71+L71+M71+P71+T71+U71+V71+W71+X71+Y71+Z71+AA71</f>
        <v>0</v>
      </c>
      <c r="AC71" s="130"/>
      <c r="AD71" s="267">
        <v>0</v>
      </c>
      <c r="AE71" s="130"/>
      <c r="AF71" s="267">
        <f t="shared" ref="AF71:AF77" si="78">+G71+AB71+AD71</f>
        <v>0</v>
      </c>
      <c r="AG71" s="130"/>
      <c r="AH71" s="116"/>
      <c r="AI71" s="116"/>
    </row>
    <row r="72" spans="1:35" ht="15.75" customHeight="1">
      <c r="A72" s="260" t="s">
        <v>499</v>
      </c>
      <c r="B72" s="162" t="s">
        <v>500</v>
      </c>
      <c r="C72" s="130">
        <v>0</v>
      </c>
      <c r="D72" s="130">
        <v>0</v>
      </c>
      <c r="E72" s="130">
        <v>0</v>
      </c>
      <c r="F72" s="130">
        <v>0</v>
      </c>
      <c r="G72" s="267">
        <f t="shared" si="74"/>
        <v>0</v>
      </c>
      <c r="H72" s="130"/>
      <c r="I72" s="130">
        <v>0</v>
      </c>
      <c r="J72" s="130">
        <v>0</v>
      </c>
      <c r="K72" s="130">
        <v>0</v>
      </c>
      <c r="L72" s="130">
        <v>0</v>
      </c>
      <c r="M72" s="130">
        <v>0</v>
      </c>
      <c r="N72" s="279">
        <v>0</v>
      </c>
      <c r="O72" s="257">
        <v>0</v>
      </c>
      <c r="P72" s="280">
        <f t="shared" si="75"/>
        <v>0</v>
      </c>
      <c r="Q72" s="279">
        <v>0</v>
      </c>
      <c r="R72" s="257">
        <v>0</v>
      </c>
      <c r="S72" s="257">
        <v>0</v>
      </c>
      <c r="T72" s="280">
        <f t="shared" si="76"/>
        <v>0</v>
      </c>
      <c r="U72" s="130">
        <v>0</v>
      </c>
      <c r="V72" s="130">
        <v>0</v>
      </c>
      <c r="W72" s="130">
        <v>0</v>
      </c>
      <c r="X72" s="130">
        <v>0</v>
      </c>
      <c r="Y72" s="130">
        <v>0</v>
      </c>
      <c r="Z72" s="130">
        <v>0</v>
      </c>
      <c r="AA72" s="130">
        <v>0</v>
      </c>
      <c r="AB72" s="267">
        <f t="shared" si="77"/>
        <v>0</v>
      </c>
      <c r="AC72" s="130"/>
      <c r="AD72" s="267">
        <f>+'DETALLE PROG. III'!D276+'DETALLE PROG. III'!D237+'DETALLE PROG. III'!D91</f>
        <v>22500343.039999999</v>
      </c>
      <c r="AE72" s="130"/>
      <c r="AF72" s="267">
        <f t="shared" si="78"/>
        <v>22500343.039999999</v>
      </c>
      <c r="AG72" s="130"/>
      <c r="AH72" s="116"/>
      <c r="AI72" s="116"/>
    </row>
    <row r="73" spans="1:35" ht="15.75" customHeight="1">
      <c r="A73" s="260" t="s">
        <v>501</v>
      </c>
      <c r="B73" s="162" t="s">
        <v>1440</v>
      </c>
      <c r="C73" s="130">
        <v>0</v>
      </c>
      <c r="D73" s="130">
        <v>0</v>
      </c>
      <c r="E73" s="130">
        <v>0</v>
      </c>
      <c r="F73" s="130">
        <v>0</v>
      </c>
      <c r="G73" s="267">
        <f t="shared" si="74"/>
        <v>0</v>
      </c>
      <c r="H73" s="130"/>
      <c r="I73" s="130">
        <v>2000000</v>
      </c>
      <c r="J73" s="130">
        <v>0</v>
      </c>
      <c r="K73" s="130">
        <v>0</v>
      </c>
      <c r="L73" s="130">
        <v>0</v>
      </c>
      <c r="M73" s="130">
        <v>0</v>
      </c>
      <c r="N73" s="279">
        <v>0</v>
      </c>
      <c r="O73" s="257">
        <v>0</v>
      </c>
      <c r="P73" s="280">
        <f t="shared" si="75"/>
        <v>0</v>
      </c>
      <c r="Q73" s="279">
        <v>0</v>
      </c>
      <c r="R73" s="257">
        <v>0</v>
      </c>
      <c r="S73" s="257">
        <v>0</v>
      </c>
      <c r="T73" s="280">
        <f t="shared" si="76"/>
        <v>0</v>
      </c>
      <c r="U73" s="130">
        <v>0</v>
      </c>
      <c r="V73" s="130">
        <v>0</v>
      </c>
      <c r="W73" s="130">
        <v>0</v>
      </c>
      <c r="X73" s="130">
        <v>0</v>
      </c>
      <c r="Y73" s="130">
        <v>0</v>
      </c>
      <c r="Z73" s="130">
        <v>0</v>
      </c>
      <c r="AA73" s="130">
        <v>0</v>
      </c>
      <c r="AB73" s="267">
        <f t="shared" si="77"/>
        <v>2000000</v>
      </c>
      <c r="AC73" s="130"/>
      <c r="AD73" s="267">
        <f>+'DETALLE PROG. III'!D92+'DETALLE PROG. III'!D238+'DETALLE PROG. III'!D277</f>
        <v>27774665.050000001</v>
      </c>
      <c r="AE73" s="130"/>
      <c r="AF73" s="267">
        <f t="shared" si="78"/>
        <v>29774665.050000001</v>
      </c>
      <c r="AG73" s="130"/>
      <c r="AH73" s="116"/>
      <c r="AI73" s="116"/>
    </row>
    <row r="74" spans="1:35" ht="15.75" customHeight="1">
      <c r="A74" s="260" t="s">
        <v>503</v>
      </c>
      <c r="B74" s="162" t="s">
        <v>504</v>
      </c>
      <c r="C74" s="130">
        <v>0</v>
      </c>
      <c r="D74" s="130">
        <v>0</v>
      </c>
      <c r="E74" s="130">
        <v>0</v>
      </c>
      <c r="F74" s="130">
        <v>0</v>
      </c>
      <c r="G74" s="267">
        <f t="shared" si="74"/>
        <v>0</v>
      </c>
      <c r="H74" s="130"/>
      <c r="I74" s="130">
        <v>0</v>
      </c>
      <c r="J74" s="130">
        <v>0</v>
      </c>
      <c r="K74" s="130">
        <v>0</v>
      </c>
      <c r="L74" s="130">
        <v>0</v>
      </c>
      <c r="M74" s="130">
        <v>0</v>
      </c>
      <c r="N74" s="279">
        <v>0</v>
      </c>
      <c r="O74" s="257">
        <v>0</v>
      </c>
      <c r="P74" s="280">
        <f t="shared" si="75"/>
        <v>0</v>
      </c>
      <c r="Q74" s="279">
        <v>0</v>
      </c>
      <c r="R74" s="257">
        <v>0</v>
      </c>
      <c r="S74" s="257">
        <v>6000000</v>
      </c>
      <c r="T74" s="280">
        <f t="shared" si="76"/>
        <v>6000000</v>
      </c>
      <c r="U74" s="130">
        <v>0</v>
      </c>
      <c r="V74" s="130">
        <v>0</v>
      </c>
      <c r="W74" s="130">
        <v>0</v>
      </c>
      <c r="X74" s="130">
        <v>0</v>
      </c>
      <c r="Y74" s="130">
        <v>0</v>
      </c>
      <c r="Z74" s="130">
        <v>0</v>
      </c>
      <c r="AA74" s="130">
        <v>0</v>
      </c>
      <c r="AB74" s="267">
        <f t="shared" si="77"/>
        <v>6000000</v>
      </c>
      <c r="AC74" s="130"/>
      <c r="AD74" s="267">
        <v>0</v>
      </c>
      <c r="AE74" s="130"/>
      <c r="AF74" s="267">
        <f t="shared" si="78"/>
        <v>6000000</v>
      </c>
      <c r="AG74" s="130"/>
      <c r="AH74" s="116"/>
      <c r="AI74" s="116"/>
    </row>
    <row r="75" spans="1:35" ht="15.75" customHeight="1">
      <c r="A75" s="260" t="s">
        <v>505</v>
      </c>
      <c r="B75" s="162" t="s">
        <v>506</v>
      </c>
      <c r="C75" s="130">
        <v>0</v>
      </c>
      <c r="D75" s="130">
        <v>0</v>
      </c>
      <c r="E75" s="130">
        <v>0</v>
      </c>
      <c r="F75" s="130">
        <v>0</v>
      </c>
      <c r="G75" s="267">
        <f t="shared" si="74"/>
        <v>0</v>
      </c>
      <c r="H75" s="130"/>
      <c r="I75" s="130">
        <v>0</v>
      </c>
      <c r="J75" s="130">
        <v>0</v>
      </c>
      <c r="K75" s="130">
        <v>0</v>
      </c>
      <c r="L75" s="130">
        <v>0</v>
      </c>
      <c r="M75" s="130">
        <v>0</v>
      </c>
      <c r="N75" s="279">
        <v>0</v>
      </c>
      <c r="O75" s="257">
        <v>0</v>
      </c>
      <c r="P75" s="280">
        <f t="shared" si="75"/>
        <v>0</v>
      </c>
      <c r="Q75" s="279">
        <v>0</v>
      </c>
      <c r="R75" s="257">
        <v>0</v>
      </c>
      <c r="S75" s="257">
        <v>0</v>
      </c>
      <c r="T75" s="280">
        <f t="shared" si="76"/>
        <v>0</v>
      </c>
      <c r="U75" s="130">
        <v>0</v>
      </c>
      <c r="V75" s="130">
        <v>0</v>
      </c>
      <c r="W75" s="130">
        <v>0</v>
      </c>
      <c r="X75" s="130">
        <v>0</v>
      </c>
      <c r="Y75" s="130">
        <v>0</v>
      </c>
      <c r="Z75" s="130">
        <v>0</v>
      </c>
      <c r="AA75" s="130">
        <v>0</v>
      </c>
      <c r="AB75" s="267">
        <f t="shared" si="77"/>
        <v>0</v>
      </c>
      <c r="AC75" s="130"/>
      <c r="AD75" s="267">
        <f>+'DETALLE PROG. III'!D278</f>
        <v>1000000</v>
      </c>
      <c r="AE75" s="130"/>
      <c r="AF75" s="267">
        <f t="shared" si="78"/>
        <v>1000000</v>
      </c>
      <c r="AG75" s="130"/>
      <c r="AH75" s="116"/>
      <c r="AI75" s="116"/>
    </row>
    <row r="76" spans="1:35" ht="15.75" customHeight="1">
      <c r="A76" s="260" t="s">
        <v>507</v>
      </c>
      <c r="B76" s="162" t="s">
        <v>508</v>
      </c>
      <c r="C76" s="130">
        <v>16950000</v>
      </c>
      <c r="D76" s="130">
        <v>0</v>
      </c>
      <c r="E76" s="130">
        <v>0</v>
      </c>
      <c r="F76" s="130">
        <v>0</v>
      </c>
      <c r="G76" s="267">
        <f t="shared" si="74"/>
        <v>16950000</v>
      </c>
      <c r="H76" s="130"/>
      <c r="I76" s="130">
        <v>0</v>
      </c>
      <c r="J76" s="130">
        <v>25200000</v>
      </c>
      <c r="K76" s="130">
        <v>0</v>
      </c>
      <c r="L76" s="130">
        <v>6600000</v>
      </c>
      <c r="M76" s="130">
        <v>0</v>
      </c>
      <c r="N76" s="279">
        <v>12000000</v>
      </c>
      <c r="O76" s="257">
        <v>0</v>
      </c>
      <c r="P76" s="280">
        <f t="shared" si="75"/>
        <v>12000000</v>
      </c>
      <c r="Q76" s="279">
        <v>0</v>
      </c>
      <c r="R76" s="257">
        <v>0</v>
      </c>
      <c r="S76" s="257">
        <v>0</v>
      </c>
      <c r="T76" s="280">
        <f t="shared" si="76"/>
        <v>0</v>
      </c>
      <c r="U76" s="130">
        <v>525000</v>
      </c>
      <c r="V76" s="130">
        <v>0</v>
      </c>
      <c r="W76" s="130">
        <v>0</v>
      </c>
      <c r="X76" s="130">
        <v>4800000</v>
      </c>
      <c r="Y76" s="130">
        <v>0</v>
      </c>
      <c r="Z76" s="130">
        <v>500000</v>
      </c>
      <c r="AA76" s="130">
        <v>0</v>
      </c>
      <c r="AB76" s="267">
        <f t="shared" si="77"/>
        <v>49625000</v>
      </c>
      <c r="AC76" s="130"/>
      <c r="AD76" s="267">
        <f>+'DETALLE PROG. III'!D93+'DETALLE PROG. III'!D246+'DETALLE PROG. III'!D285+'DETALLE PROG. III'!D290</f>
        <v>32372000</v>
      </c>
      <c r="AE76" s="130"/>
      <c r="AF76" s="267">
        <f t="shared" si="78"/>
        <v>98947000</v>
      </c>
      <c r="AG76" s="130"/>
      <c r="AH76" s="116"/>
      <c r="AI76" s="116"/>
    </row>
    <row r="77" spans="1:35" ht="15.75" customHeight="1">
      <c r="A77" s="260" t="s">
        <v>509</v>
      </c>
      <c r="B77" s="162" t="s">
        <v>510</v>
      </c>
      <c r="C77" s="130">
        <v>0</v>
      </c>
      <c r="D77" s="130">
        <v>0</v>
      </c>
      <c r="E77" s="130">
        <v>0</v>
      </c>
      <c r="F77" s="130">
        <v>0</v>
      </c>
      <c r="G77" s="267">
        <f t="shared" si="74"/>
        <v>0</v>
      </c>
      <c r="H77" s="130"/>
      <c r="I77" s="130">
        <v>0</v>
      </c>
      <c r="J77" s="130">
        <v>0</v>
      </c>
      <c r="K77" s="130">
        <v>0</v>
      </c>
      <c r="L77" s="130">
        <v>0</v>
      </c>
      <c r="M77" s="130">
        <v>0</v>
      </c>
      <c r="N77" s="279">
        <v>0</v>
      </c>
      <c r="O77" s="257">
        <v>0</v>
      </c>
      <c r="P77" s="280">
        <f t="shared" si="75"/>
        <v>0</v>
      </c>
      <c r="Q77" s="279">
        <v>0</v>
      </c>
      <c r="R77" s="257">
        <v>0</v>
      </c>
      <c r="S77" s="257">
        <v>3800000</v>
      </c>
      <c r="T77" s="280">
        <f t="shared" si="76"/>
        <v>3800000</v>
      </c>
      <c r="U77" s="130">
        <v>0</v>
      </c>
      <c r="V77" s="130">
        <v>0</v>
      </c>
      <c r="W77" s="130">
        <v>0</v>
      </c>
      <c r="X77" s="130">
        <v>0</v>
      </c>
      <c r="Y77" s="130">
        <v>0</v>
      </c>
      <c r="Z77" s="130">
        <v>0</v>
      </c>
      <c r="AA77" s="130">
        <v>0</v>
      </c>
      <c r="AB77" s="267">
        <f t="shared" si="77"/>
        <v>3800000</v>
      </c>
      <c r="AC77" s="130"/>
      <c r="AD77" s="267">
        <f>+'DETALLE PROG. III'!D94+'DETALLE PROG. III'!D247+'DETALLE PROG. III'!D279</f>
        <v>94500000</v>
      </c>
      <c r="AE77" s="130"/>
      <c r="AF77" s="267">
        <f t="shared" si="78"/>
        <v>98300000</v>
      </c>
      <c r="AG77" s="130"/>
      <c r="AH77" s="116"/>
      <c r="AI77" s="116"/>
    </row>
    <row r="78" spans="1:35" ht="15.75" customHeight="1">
      <c r="A78" s="260"/>
      <c r="B78" s="162"/>
      <c r="C78" s="130"/>
      <c r="D78" s="130"/>
      <c r="E78" s="130"/>
      <c r="F78" s="130"/>
      <c r="G78" s="267"/>
      <c r="H78" s="130"/>
      <c r="I78" s="130"/>
      <c r="J78" s="130"/>
      <c r="K78" s="130"/>
      <c r="L78" s="130"/>
      <c r="M78" s="130"/>
      <c r="N78" s="279"/>
      <c r="O78" s="257"/>
      <c r="P78" s="280"/>
      <c r="Q78" s="279"/>
      <c r="R78" s="257"/>
      <c r="S78" s="257"/>
      <c r="T78" s="280"/>
      <c r="U78" s="130"/>
      <c r="V78" s="130"/>
      <c r="W78" s="130"/>
      <c r="X78" s="130"/>
      <c r="Y78" s="130"/>
      <c r="Z78" s="130"/>
      <c r="AA78" s="130"/>
      <c r="AB78" s="267"/>
      <c r="AC78" s="130"/>
      <c r="AD78" s="267"/>
      <c r="AE78" s="130"/>
      <c r="AF78" s="267"/>
      <c r="AG78" s="130"/>
      <c r="AH78" s="116"/>
      <c r="AI78" s="116"/>
    </row>
    <row r="79" spans="1:35" ht="15.75" customHeight="1">
      <c r="A79" s="273" t="s">
        <v>511</v>
      </c>
      <c r="B79" s="164" t="s">
        <v>512</v>
      </c>
      <c r="C79" s="158">
        <f t="shared" ref="C79:G79" si="79">SUM(C80:C83)</f>
        <v>1705000</v>
      </c>
      <c r="D79" s="158">
        <f t="shared" si="79"/>
        <v>1000000</v>
      </c>
      <c r="E79" s="158">
        <f t="shared" si="79"/>
        <v>0</v>
      </c>
      <c r="F79" s="158">
        <f t="shared" si="79"/>
        <v>0</v>
      </c>
      <c r="G79" s="274">
        <f t="shared" si="79"/>
        <v>2705000</v>
      </c>
      <c r="H79" s="130"/>
      <c r="I79" s="158">
        <f t="shared" ref="I79:AB79" si="80">SUM(I80:I83)</f>
        <v>0</v>
      </c>
      <c r="J79" s="158">
        <f t="shared" si="80"/>
        <v>300000</v>
      </c>
      <c r="K79" s="158">
        <f t="shared" si="80"/>
        <v>0</v>
      </c>
      <c r="L79" s="158">
        <f t="shared" si="80"/>
        <v>0</v>
      </c>
      <c r="M79" s="158">
        <f t="shared" si="80"/>
        <v>0</v>
      </c>
      <c r="N79" s="275">
        <f t="shared" si="80"/>
        <v>400000</v>
      </c>
      <c r="O79" s="276">
        <f t="shared" si="80"/>
        <v>0</v>
      </c>
      <c r="P79" s="277">
        <f t="shared" si="80"/>
        <v>400000</v>
      </c>
      <c r="Q79" s="275">
        <f t="shared" si="80"/>
        <v>100000</v>
      </c>
      <c r="R79" s="276">
        <f t="shared" si="80"/>
        <v>0</v>
      </c>
      <c r="S79" s="276">
        <f t="shared" si="80"/>
        <v>0</v>
      </c>
      <c r="T79" s="277">
        <f t="shared" si="80"/>
        <v>100000</v>
      </c>
      <c r="U79" s="158">
        <f t="shared" si="80"/>
        <v>0</v>
      </c>
      <c r="V79" s="158">
        <f t="shared" si="80"/>
        <v>0</v>
      </c>
      <c r="W79" s="158">
        <f t="shared" si="80"/>
        <v>0</v>
      </c>
      <c r="X79" s="158">
        <f t="shared" si="80"/>
        <v>0</v>
      </c>
      <c r="Y79" s="158">
        <f t="shared" si="80"/>
        <v>0</v>
      </c>
      <c r="Z79" s="158">
        <f t="shared" si="80"/>
        <v>0</v>
      </c>
      <c r="AA79" s="158">
        <f t="shared" si="80"/>
        <v>0</v>
      </c>
      <c r="AB79" s="274">
        <f t="shared" si="80"/>
        <v>800000</v>
      </c>
      <c r="AC79" s="130"/>
      <c r="AD79" s="274">
        <f>SUM(AD80:AD83)</f>
        <v>800000</v>
      </c>
      <c r="AE79" s="130"/>
      <c r="AF79" s="274">
        <f>SUM(AF80:AF83)</f>
        <v>4305000</v>
      </c>
      <c r="AG79" s="130"/>
      <c r="AH79" s="116"/>
      <c r="AI79" s="116"/>
    </row>
    <row r="80" spans="1:35" ht="15.75" customHeight="1">
      <c r="A80" s="260" t="s">
        <v>513</v>
      </c>
      <c r="B80" s="162" t="s">
        <v>514</v>
      </c>
      <c r="C80" s="130">
        <v>180000</v>
      </c>
      <c r="D80" s="130">
        <v>500000</v>
      </c>
      <c r="E80" s="130">
        <v>0</v>
      </c>
      <c r="F80" s="130">
        <v>0</v>
      </c>
      <c r="G80" s="267">
        <f t="shared" ref="G80:G83" si="81">SUM(C80:F80)</f>
        <v>680000</v>
      </c>
      <c r="H80" s="130"/>
      <c r="I80" s="130">
        <v>0</v>
      </c>
      <c r="J80" s="130">
        <v>0</v>
      </c>
      <c r="K80" s="130">
        <v>0</v>
      </c>
      <c r="L80" s="130">
        <v>0</v>
      </c>
      <c r="M80" s="130">
        <v>0</v>
      </c>
      <c r="N80" s="279">
        <v>150000</v>
      </c>
      <c r="O80" s="257">
        <v>0</v>
      </c>
      <c r="P80" s="280">
        <f t="shared" ref="P80:P83" si="82">SUM(N80:O80)</f>
        <v>150000</v>
      </c>
      <c r="Q80" s="279">
        <v>50000</v>
      </c>
      <c r="R80" s="257">
        <v>0</v>
      </c>
      <c r="S80" s="257">
        <v>0</v>
      </c>
      <c r="T80" s="280">
        <f t="shared" ref="T80:T83" si="83">SUM(Q80:S80)</f>
        <v>50000</v>
      </c>
      <c r="U80" s="130">
        <v>0</v>
      </c>
      <c r="V80" s="130">
        <v>0</v>
      </c>
      <c r="W80" s="130">
        <v>0</v>
      </c>
      <c r="X80" s="130">
        <v>0</v>
      </c>
      <c r="Y80" s="130">
        <v>0</v>
      </c>
      <c r="Z80" s="130">
        <v>0</v>
      </c>
      <c r="AA80" s="130">
        <v>0</v>
      </c>
      <c r="AB80" s="267">
        <f t="shared" ref="AB80:AB83" si="84">+I80+J80+K80+L80+M80+P80+T80+U80+V80+W80+X80+Y80+Z80+AA80</f>
        <v>200000</v>
      </c>
      <c r="AC80" s="130"/>
      <c r="AD80" s="267">
        <f>+'DETALLE PROG. III'!D98</f>
        <v>300000</v>
      </c>
      <c r="AE80" s="130"/>
      <c r="AF80" s="267">
        <f t="shared" ref="AF80:AF83" si="85">+G80+AB80+AD80</f>
        <v>1180000</v>
      </c>
      <c r="AG80" s="130"/>
      <c r="AH80" s="116"/>
      <c r="AI80" s="116"/>
    </row>
    <row r="81" spans="1:35" ht="15.75" customHeight="1">
      <c r="A81" s="260" t="s">
        <v>515</v>
      </c>
      <c r="B81" s="162" t="s">
        <v>516</v>
      </c>
      <c r="C81" s="130">
        <v>1525000</v>
      </c>
      <c r="D81" s="130">
        <v>500000</v>
      </c>
      <c r="E81" s="130">
        <v>0</v>
      </c>
      <c r="F81" s="130">
        <v>0</v>
      </c>
      <c r="G81" s="267">
        <f t="shared" si="81"/>
        <v>2025000</v>
      </c>
      <c r="H81" s="130"/>
      <c r="I81" s="130">
        <v>0</v>
      </c>
      <c r="J81" s="130">
        <v>300000</v>
      </c>
      <c r="K81" s="130">
        <v>0</v>
      </c>
      <c r="L81" s="130">
        <v>0</v>
      </c>
      <c r="M81" s="130">
        <v>0</v>
      </c>
      <c r="N81" s="279">
        <v>250000</v>
      </c>
      <c r="O81" s="257">
        <v>0</v>
      </c>
      <c r="P81" s="280">
        <f t="shared" si="82"/>
        <v>250000</v>
      </c>
      <c r="Q81" s="279">
        <v>50000</v>
      </c>
      <c r="R81" s="257">
        <v>0</v>
      </c>
      <c r="S81" s="257">
        <v>0</v>
      </c>
      <c r="T81" s="280">
        <f t="shared" si="83"/>
        <v>50000</v>
      </c>
      <c r="U81" s="130">
        <v>0</v>
      </c>
      <c r="V81" s="130">
        <v>0</v>
      </c>
      <c r="W81" s="130">
        <v>0</v>
      </c>
      <c r="X81" s="130">
        <v>0</v>
      </c>
      <c r="Y81" s="130">
        <v>0</v>
      </c>
      <c r="Z81" s="130">
        <v>0</v>
      </c>
      <c r="AA81" s="130">
        <v>0</v>
      </c>
      <c r="AB81" s="267">
        <f t="shared" si="84"/>
        <v>600000</v>
      </c>
      <c r="AC81" s="130"/>
      <c r="AD81" s="267">
        <f>+'DETALLE PROG. III'!D99</f>
        <v>500000</v>
      </c>
      <c r="AE81" s="130"/>
      <c r="AF81" s="267">
        <f t="shared" si="85"/>
        <v>3125000</v>
      </c>
      <c r="AG81" s="130"/>
      <c r="AH81" s="116"/>
      <c r="AI81" s="116"/>
    </row>
    <row r="82" spans="1:35" ht="15.75" customHeight="1">
      <c r="A82" s="260" t="s">
        <v>517</v>
      </c>
      <c r="B82" s="162" t="s">
        <v>518</v>
      </c>
      <c r="C82" s="130">
        <v>0</v>
      </c>
      <c r="D82" s="130">
        <v>0</v>
      </c>
      <c r="E82" s="130">
        <v>0</v>
      </c>
      <c r="F82" s="130">
        <v>0</v>
      </c>
      <c r="G82" s="267">
        <f t="shared" si="81"/>
        <v>0</v>
      </c>
      <c r="H82" s="130"/>
      <c r="I82" s="130">
        <v>0</v>
      </c>
      <c r="J82" s="130">
        <v>0</v>
      </c>
      <c r="K82" s="130">
        <v>0</v>
      </c>
      <c r="L82" s="130">
        <v>0</v>
      </c>
      <c r="M82" s="130">
        <v>0</v>
      </c>
      <c r="N82" s="279">
        <v>0</v>
      </c>
      <c r="O82" s="257">
        <v>0</v>
      </c>
      <c r="P82" s="280">
        <f t="shared" si="82"/>
        <v>0</v>
      </c>
      <c r="Q82" s="279">
        <v>0</v>
      </c>
      <c r="R82" s="257">
        <v>0</v>
      </c>
      <c r="S82" s="257">
        <v>0</v>
      </c>
      <c r="T82" s="280">
        <f t="shared" si="83"/>
        <v>0</v>
      </c>
      <c r="U82" s="130">
        <v>0</v>
      </c>
      <c r="V82" s="130">
        <v>0</v>
      </c>
      <c r="W82" s="130">
        <v>0</v>
      </c>
      <c r="X82" s="130">
        <v>0</v>
      </c>
      <c r="Y82" s="130">
        <v>0</v>
      </c>
      <c r="Z82" s="130">
        <v>0</v>
      </c>
      <c r="AA82" s="130">
        <v>0</v>
      </c>
      <c r="AB82" s="267">
        <f t="shared" si="84"/>
        <v>0</v>
      </c>
      <c r="AC82" s="130"/>
      <c r="AD82" s="267">
        <v>0</v>
      </c>
      <c r="AE82" s="130"/>
      <c r="AF82" s="267">
        <f t="shared" si="85"/>
        <v>0</v>
      </c>
      <c r="AG82" s="130"/>
      <c r="AH82" s="116"/>
      <c r="AI82" s="116"/>
    </row>
    <row r="83" spans="1:35" ht="15.75" customHeight="1">
      <c r="A83" s="260" t="s">
        <v>519</v>
      </c>
      <c r="B83" s="162" t="s">
        <v>520</v>
      </c>
      <c r="C83" s="130">
        <v>0</v>
      </c>
      <c r="D83" s="130">
        <v>0</v>
      </c>
      <c r="E83" s="130">
        <v>0</v>
      </c>
      <c r="F83" s="130">
        <v>0</v>
      </c>
      <c r="G83" s="267">
        <f t="shared" si="81"/>
        <v>0</v>
      </c>
      <c r="H83" s="130"/>
      <c r="I83" s="130">
        <v>0</v>
      </c>
      <c r="J83" s="130">
        <v>0</v>
      </c>
      <c r="K83" s="130">
        <v>0</v>
      </c>
      <c r="L83" s="130">
        <v>0</v>
      </c>
      <c r="M83" s="130">
        <v>0</v>
      </c>
      <c r="N83" s="279">
        <v>0</v>
      </c>
      <c r="O83" s="257">
        <v>0</v>
      </c>
      <c r="P83" s="280">
        <f t="shared" si="82"/>
        <v>0</v>
      </c>
      <c r="Q83" s="279">
        <v>0</v>
      </c>
      <c r="R83" s="257">
        <v>0</v>
      </c>
      <c r="S83" s="257">
        <v>0</v>
      </c>
      <c r="T83" s="280">
        <f t="shared" si="83"/>
        <v>0</v>
      </c>
      <c r="U83" s="130">
        <v>0</v>
      </c>
      <c r="V83" s="130">
        <v>0</v>
      </c>
      <c r="W83" s="130">
        <v>0</v>
      </c>
      <c r="X83" s="130">
        <v>0</v>
      </c>
      <c r="Y83" s="130">
        <v>0</v>
      </c>
      <c r="Z83" s="130">
        <v>0</v>
      </c>
      <c r="AA83" s="130">
        <v>0</v>
      </c>
      <c r="AB83" s="267">
        <f t="shared" si="84"/>
        <v>0</v>
      </c>
      <c r="AC83" s="130"/>
      <c r="AD83" s="267">
        <v>0</v>
      </c>
      <c r="AE83" s="130"/>
      <c r="AF83" s="267">
        <f t="shared" si="85"/>
        <v>0</v>
      </c>
      <c r="AG83" s="130"/>
      <c r="AH83" s="116"/>
      <c r="AI83" s="116"/>
    </row>
    <row r="84" spans="1:35" ht="15.75" customHeight="1">
      <c r="A84" s="273" t="s">
        <v>521</v>
      </c>
      <c r="B84" s="164" t="s">
        <v>522</v>
      </c>
      <c r="C84" s="158">
        <f t="shared" ref="C84:F84" si="86">+C85+C88+C89</f>
        <v>18828071.530000001</v>
      </c>
      <c r="D84" s="158">
        <f t="shared" si="86"/>
        <v>392600.48008000001</v>
      </c>
      <c r="E84" s="158">
        <f t="shared" si="86"/>
        <v>0</v>
      </c>
      <c r="F84" s="158">
        <f t="shared" si="86"/>
        <v>0</v>
      </c>
      <c r="G84" s="274">
        <f>SUM(G85:G89)</f>
        <v>19220672.010080002</v>
      </c>
      <c r="H84" s="130"/>
      <c r="I84" s="158">
        <f t="shared" ref="I84:M84" si="87">+I85+I88+I89</f>
        <v>491839.000084</v>
      </c>
      <c r="J84" s="158">
        <f t="shared" si="87"/>
        <v>17837286</v>
      </c>
      <c r="K84" s="158">
        <f t="shared" si="87"/>
        <v>400000</v>
      </c>
      <c r="L84" s="158">
        <f t="shared" si="87"/>
        <v>0</v>
      </c>
      <c r="M84" s="158">
        <f t="shared" si="87"/>
        <v>0</v>
      </c>
      <c r="N84" s="275">
        <f t="shared" ref="N84:AA84" si="88">SUM(N85:N89)</f>
        <v>571134.999954</v>
      </c>
      <c r="O84" s="276">
        <f t="shared" si="88"/>
        <v>0</v>
      </c>
      <c r="P84" s="277">
        <f t="shared" si="88"/>
        <v>571134.999954</v>
      </c>
      <c r="Q84" s="275">
        <f t="shared" si="88"/>
        <v>432355.999924</v>
      </c>
      <c r="R84" s="276">
        <f t="shared" si="88"/>
        <v>0</v>
      </c>
      <c r="S84" s="276">
        <f t="shared" si="88"/>
        <v>0</v>
      </c>
      <c r="T84" s="277">
        <f t="shared" si="88"/>
        <v>432355.999924</v>
      </c>
      <c r="U84" s="158">
        <f t="shared" si="88"/>
        <v>0</v>
      </c>
      <c r="V84" s="158">
        <f t="shared" si="88"/>
        <v>0</v>
      </c>
      <c r="W84" s="158">
        <f t="shared" si="88"/>
        <v>0</v>
      </c>
      <c r="X84" s="158">
        <f t="shared" si="88"/>
        <v>290965.99999400001</v>
      </c>
      <c r="Y84" s="158">
        <f t="shared" si="88"/>
        <v>0</v>
      </c>
      <c r="Z84" s="158">
        <f t="shared" si="88"/>
        <v>0</v>
      </c>
      <c r="AA84" s="158">
        <f t="shared" si="88"/>
        <v>0</v>
      </c>
      <c r="AB84" s="158">
        <f>+AB85+AB88+AB89</f>
        <v>20023581.999956001</v>
      </c>
      <c r="AC84" s="130"/>
      <c r="AD84" s="274">
        <f>SUM(AD85:AD89)</f>
        <v>25284310.990000002</v>
      </c>
      <c r="AE84" s="130"/>
      <c r="AF84" s="274">
        <f>SUM(AF85:AF89)</f>
        <v>64528565.000036009</v>
      </c>
      <c r="AG84" s="130"/>
      <c r="AH84" s="116"/>
      <c r="AI84" s="116"/>
    </row>
    <row r="85" spans="1:35" ht="15.75" customHeight="1">
      <c r="A85" s="260" t="s">
        <v>523</v>
      </c>
      <c r="B85" s="162" t="s">
        <v>524</v>
      </c>
      <c r="C85" s="130">
        <f>SUM(C86:C87)</f>
        <v>18828071.530000001</v>
      </c>
      <c r="D85" s="130">
        <v>392600.48008000001</v>
      </c>
      <c r="E85" s="130">
        <v>0</v>
      </c>
      <c r="F85" s="130">
        <v>0</v>
      </c>
      <c r="G85" s="267">
        <f>SUM(C85:F85)</f>
        <v>19220672.010080002</v>
      </c>
      <c r="H85" s="130"/>
      <c r="I85" s="130">
        <v>491839.000084</v>
      </c>
      <c r="J85" s="130">
        <f>SUM(J86:J87)</f>
        <v>17837286</v>
      </c>
      <c r="K85" s="130">
        <v>400000</v>
      </c>
      <c r="L85" s="130">
        <v>0</v>
      </c>
      <c r="M85" s="130">
        <v>0</v>
      </c>
      <c r="N85" s="279">
        <v>571134.999954</v>
      </c>
      <c r="O85" s="289">
        <v>0</v>
      </c>
      <c r="P85" s="280">
        <v>571134.999954</v>
      </c>
      <c r="Q85" s="257">
        <v>432355.999924</v>
      </c>
      <c r="R85" s="289">
        <v>0</v>
      </c>
      <c r="S85" s="289">
        <v>0</v>
      </c>
      <c r="T85" s="280">
        <v>432355.999924</v>
      </c>
      <c r="U85" s="130">
        <v>0</v>
      </c>
      <c r="V85" s="130">
        <v>0</v>
      </c>
      <c r="W85" s="130">
        <v>0</v>
      </c>
      <c r="X85" s="130">
        <v>290965.99999400001</v>
      </c>
      <c r="Y85" s="130">
        <v>0</v>
      </c>
      <c r="Z85" s="130">
        <v>0</v>
      </c>
      <c r="AA85" s="130">
        <v>0</v>
      </c>
      <c r="AB85" s="267">
        <f>+I85+J85+K85+L85+M85+P85+T85+U85+V85+W85+X85+Y85+Z85+AA85</f>
        <v>20023581.999956001</v>
      </c>
      <c r="AC85" s="130"/>
      <c r="AD85" s="267">
        <f>+'DETALLE PROG. III'!D101+'DETALLE PROG. III'!D249</f>
        <v>25284310.990000002</v>
      </c>
      <c r="AE85" s="130"/>
      <c r="AF85" s="267">
        <f>+G85+AB85+AD85</f>
        <v>64528565.000036009</v>
      </c>
      <c r="AG85" s="130"/>
      <c r="AH85" s="116"/>
      <c r="AI85" s="116"/>
    </row>
    <row r="86" spans="1:35" ht="15.75" customHeight="1">
      <c r="A86" s="260"/>
      <c r="B86" s="162" t="s">
        <v>1441</v>
      </c>
      <c r="C86" s="130">
        <f>18828071.53-C87</f>
        <v>11828071.530000001</v>
      </c>
      <c r="D86" s="130"/>
      <c r="E86" s="130"/>
      <c r="F86" s="130"/>
      <c r="G86" s="267"/>
      <c r="H86" s="130"/>
      <c r="I86" s="130"/>
      <c r="J86" s="130">
        <f>17837286-15000000</f>
        <v>2837286</v>
      </c>
      <c r="K86" s="130"/>
      <c r="L86" s="130"/>
      <c r="M86" s="130"/>
      <c r="N86" s="279"/>
      <c r="O86" s="289"/>
      <c r="P86" s="280"/>
      <c r="Q86" s="257"/>
      <c r="R86" s="289"/>
      <c r="S86" s="289"/>
      <c r="T86" s="280"/>
      <c r="U86" s="130"/>
      <c r="V86" s="130"/>
      <c r="W86" s="130"/>
      <c r="X86" s="130"/>
      <c r="Y86" s="130"/>
      <c r="Z86" s="130"/>
      <c r="AA86" s="130"/>
      <c r="AB86" s="267"/>
      <c r="AC86" s="130"/>
      <c r="AD86" s="267"/>
      <c r="AE86" s="130"/>
      <c r="AF86" s="267"/>
      <c r="AG86" s="130"/>
      <c r="AH86" s="116"/>
      <c r="AI86" s="116"/>
    </row>
    <row r="87" spans="1:35" ht="15.75" customHeight="1">
      <c r="A87" s="260"/>
      <c r="B87" s="162" t="s">
        <v>1442</v>
      </c>
      <c r="C87" s="130">
        <v>7000000</v>
      </c>
      <c r="D87" s="130"/>
      <c r="E87" s="130"/>
      <c r="F87" s="130"/>
      <c r="G87" s="267"/>
      <c r="H87" s="130"/>
      <c r="I87" s="130"/>
      <c r="J87" s="130">
        <v>15000000</v>
      </c>
      <c r="K87" s="130"/>
      <c r="L87" s="130"/>
      <c r="M87" s="130"/>
      <c r="N87" s="279"/>
      <c r="O87" s="289"/>
      <c r="P87" s="280"/>
      <c r="Q87" s="257"/>
      <c r="R87" s="289"/>
      <c r="S87" s="289"/>
      <c r="T87" s="280"/>
      <c r="U87" s="130"/>
      <c r="V87" s="130"/>
      <c r="W87" s="130"/>
      <c r="X87" s="130"/>
      <c r="Y87" s="130"/>
      <c r="Z87" s="130"/>
      <c r="AA87" s="130"/>
      <c r="AB87" s="267"/>
      <c r="AC87" s="130"/>
      <c r="AD87" s="267"/>
      <c r="AE87" s="130"/>
      <c r="AF87" s="267"/>
      <c r="AG87" s="130"/>
      <c r="AH87" s="116"/>
      <c r="AI87" s="116"/>
    </row>
    <row r="88" spans="1:35" ht="15.75" customHeight="1">
      <c r="A88" s="260" t="s">
        <v>525</v>
      </c>
      <c r="B88" s="162" t="s">
        <v>526</v>
      </c>
      <c r="C88" s="130">
        <v>0</v>
      </c>
      <c r="D88" s="130">
        <v>0</v>
      </c>
      <c r="E88" s="130">
        <v>0</v>
      </c>
      <c r="F88" s="130">
        <v>0</v>
      </c>
      <c r="G88" s="267">
        <f t="shared" ref="G88:G89" si="89">SUM(C88:F88)</f>
        <v>0</v>
      </c>
      <c r="H88" s="130"/>
      <c r="I88" s="130">
        <v>0</v>
      </c>
      <c r="J88" s="130">
        <v>0</v>
      </c>
      <c r="K88" s="130">
        <v>0</v>
      </c>
      <c r="L88" s="130">
        <v>0</v>
      </c>
      <c r="M88" s="130">
        <v>0</v>
      </c>
      <c r="N88" s="279">
        <v>0</v>
      </c>
      <c r="O88" s="257">
        <v>0</v>
      </c>
      <c r="P88" s="280">
        <f t="shared" ref="P88:P89" si="90">SUM(N88:O88)</f>
        <v>0</v>
      </c>
      <c r="Q88" s="279">
        <v>0</v>
      </c>
      <c r="R88" s="257">
        <v>0</v>
      </c>
      <c r="S88" s="257">
        <v>0</v>
      </c>
      <c r="T88" s="280">
        <f t="shared" ref="T88:T89" si="91">SUM(Q88:S88)</f>
        <v>0</v>
      </c>
      <c r="U88" s="130">
        <v>0</v>
      </c>
      <c r="V88" s="130">
        <v>0</v>
      </c>
      <c r="W88" s="130">
        <v>0</v>
      </c>
      <c r="X88" s="130">
        <v>0</v>
      </c>
      <c r="Y88" s="130">
        <v>0</v>
      </c>
      <c r="Z88" s="130">
        <v>0</v>
      </c>
      <c r="AA88" s="130">
        <v>0</v>
      </c>
      <c r="AB88" s="267">
        <f t="shared" ref="AB88:AB89" si="92">+I88+J88+K88+L88+M88+P88+T88+U88+V88+W88+X88+Y88+Z88+AA88</f>
        <v>0</v>
      </c>
      <c r="AC88" s="130"/>
      <c r="AD88" s="267">
        <v>0</v>
      </c>
      <c r="AE88" s="130"/>
      <c r="AF88" s="267">
        <f t="shared" ref="AF88:AF89" si="93">+G88+AB88+AD88</f>
        <v>0</v>
      </c>
      <c r="AG88" s="130"/>
      <c r="AH88" s="116"/>
      <c r="AI88" s="116"/>
    </row>
    <row r="89" spans="1:35" ht="15.75" customHeight="1">
      <c r="A89" s="260" t="s">
        <v>527</v>
      </c>
      <c r="B89" s="162" t="s">
        <v>528</v>
      </c>
      <c r="C89" s="130">
        <v>0</v>
      </c>
      <c r="D89" s="130">
        <v>0</v>
      </c>
      <c r="E89" s="130">
        <v>0</v>
      </c>
      <c r="F89" s="130">
        <v>0</v>
      </c>
      <c r="G89" s="267">
        <f t="shared" si="89"/>
        <v>0</v>
      </c>
      <c r="H89" s="130"/>
      <c r="I89" s="130">
        <v>0</v>
      </c>
      <c r="J89" s="130">
        <v>0</v>
      </c>
      <c r="K89" s="130">
        <v>0</v>
      </c>
      <c r="L89" s="130">
        <v>0</v>
      </c>
      <c r="M89" s="130">
        <v>0</v>
      </c>
      <c r="N89" s="279">
        <v>0</v>
      </c>
      <c r="O89" s="257">
        <v>0</v>
      </c>
      <c r="P89" s="280">
        <f t="shared" si="90"/>
        <v>0</v>
      </c>
      <c r="Q89" s="279">
        <v>0</v>
      </c>
      <c r="R89" s="257">
        <v>0</v>
      </c>
      <c r="S89" s="257">
        <v>0</v>
      </c>
      <c r="T89" s="280">
        <f t="shared" si="91"/>
        <v>0</v>
      </c>
      <c r="U89" s="130">
        <v>0</v>
      </c>
      <c r="V89" s="130">
        <v>0</v>
      </c>
      <c r="W89" s="130">
        <v>0</v>
      </c>
      <c r="X89" s="130">
        <v>0</v>
      </c>
      <c r="Y89" s="130">
        <v>0</v>
      </c>
      <c r="Z89" s="130">
        <v>0</v>
      </c>
      <c r="AA89" s="130">
        <v>0</v>
      </c>
      <c r="AB89" s="267">
        <f t="shared" si="92"/>
        <v>0</v>
      </c>
      <c r="AC89" s="130"/>
      <c r="AD89" s="267">
        <v>0</v>
      </c>
      <c r="AE89" s="130"/>
      <c r="AF89" s="267">
        <f t="shared" si="93"/>
        <v>0</v>
      </c>
      <c r="AG89" s="130"/>
      <c r="AH89" s="116"/>
      <c r="AI89" s="116"/>
    </row>
    <row r="90" spans="1:35" ht="15.75" customHeight="1">
      <c r="A90" s="273" t="s">
        <v>529</v>
      </c>
      <c r="B90" s="164" t="s">
        <v>530</v>
      </c>
      <c r="C90" s="158">
        <f t="shared" ref="C90:G90" si="94">SUM(C91:C93)</f>
        <v>2500000</v>
      </c>
      <c r="D90" s="158">
        <f t="shared" si="94"/>
        <v>1500000</v>
      </c>
      <c r="E90" s="158">
        <f t="shared" si="94"/>
        <v>0</v>
      </c>
      <c r="F90" s="158">
        <f t="shared" si="94"/>
        <v>0</v>
      </c>
      <c r="G90" s="274">
        <f t="shared" si="94"/>
        <v>4000000</v>
      </c>
      <c r="H90" s="130"/>
      <c r="I90" s="158">
        <f t="shared" ref="I90:AB90" si="95">SUM(I91:I93)</f>
        <v>0</v>
      </c>
      <c r="J90" s="158">
        <f t="shared" si="95"/>
        <v>0</v>
      </c>
      <c r="K90" s="158">
        <f t="shared" si="95"/>
        <v>0</v>
      </c>
      <c r="L90" s="158">
        <f t="shared" si="95"/>
        <v>0</v>
      </c>
      <c r="M90" s="158">
        <f t="shared" si="95"/>
        <v>0</v>
      </c>
      <c r="N90" s="275">
        <f t="shared" si="95"/>
        <v>1000000</v>
      </c>
      <c r="O90" s="276">
        <f t="shared" si="95"/>
        <v>10200000</v>
      </c>
      <c r="P90" s="277">
        <f t="shared" si="95"/>
        <v>11200000</v>
      </c>
      <c r="Q90" s="275">
        <f t="shared" si="95"/>
        <v>1000000</v>
      </c>
      <c r="R90" s="276">
        <f t="shared" si="95"/>
        <v>0</v>
      </c>
      <c r="S90" s="276">
        <f t="shared" si="95"/>
        <v>0</v>
      </c>
      <c r="T90" s="277">
        <f t="shared" si="95"/>
        <v>1000000</v>
      </c>
      <c r="U90" s="158">
        <f t="shared" si="95"/>
        <v>0</v>
      </c>
      <c r="V90" s="158">
        <f t="shared" si="95"/>
        <v>0</v>
      </c>
      <c r="W90" s="158">
        <f t="shared" si="95"/>
        <v>0</v>
      </c>
      <c r="X90" s="158">
        <f t="shared" si="95"/>
        <v>0</v>
      </c>
      <c r="Y90" s="158">
        <f t="shared" si="95"/>
        <v>0</v>
      </c>
      <c r="Z90" s="158">
        <f t="shared" si="95"/>
        <v>0</v>
      </c>
      <c r="AA90" s="158">
        <f t="shared" si="95"/>
        <v>0</v>
      </c>
      <c r="AB90" s="274">
        <f t="shared" si="95"/>
        <v>12200000</v>
      </c>
      <c r="AC90" s="130"/>
      <c r="AD90" s="274">
        <f>SUM(AD91:AD93)</f>
        <v>5500000</v>
      </c>
      <c r="AE90" s="130"/>
      <c r="AF90" s="274">
        <f>SUM(AF91:AF93)</f>
        <v>21700000</v>
      </c>
      <c r="AG90" s="130"/>
      <c r="AH90" s="116"/>
      <c r="AI90" s="116"/>
    </row>
    <row r="91" spans="1:35" ht="15.75" customHeight="1">
      <c r="A91" s="260" t="s">
        <v>531</v>
      </c>
      <c r="B91" s="162" t="s">
        <v>532</v>
      </c>
      <c r="C91" s="130">
        <v>0</v>
      </c>
      <c r="D91" s="130">
        <v>1500000</v>
      </c>
      <c r="E91" s="130">
        <v>0</v>
      </c>
      <c r="F91" s="130">
        <v>0</v>
      </c>
      <c r="G91" s="267">
        <f t="shared" ref="G91:G93" si="96">SUM(C91:F91)</f>
        <v>1500000</v>
      </c>
      <c r="H91" s="130"/>
      <c r="I91" s="130">
        <v>0</v>
      </c>
      <c r="J91" s="130">
        <v>0</v>
      </c>
      <c r="K91" s="130">
        <v>0</v>
      </c>
      <c r="L91" s="130">
        <v>0</v>
      </c>
      <c r="M91" s="130">
        <v>0</v>
      </c>
      <c r="N91" s="279">
        <v>500000</v>
      </c>
      <c r="O91" s="257">
        <v>0</v>
      </c>
      <c r="P91" s="280">
        <f t="shared" ref="P91:P93" si="97">SUM(N91:O91)</f>
        <v>500000</v>
      </c>
      <c r="Q91" s="279">
        <v>500000</v>
      </c>
      <c r="R91" s="257">
        <v>0</v>
      </c>
      <c r="S91" s="257">
        <v>0</v>
      </c>
      <c r="T91" s="280">
        <f t="shared" ref="T91:T93" si="98">SUM(Q91:S91)</f>
        <v>500000</v>
      </c>
      <c r="U91" s="130">
        <v>0</v>
      </c>
      <c r="V91" s="130">
        <v>0</v>
      </c>
      <c r="W91" s="130">
        <v>0</v>
      </c>
      <c r="X91" s="130">
        <v>0</v>
      </c>
      <c r="Y91" s="130">
        <v>0</v>
      </c>
      <c r="Z91" s="130">
        <v>0</v>
      </c>
      <c r="AA91" s="130">
        <v>0</v>
      </c>
      <c r="AB91" s="267">
        <f t="shared" ref="AB91:AB93" si="99">+I91+J91+K91+L91+M91+P91+T91+U91+V91+W91+X91+Y91+Z91+AA91</f>
        <v>1000000</v>
      </c>
      <c r="AC91" s="130"/>
      <c r="AD91" s="267">
        <f>+'DETALLE PROG. III'!D105</f>
        <v>3000000</v>
      </c>
      <c r="AE91" s="130"/>
      <c r="AF91" s="267">
        <f t="shared" ref="AF91:AF93" si="100">+G91+AB91+AD91</f>
        <v>5500000</v>
      </c>
      <c r="AG91" s="130"/>
      <c r="AH91" s="116"/>
      <c r="AI91" s="116"/>
    </row>
    <row r="92" spans="1:35" ht="15.75" customHeight="1">
      <c r="A92" s="260" t="s">
        <v>533</v>
      </c>
      <c r="B92" s="162" t="s">
        <v>534</v>
      </c>
      <c r="C92" s="130">
        <v>0</v>
      </c>
      <c r="D92" s="130">
        <v>0</v>
      </c>
      <c r="E92" s="130">
        <v>0</v>
      </c>
      <c r="F92" s="130">
        <v>0</v>
      </c>
      <c r="G92" s="267">
        <f t="shared" si="96"/>
        <v>0</v>
      </c>
      <c r="H92" s="130"/>
      <c r="I92" s="130">
        <v>0</v>
      </c>
      <c r="J92" s="130">
        <v>0</v>
      </c>
      <c r="K92" s="130">
        <v>0</v>
      </c>
      <c r="L92" s="130">
        <v>0</v>
      </c>
      <c r="M92" s="130">
        <v>0</v>
      </c>
      <c r="N92" s="279">
        <v>500000</v>
      </c>
      <c r="O92" s="290">
        <f>+INGRESOS!C22+10000000</f>
        <v>10200000</v>
      </c>
      <c r="P92" s="280">
        <f t="shared" si="97"/>
        <v>10700000</v>
      </c>
      <c r="Q92" s="279">
        <v>500000</v>
      </c>
      <c r="R92" s="257">
        <v>0</v>
      </c>
      <c r="S92" s="257">
        <v>0</v>
      </c>
      <c r="T92" s="280">
        <f t="shared" si="98"/>
        <v>500000</v>
      </c>
      <c r="U92" s="130">
        <v>0</v>
      </c>
      <c r="V92" s="130">
        <v>0</v>
      </c>
      <c r="W92" s="130">
        <v>0</v>
      </c>
      <c r="X92" s="130">
        <v>0</v>
      </c>
      <c r="Y92" s="130">
        <v>0</v>
      </c>
      <c r="Z92" s="130">
        <v>0</v>
      </c>
      <c r="AA92" s="130">
        <v>0</v>
      </c>
      <c r="AB92" s="267">
        <f t="shared" si="99"/>
        <v>11200000</v>
      </c>
      <c r="AC92" s="130"/>
      <c r="AD92" s="267">
        <f>+'DETALLE PROG. III'!D106+'DETALLE PROG. III'!D252</f>
        <v>2000000</v>
      </c>
      <c r="AE92" s="130"/>
      <c r="AF92" s="267">
        <f t="shared" si="100"/>
        <v>13200000</v>
      </c>
      <c r="AG92" s="130"/>
      <c r="AH92" s="116"/>
      <c r="AI92" s="116"/>
    </row>
    <row r="93" spans="1:35" ht="15.75" customHeight="1">
      <c r="A93" s="260" t="s">
        <v>535</v>
      </c>
      <c r="B93" s="162" t="s">
        <v>536</v>
      </c>
      <c r="C93" s="130">
        <v>2500000</v>
      </c>
      <c r="D93" s="130">
        <v>0</v>
      </c>
      <c r="E93" s="130">
        <v>0</v>
      </c>
      <c r="F93" s="130">
        <v>0</v>
      </c>
      <c r="G93" s="267">
        <f t="shared" si="96"/>
        <v>2500000</v>
      </c>
      <c r="H93" s="130"/>
      <c r="I93" s="130">
        <v>0</v>
      </c>
      <c r="J93" s="130">
        <v>0</v>
      </c>
      <c r="K93" s="130">
        <v>0</v>
      </c>
      <c r="L93" s="130">
        <v>0</v>
      </c>
      <c r="M93" s="130">
        <v>0</v>
      </c>
      <c r="N93" s="279">
        <v>0</v>
      </c>
      <c r="O93" s="257">
        <v>0</v>
      </c>
      <c r="P93" s="280">
        <f t="shared" si="97"/>
        <v>0</v>
      </c>
      <c r="Q93" s="279">
        <v>0</v>
      </c>
      <c r="R93" s="257">
        <v>0</v>
      </c>
      <c r="S93" s="257">
        <v>0</v>
      </c>
      <c r="T93" s="280">
        <f t="shared" si="98"/>
        <v>0</v>
      </c>
      <c r="U93" s="130">
        <v>0</v>
      </c>
      <c r="V93" s="130">
        <v>0</v>
      </c>
      <c r="W93" s="130">
        <v>0</v>
      </c>
      <c r="X93" s="130">
        <v>0</v>
      </c>
      <c r="Y93" s="130">
        <v>0</v>
      </c>
      <c r="Z93" s="130">
        <v>0</v>
      </c>
      <c r="AA93" s="130">
        <v>0</v>
      </c>
      <c r="AB93" s="267">
        <f t="shared" si="99"/>
        <v>0</v>
      </c>
      <c r="AC93" s="130"/>
      <c r="AD93" s="267">
        <f>+'DETALLE PROG. III'!D107</f>
        <v>500000</v>
      </c>
      <c r="AE93" s="130"/>
      <c r="AF93" s="267">
        <f t="shared" si="100"/>
        <v>3000000</v>
      </c>
      <c r="AG93" s="130"/>
      <c r="AH93" s="116"/>
      <c r="AI93" s="116"/>
    </row>
    <row r="94" spans="1:35" ht="15.75" customHeight="1">
      <c r="A94" s="273" t="s">
        <v>537</v>
      </c>
      <c r="B94" s="164" t="s">
        <v>538</v>
      </c>
      <c r="C94" s="158">
        <f t="shared" ref="C94:G94" si="101">SUM(C95:C103)</f>
        <v>6650000</v>
      </c>
      <c r="D94" s="158">
        <f t="shared" si="101"/>
        <v>600000</v>
      </c>
      <c r="E94" s="158">
        <f t="shared" si="101"/>
        <v>0</v>
      </c>
      <c r="F94" s="158">
        <f t="shared" si="101"/>
        <v>0</v>
      </c>
      <c r="G94" s="274">
        <f t="shared" si="101"/>
        <v>7250000</v>
      </c>
      <c r="H94" s="130"/>
      <c r="I94" s="158">
        <f t="shared" ref="I94:AB94" si="102">SUM(I95:I103)</f>
        <v>150000</v>
      </c>
      <c r="J94" s="158">
        <f t="shared" si="102"/>
        <v>14050000</v>
      </c>
      <c r="K94" s="158">
        <f t="shared" si="102"/>
        <v>0</v>
      </c>
      <c r="L94" s="158">
        <f t="shared" si="102"/>
        <v>150000</v>
      </c>
      <c r="M94" s="158">
        <f t="shared" si="102"/>
        <v>0</v>
      </c>
      <c r="N94" s="275">
        <f t="shared" si="102"/>
        <v>500000</v>
      </c>
      <c r="O94" s="276">
        <f t="shared" si="102"/>
        <v>0</v>
      </c>
      <c r="P94" s="277">
        <f t="shared" si="102"/>
        <v>500000</v>
      </c>
      <c r="Q94" s="275">
        <f t="shared" si="102"/>
        <v>0</v>
      </c>
      <c r="R94" s="276">
        <f t="shared" si="102"/>
        <v>0</v>
      </c>
      <c r="S94" s="276">
        <f t="shared" si="102"/>
        <v>0</v>
      </c>
      <c r="T94" s="277">
        <f t="shared" si="102"/>
        <v>0</v>
      </c>
      <c r="U94" s="158">
        <f t="shared" si="102"/>
        <v>0</v>
      </c>
      <c r="V94" s="158">
        <f t="shared" si="102"/>
        <v>0</v>
      </c>
      <c r="W94" s="158">
        <f t="shared" si="102"/>
        <v>0</v>
      </c>
      <c r="X94" s="158">
        <f t="shared" si="102"/>
        <v>0</v>
      </c>
      <c r="Y94" s="158">
        <f t="shared" si="102"/>
        <v>2500000</v>
      </c>
      <c r="Z94" s="158">
        <f t="shared" si="102"/>
        <v>0</v>
      </c>
      <c r="AA94" s="158">
        <f t="shared" si="102"/>
        <v>0</v>
      </c>
      <c r="AB94" s="274">
        <f t="shared" si="102"/>
        <v>17350000</v>
      </c>
      <c r="AC94" s="130"/>
      <c r="AD94" s="274">
        <f>SUM(AD95:AD103)</f>
        <v>66500000</v>
      </c>
      <c r="AE94" s="130"/>
      <c r="AF94" s="274">
        <f>SUM(AF95:AF103)</f>
        <v>91100000</v>
      </c>
      <c r="AG94" s="130"/>
      <c r="AH94" s="116"/>
      <c r="AI94" s="116"/>
    </row>
    <row r="95" spans="1:35" ht="15.75" customHeight="1">
      <c r="A95" s="260" t="s">
        <v>539</v>
      </c>
      <c r="B95" s="162" t="s">
        <v>540</v>
      </c>
      <c r="C95" s="130">
        <v>500000</v>
      </c>
      <c r="D95" s="130">
        <v>0</v>
      </c>
      <c r="E95" s="130">
        <v>0</v>
      </c>
      <c r="F95" s="130">
        <v>0</v>
      </c>
      <c r="G95" s="267">
        <f t="shared" ref="G95:G103" si="103">SUM(C95:F95)</f>
        <v>500000</v>
      </c>
      <c r="H95" s="130"/>
      <c r="I95" s="130">
        <v>0</v>
      </c>
      <c r="J95" s="130">
        <v>50000</v>
      </c>
      <c r="K95" s="130">
        <v>0</v>
      </c>
      <c r="L95" s="130">
        <v>0</v>
      </c>
      <c r="M95" s="130">
        <v>0</v>
      </c>
      <c r="N95" s="279">
        <v>0</v>
      </c>
      <c r="O95" s="257">
        <v>0</v>
      </c>
      <c r="P95" s="280">
        <f t="shared" ref="P95:P103" si="104">SUM(N95:O95)</f>
        <v>0</v>
      </c>
      <c r="Q95" s="279">
        <v>0</v>
      </c>
      <c r="R95" s="257">
        <v>0</v>
      </c>
      <c r="S95" s="257">
        <v>0</v>
      </c>
      <c r="T95" s="280">
        <f t="shared" ref="T95:T103" si="105">SUM(Q95:S95)</f>
        <v>0</v>
      </c>
      <c r="U95" s="130">
        <v>0</v>
      </c>
      <c r="V95" s="130">
        <v>0</v>
      </c>
      <c r="W95" s="130">
        <v>0</v>
      </c>
      <c r="X95" s="130">
        <v>0</v>
      </c>
      <c r="Y95" s="130">
        <v>0</v>
      </c>
      <c r="Z95" s="130">
        <v>0</v>
      </c>
      <c r="AA95" s="130">
        <v>0</v>
      </c>
      <c r="AB95" s="267">
        <f t="shared" ref="AB95:AB103" si="106">+I95+J95+K95+L95+M95+P95+T95+U95+V95+W95+X95+Y95+Z95+AA95</f>
        <v>50000</v>
      </c>
      <c r="AC95" s="130"/>
      <c r="AD95" s="267">
        <f>+'DETALLE PROG. III'!D109</f>
        <v>5000000</v>
      </c>
      <c r="AE95" s="130"/>
      <c r="AF95" s="267">
        <f t="shared" ref="AF95:AF103" si="107">+G95+AB95+AD95</f>
        <v>5550000</v>
      </c>
      <c r="AG95" s="130"/>
      <c r="AH95" s="116"/>
      <c r="AI95" s="116"/>
    </row>
    <row r="96" spans="1:35" ht="15.75" customHeight="1">
      <c r="A96" s="260" t="s">
        <v>541</v>
      </c>
      <c r="B96" s="162" t="s">
        <v>542</v>
      </c>
      <c r="C96" s="130">
        <v>0</v>
      </c>
      <c r="D96" s="130">
        <v>0</v>
      </c>
      <c r="E96" s="130">
        <v>0</v>
      </c>
      <c r="F96" s="130">
        <v>0</v>
      </c>
      <c r="G96" s="267">
        <f t="shared" si="103"/>
        <v>0</v>
      </c>
      <c r="H96" s="130"/>
      <c r="I96" s="130">
        <v>0</v>
      </c>
      <c r="J96" s="130">
        <v>0</v>
      </c>
      <c r="K96" s="130">
        <v>0</v>
      </c>
      <c r="L96" s="130">
        <v>0</v>
      </c>
      <c r="M96" s="130">
        <v>0</v>
      </c>
      <c r="N96" s="279">
        <v>0</v>
      </c>
      <c r="O96" s="257">
        <v>0</v>
      </c>
      <c r="P96" s="280">
        <f t="shared" si="104"/>
        <v>0</v>
      </c>
      <c r="Q96" s="279">
        <v>0</v>
      </c>
      <c r="R96" s="257">
        <v>0</v>
      </c>
      <c r="S96" s="257">
        <v>0</v>
      </c>
      <c r="T96" s="280">
        <f t="shared" si="105"/>
        <v>0</v>
      </c>
      <c r="U96" s="130">
        <v>0</v>
      </c>
      <c r="V96" s="130">
        <v>0</v>
      </c>
      <c r="W96" s="130">
        <v>0</v>
      </c>
      <c r="X96" s="130">
        <v>0</v>
      </c>
      <c r="Y96" s="130">
        <v>0</v>
      </c>
      <c r="Z96" s="130">
        <v>0</v>
      </c>
      <c r="AA96" s="130">
        <v>0</v>
      </c>
      <c r="AB96" s="267">
        <f t="shared" si="106"/>
        <v>0</v>
      </c>
      <c r="AC96" s="130"/>
      <c r="AD96" s="267">
        <v>0</v>
      </c>
      <c r="AE96" s="130"/>
      <c r="AF96" s="267">
        <f t="shared" si="107"/>
        <v>0</v>
      </c>
      <c r="AG96" s="130"/>
      <c r="AH96" s="116"/>
      <c r="AI96" s="116"/>
    </row>
    <row r="97" spans="1:35" ht="15.75" customHeight="1">
      <c r="A97" s="260" t="s">
        <v>543</v>
      </c>
      <c r="B97" s="162" t="s">
        <v>544</v>
      </c>
      <c r="C97" s="130">
        <v>0</v>
      </c>
      <c r="D97" s="130">
        <v>0</v>
      </c>
      <c r="E97" s="130">
        <v>0</v>
      </c>
      <c r="F97" s="130">
        <v>0</v>
      </c>
      <c r="G97" s="267">
        <f t="shared" si="103"/>
        <v>0</v>
      </c>
      <c r="H97" s="130"/>
      <c r="I97" s="130">
        <v>0</v>
      </c>
      <c r="J97" s="130">
        <v>0</v>
      </c>
      <c r="K97" s="130">
        <v>0</v>
      </c>
      <c r="L97" s="130">
        <v>0</v>
      </c>
      <c r="M97" s="130">
        <v>0</v>
      </c>
      <c r="N97" s="279">
        <v>0</v>
      </c>
      <c r="O97" s="257">
        <v>0</v>
      </c>
      <c r="P97" s="280">
        <f t="shared" si="104"/>
        <v>0</v>
      </c>
      <c r="Q97" s="279">
        <v>0</v>
      </c>
      <c r="R97" s="257">
        <v>0</v>
      </c>
      <c r="S97" s="257">
        <v>0</v>
      </c>
      <c r="T97" s="280">
        <f t="shared" si="105"/>
        <v>0</v>
      </c>
      <c r="U97" s="130">
        <v>0</v>
      </c>
      <c r="V97" s="130">
        <v>0</v>
      </c>
      <c r="W97" s="130">
        <v>0</v>
      </c>
      <c r="X97" s="130">
        <v>0</v>
      </c>
      <c r="Y97" s="130">
        <v>0</v>
      </c>
      <c r="Z97" s="130">
        <v>0</v>
      </c>
      <c r="AA97" s="130">
        <v>0</v>
      </c>
      <c r="AB97" s="267">
        <f t="shared" si="106"/>
        <v>0</v>
      </c>
      <c r="AC97" s="130"/>
      <c r="AD97" s="267">
        <v>0</v>
      </c>
      <c r="AE97" s="130"/>
      <c r="AF97" s="267">
        <f t="shared" si="107"/>
        <v>0</v>
      </c>
      <c r="AG97" s="130"/>
      <c r="AH97" s="116"/>
      <c r="AI97" s="116"/>
    </row>
    <row r="98" spans="1:35" ht="15.75" customHeight="1">
      <c r="A98" s="260" t="s">
        <v>545</v>
      </c>
      <c r="B98" s="162" t="s">
        <v>546</v>
      </c>
      <c r="C98" s="130">
        <v>0</v>
      </c>
      <c r="D98" s="130">
        <v>0</v>
      </c>
      <c r="E98" s="130">
        <v>0</v>
      </c>
      <c r="F98" s="130">
        <v>0</v>
      </c>
      <c r="G98" s="267">
        <f t="shared" si="103"/>
        <v>0</v>
      </c>
      <c r="H98" s="130"/>
      <c r="I98" s="130">
        <v>0</v>
      </c>
      <c r="J98" s="130">
        <v>0</v>
      </c>
      <c r="K98" s="130">
        <v>0</v>
      </c>
      <c r="L98" s="130">
        <v>0</v>
      </c>
      <c r="M98" s="130">
        <v>0</v>
      </c>
      <c r="N98" s="279">
        <v>0</v>
      </c>
      <c r="O98" s="257">
        <v>0</v>
      </c>
      <c r="P98" s="280">
        <f t="shared" si="104"/>
        <v>0</v>
      </c>
      <c r="Q98" s="279">
        <v>0</v>
      </c>
      <c r="R98" s="257">
        <v>0</v>
      </c>
      <c r="S98" s="257">
        <v>0</v>
      </c>
      <c r="T98" s="280">
        <f t="shared" si="105"/>
        <v>0</v>
      </c>
      <c r="U98" s="130">
        <v>0</v>
      </c>
      <c r="V98" s="130">
        <v>0</v>
      </c>
      <c r="W98" s="130">
        <v>0</v>
      </c>
      <c r="X98" s="130">
        <v>0</v>
      </c>
      <c r="Y98" s="130">
        <v>0</v>
      </c>
      <c r="Z98" s="130">
        <v>0</v>
      </c>
      <c r="AA98" s="130">
        <v>0</v>
      </c>
      <c r="AB98" s="267">
        <f t="shared" si="106"/>
        <v>0</v>
      </c>
      <c r="AC98" s="130"/>
      <c r="AD98" s="267">
        <v>0</v>
      </c>
      <c r="AE98" s="130"/>
      <c r="AF98" s="267">
        <f t="shared" si="107"/>
        <v>0</v>
      </c>
      <c r="AG98" s="130"/>
      <c r="AH98" s="116"/>
      <c r="AI98" s="116"/>
    </row>
    <row r="99" spans="1:35" ht="15.75" customHeight="1">
      <c r="A99" s="260" t="s">
        <v>547</v>
      </c>
      <c r="B99" s="162" t="s">
        <v>548</v>
      </c>
      <c r="C99" s="130">
        <v>1500000</v>
      </c>
      <c r="D99" s="130">
        <v>0</v>
      </c>
      <c r="E99" s="130">
        <v>0</v>
      </c>
      <c r="F99" s="130">
        <v>0</v>
      </c>
      <c r="G99" s="267">
        <f t="shared" si="103"/>
        <v>1500000</v>
      </c>
      <c r="H99" s="130"/>
      <c r="I99" s="130">
        <v>0</v>
      </c>
      <c r="J99" s="130">
        <v>14000000</v>
      </c>
      <c r="K99" s="130">
        <v>0</v>
      </c>
      <c r="L99" s="130">
        <v>0</v>
      </c>
      <c r="M99" s="130">
        <v>0</v>
      </c>
      <c r="N99" s="279">
        <v>0</v>
      </c>
      <c r="O99" s="257">
        <v>0</v>
      </c>
      <c r="P99" s="280">
        <f t="shared" si="104"/>
        <v>0</v>
      </c>
      <c r="Q99" s="279">
        <v>0</v>
      </c>
      <c r="R99" s="257">
        <v>0</v>
      </c>
      <c r="S99" s="257">
        <v>0</v>
      </c>
      <c r="T99" s="280">
        <f t="shared" si="105"/>
        <v>0</v>
      </c>
      <c r="U99" s="130">
        <v>0</v>
      </c>
      <c r="V99" s="130">
        <v>0</v>
      </c>
      <c r="W99" s="130">
        <v>0</v>
      </c>
      <c r="X99" s="130">
        <v>0</v>
      </c>
      <c r="Y99" s="130">
        <v>0</v>
      </c>
      <c r="Z99" s="130">
        <v>0</v>
      </c>
      <c r="AA99" s="130">
        <v>0</v>
      </c>
      <c r="AB99" s="267">
        <f t="shared" si="106"/>
        <v>14000000</v>
      </c>
      <c r="AC99" s="130"/>
      <c r="AD99" s="267">
        <f>+'DETALLE PROG. III'!D110+'DETALLE PROG. III'!D254</f>
        <v>56500000</v>
      </c>
      <c r="AE99" s="130"/>
      <c r="AF99" s="267">
        <f t="shared" si="107"/>
        <v>72000000</v>
      </c>
      <c r="AG99" s="130"/>
      <c r="AH99" s="116"/>
      <c r="AI99" s="116"/>
    </row>
    <row r="100" spans="1:35" ht="15.75" customHeight="1">
      <c r="A100" s="260" t="s">
        <v>549</v>
      </c>
      <c r="B100" s="162" t="s">
        <v>550</v>
      </c>
      <c r="C100" s="130">
        <v>500000</v>
      </c>
      <c r="D100" s="130">
        <v>100000</v>
      </c>
      <c r="E100" s="130">
        <v>0</v>
      </c>
      <c r="F100" s="130">
        <v>0</v>
      </c>
      <c r="G100" s="267">
        <f t="shared" si="103"/>
        <v>600000</v>
      </c>
      <c r="H100" s="130"/>
      <c r="I100" s="130">
        <v>0</v>
      </c>
      <c r="J100" s="130">
        <v>0</v>
      </c>
      <c r="K100" s="130">
        <v>0</v>
      </c>
      <c r="L100" s="130">
        <v>0</v>
      </c>
      <c r="M100" s="130">
        <v>0</v>
      </c>
      <c r="N100" s="279">
        <v>500000</v>
      </c>
      <c r="O100" s="257">
        <v>0</v>
      </c>
      <c r="P100" s="280">
        <f t="shared" si="104"/>
        <v>500000</v>
      </c>
      <c r="Q100" s="279">
        <v>0</v>
      </c>
      <c r="R100" s="257">
        <v>0</v>
      </c>
      <c r="S100" s="257">
        <v>0</v>
      </c>
      <c r="T100" s="280">
        <f t="shared" si="105"/>
        <v>0</v>
      </c>
      <c r="U100" s="130">
        <v>0</v>
      </c>
      <c r="V100" s="130">
        <v>0</v>
      </c>
      <c r="W100" s="130">
        <v>0</v>
      </c>
      <c r="X100" s="130">
        <v>0</v>
      </c>
      <c r="Y100" s="130">
        <v>2500000</v>
      </c>
      <c r="Z100" s="130">
        <v>0</v>
      </c>
      <c r="AA100" s="130">
        <v>0</v>
      </c>
      <c r="AB100" s="267">
        <f t="shared" si="106"/>
        <v>3000000</v>
      </c>
      <c r="AC100" s="130"/>
      <c r="AD100" s="267">
        <v>0</v>
      </c>
      <c r="AE100" s="130"/>
      <c r="AF100" s="267">
        <f t="shared" si="107"/>
        <v>3600000</v>
      </c>
      <c r="AG100" s="130"/>
      <c r="AH100" s="116"/>
      <c r="AI100" s="116"/>
    </row>
    <row r="101" spans="1:35" ht="15.75" customHeight="1">
      <c r="A101" s="260" t="s">
        <v>551</v>
      </c>
      <c r="B101" s="162" t="s">
        <v>552</v>
      </c>
      <c r="C101" s="130">
        <v>4100000</v>
      </c>
      <c r="D101" s="130">
        <v>0</v>
      </c>
      <c r="E101" s="130">
        <v>0</v>
      </c>
      <c r="F101" s="130">
        <v>0</v>
      </c>
      <c r="G101" s="267">
        <f t="shared" si="103"/>
        <v>4100000</v>
      </c>
      <c r="H101" s="130"/>
      <c r="I101" s="130">
        <v>0</v>
      </c>
      <c r="J101" s="130">
        <v>0</v>
      </c>
      <c r="K101" s="130">
        <v>0</v>
      </c>
      <c r="L101" s="130">
        <v>0</v>
      </c>
      <c r="M101" s="130">
        <v>0</v>
      </c>
      <c r="N101" s="279">
        <v>0</v>
      </c>
      <c r="O101" s="257">
        <v>0</v>
      </c>
      <c r="P101" s="280">
        <f t="shared" si="104"/>
        <v>0</v>
      </c>
      <c r="Q101" s="279">
        <v>0</v>
      </c>
      <c r="R101" s="257">
        <v>0</v>
      </c>
      <c r="S101" s="257">
        <v>0</v>
      </c>
      <c r="T101" s="280">
        <f t="shared" si="105"/>
        <v>0</v>
      </c>
      <c r="U101" s="130">
        <v>0</v>
      </c>
      <c r="V101" s="130">
        <v>0</v>
      </c>
      <c r="W101" s="130">
        <v>0</v>
      </c>
      <c r="X101" s="130">
        <v>0</v>
      </c>
      <c r="Y101" s="130">
        <v>0</v>
      </c>
      <c r="Z101" s="130">
        <v>0</v>
      </c>
      <c r="AA101" s="130">
        <v>0</v>
      </c>
      <c r="AB101" s="267">
        <f t="shared" si="106"/>
        <v>0</v>
      </c>
      <c r="AC101" s="130"/>
      <c r="AD101" s="267">
        <f>+'DETALLE PROG. III'!D111</f>
        <v>2000000</v>
      </c>
      <c r="AE101" s="130"/>
      <c r="AF101" s="267">
        <f t="shared" si="107"/>
        <v>6100000</v>
      </c>
      <c r="AG101" s="130"/>
      <c r="AH101" s="116"/>
      <c r="AI101" s="116"/>
    </row>
    <row r="102" spans="1:35" ht="15.75" customHeight="1">
      <c r="A102" s="260" t="s">
        <v>553</v>
      </c>
      <c r="B102" s="162" t="s">
        <v>554</v>
      </c>
      <c r="C102" s="130">
        <v>50000</v>
      </c>
      <c r="D102" s="130">
        <v>500000</v>
      </c>
      <c r="E102" s="130">
        <v>0</v>
      </c>
      <c r="F102" s="130">
        <v>0</v>
      </c>
      <c r="G102" s="267">
        <f t="shared" si="103"/>
        <v>550000</v>
      </c>
      <c r="H102" s="130"/>
      <c r="I102" s="130">
        <v>0</v>
      </c>
      <c r="J102" s="130">
        <v>0</v>
      </c>
      <c r="K102" s="130">
        <v>0</v>
      </c>
      <c r="L102" s="130">
        <v>0</v>
      </c>
      <c r="M102" s="130">
        <v>0</v>
      </c>
      <c r="N102" s="279">
        <v>0</v>
      </c>
      <c r="O102" s="257">
        <v>0</v>
      </c>
      <c r="P102" s="280">
        <f t="shared" si="104"/>
        <v>0</v>
      </c>
      <c r="Q102" s="279">
        <v>0</v>
      </c>
      <c r="R102" s="257">
        <v>0</v>
      </c>
      <c r="S102" s="257">
        <v>0</v>
      </c>
      <c r="T102" s="280">
        <f t="shared" si="105"/>
        <v>0</v>
      </c>
      <c r="U102" s="130">
        <v>0</v>
      </c>
      <c r="V102" s="130">
        <v>0</v>
      </c>
      <c r="W102" s="130">
        <v>0</v>
      </c>
      <c r="X102" s="130">
        <v>0</v>
      </c>
      <c r="Y102" s="130">
        <v>0</v>
      </c>
      <c r="Z102" s="130">
        <v>0</v>
      </c>
      <c r="AA102" s="130">
        <v>0</v>
      </c>
      <c r="AB102" s="267">
        <f t="shared" si="106"/>
        <v>0</v>
      </c>
      <c r="AC102" s="130"/>
      <c r="AD102" s="267">
        <f>+'DETALLE PROG. III'!D112</f>
        <v>1000000</v>
      </c>
      <c r="AE102" s="130"/>
      <c r="AF102" s="267">
        <f t="shared" si="107"/>
        <v>1550000</v>
      </c>
      <c r="AG102" s="130"/>
      <c r="AH102" s="116"/>
      <c r="AI102" s="116"/>
    </row>
    <row r="103" spans="1:35" ht="15.75" customHeight="1">
      <c r="A103" s="260" t="s">
        <v>555</v>
      </c>
      <c r="B103" s="162" t="s">
        <v>556</v>
      </c>
      <c r="C103" s="130">
        <v>0</v>
      </c>
      <c r="D103" s="130">
        <v>0</v>
      </c>
      <c r="E103" s="130">
        <v>0</v>
      </c>
      <c r="F103" s="130">
        <v>0</v>
      </c>
      <c r="G103" s="267">
        <f t="shared" si="103"/>
        <v>0</v>
      </c>
      <c r="H103" s="130"/>
      <c r="I103" s="130">
        <v>150000</v>
      </c>
      <c r="J103" s="130">
        <v>0</v>
      </c>
      <c r="K103" s="130">
        <v>0</v>
      </c>
      <c r="L103" s="130">
        <v>150000</v>
      </c>
      <c r="M103" s="130">
        <v>0</v>
      </c>
      <c r="N103" s="279">
        <v>0</v>
      </c>
      <c r="O103" s="257">
        <v>0</v>
      </c>
      <c r="P103" s="280">
        <f t="shared" si="104"/>
        <v>0</v>
      </c>
      <c r="Q103" s="279">
        <v>0</v>
      </c>
      <c r="R103" s="257">
        <v>0</v>
      </c>
      <c r="S103" s="257">
        <v>0</v>
      </c>
      <c r="T103" s="280">
        <f t="shared" si="105"/>
        <v>0</v>
      </c>
      <c r="U103" s="130">
        <v>0</v>
      </c>
      <c r="V103" s="130">
        <v>0</v>
      </c>
      <c r="W103" s="130">
        <v>0</v>
      </c>
      <c r="X103" s="130">
        <v>0</v>
      </c>
      <c r="Y103" s="130">
        <v>0</v>
      </c>
      <c r="Z103" s="130">
        <v>0</v>
      </c>
      <c r="AA103" s="130">
        <v>0</v>
      </c>
      <c r="AB103" s="267">
        <f t="shared" si="106"/>
        <v>300000</v>
      </c>
      <c r="AC103" s="130"/>
      <c r="AD103" s="267">
        <f>+'DETALLE PROG. III'!D113</f>
        <v>2000000</v>
      </c>
      <c r="AE103" s="130"/>
      <c r="AF103" s="267">
        <f t="shared" si="107"/>
        <v>2300000</v>
      </c>
      <c r="AG103" s="130"/>
      <c r="AH103" s="116"/>
      <c r="AI103" s="116"/>
    </row>
    <row r="104" spans="1:35" ht="15.75" customHeight="1">
      <c r="A104" s="273" t="s">
        <v>557</v>
      </c>
      <c r="B104" s="164" t="s">
        <v>558</v>
      </c>
      <c r="C104" s="158">
        <f t="shared" ref="C104:G104" si="108">SUM(C105:C110)</f>
        <v>500000</v>
      </c>
      <c r="D104" s="158">
        <f t="shared" si="108"/>
        <v>0</v>
      </c>
      <c r="E104" s="158">
        <f t="shared" si="108"/>
        <v>0</v>
      </c>
      <c r="F104" s="158">
        <f t="shared" si="108"/>
        <v>0</v>
      </c>
      <c r="G104" s="274">
        <f t="shared" si="108"/>
        <v>500000</v>
      </c>
      <c r="H104" s="130"/>
      <c r="I104" s="158">
        <f t="shared" ref="I104:AB104" si="109">SUM(I105:I110)</f>
        <v>0</v>
      </c>
      <c r="J104" s="158">
        <f t="shared" si="109"/>
        <v>0</v>
      </c>
      <c r="K104" s="158">
        <f t="shared" si="109"/>
        <v>0</v>
      </c>
      <c r="L104" s="158">
        <f t="shared" si="109"/>
        <v>0</v>
      </c>
      <c r="M104" s="158">
        <f t="shared" si="109"/>
        <v>0</v>
      </c>
      <c r="N104" s="275">
        <f t="shared" si="109"/>
        <v>0</v>
      </c>
      <c r="O104" s="276">
        <f t="shared" si="109"/>
        <v>0</v>
      </c>
      <c r="P104" s="277">
        <f t="shared" si="109"/>
        <v>0</v>
      </c>
      <c r="Q104" s="275">
        <f t="shared" si="109"/>
        <v>0</v>
      </c>
      <c r="R104" s="276">
        <f t="shared" si="109"/>
        <v>0</v>
      </c>
      <c r="S104" s="276">
        <f t="shared" si="109"/>
        <v>0</v>
      </c>
      <c r="T104" s="277">
        <f t="shared" si="109"/>
        <v>0</v>
      </c>
      <c r="U104" s="158">
        <f t="shared" si="109"/>
        <v>0</v>
      </c>
      <c r="V104" s="158">
        <f t="shared" si="109"/>
        <v>0</v>
      </c>
      <c r="W104" s="158">
        <f t="shared" si="109"/>
        <v>0</v>
      </c>
      <c r="X104" s="158">
        <f t="shared" si="109"/>
        <v>0</v>
      </c>
      <c r="Y104" s="158">
        <f t="shared" si="109"/>
        <v>0</v>
      </c>
      <c r="Z104" s="158">
        <f t="shared" si="109"/>
        <v>0</v>
      </c>
      <c r="AA104" s="158">
        <f t="shared" si="109"/>
        <v>0</v>
      </c>
      <c r="AB104" s="274">
        <f t="shared" si="109"/>
        <v>0</v>
      </c>
      <c r="AC104" s="130"/>
      <c r="AD104" s="274">
        <f>SUM(AD105:AD110)</f>
        <v>1000000</v>
      </c>
      <c r="AE104" s="130"/>
      <c r="AF104" s="274">
        <f>SUM(AF105:AF110)</f>
        <v>1500000</v>
      </c>
      <c r="AG104" s="130"/>
      <c r="AH104" s="116"/>
      <c r="AI104" s="116"/>
    </row>
    <row r="105" spans="1:35" ht="15.75" customHeight="1">
      <c r="A105" s="260" t="s">
        <v>559</v>
      </c>
      <c r="B105" s="162" t="s">
        <v>560</v>
      </c>
      <c r="C105" s="130">
        <v>0</v>
      </c>
      <c r="D105" s="130">
        <v>0</v>
      </c>
      <c r="E105" s="130">
        <v>0</v>
      </c>
      <c r="F105" s="130">
        <v>0</v>
      </c>
      <c r="G105" s="267">
        <f t="shared" ref="G105:G110" si="110">SUM(C105:F105)</f>
        <v>0</v>
      </c>
      <c r="H105" s="130"/>
      <c r="I105" s="130">
        <v>0</v>
      </c>
      <c r="J105" s="130">
        <v>0</v>
      </c>
      <c r="K105" s="130">
        <v>0</v>
      </c>
      <c r="L105" s="130">
        <v>0</v>
      </c>
      <c r="M105" s="130">
        <v>0</v>
      </c>
      <c r="N105" s="279">
        <v>0</v>
      </c>
      <c r="O105" s="257">
        <v>0</v>
      </c>
      <c r="P105" s="280">
        <f t="shared" ref="P105:P110" si="111">SUM(N105:O105)</f>
        <v>0</v>
      </c>
      <c r="Q105" s="279">
        <v>0</v>
      </c>
      <c r="R105" s="257">
        <v>0</v>
      </c>
      <c r="S105" s="257">
        <v>0</v>
      </c>
      <c r="T105" s="280">
        <f t="shared" ref="T105:T110" si="112">SUM(Q105:S105)</f>
        <v>0</v>
      </c>
      <c r="U105" s="130">
        <v>0</v>
      </c>
      <c r="V105" s="130">
        <v>0</v>
      </c>
      <c r="W105" s="130">
        <v>0</v>
      </c>
      <c r="X105" s="130">
        <v>0</v>
      </c>
      <c r="Y105" s="130">
        <v>0</v>
      </c>
      <c r="Z105" s="130">
        <v>0</v>
      </c>
      <c r="AA105" s="130">
        <v>0</v>
      </c>
      <c r="AB105" s="267">
        <f t="shared" ref="AB105:AB110" si="113">+I105+J105+K105+L105+M105+P105+T105+U105+V105+W105+X105+Y105+Z105+AA105</f>
        <v>0</v>
      </c>
      <c r="AC105" s="130"/>
      <c r="AD105" s="267">
        <v>0</v>
      </c>
      <c r="AE105" s="130"/>
      <c r="AF105" s="267">
        <f t="shared" ref="AF105:AF110" si="114">+G105+AB105+AD105</f>
        <v>0</v>
      </c>
      <c r="AG105" s="130"/>
      <c r="AH105" s="116"/>
      <c r="AI105" s="116"/>
    </row>
    <row r="106" spans="1:35" ht="15.75" customHeight="1">
      <c r="A106" s="260" t="s">
        <v>561</v>
      </c>
      <c r="B106" s="162" t="s">
        <v>562</v>
      </c>
      <c r="C106" s="130">
        <v>0</v>
      </c>
      <c r="D106" s="130">
        <v>0</v>
      </c>
      <c r="E106" s="130">
        <v>0</v>
      </c>
      <c r="F106" s="130">
        <v>0</v>
      </c>
      <c r="G106" s="267">
        <f t="shared" si="110"/>
        <v>0</v>
      </c>
      <c r="H106" s="130"/>
      <c r="I106" s="130">
        <v>0</v>
      </c>
      <c r="J106" s="130">
        <v>0</v>
      </c>
      <c r="K106" s="130">
        <v>0</v>
      </c>
      <c r="L106" s="130">
        <v>0</v>
      </c>
      <c r="M106" s="130">
        <v>0</v>
      </c>
      <c r="N106" s="279">
        <v>0</v>
      </c>
      <c r="O106" s="257">
        <v>0</v>
      </c>
      <c r="P106" s="280">
        <f t="shared" si="111"/>
        <v>0</v>
      </c>
      <c r="Q106" s="279">
        <v>0</v>
      </c>
      <c r="R106" s="257">
        <v>0</v>
      </c>
      <c r="S106" s="257">
        <v>0</v>
      </c>
      <c r="T106" s="280">
        <f t="shared" si="112"/>
        <v>0</v>
      </c>
      <c r="U106" s="130">
        <v>0</v>
      </c>
      <c r="V106" s="130">
        <v>0</v>
      </c>
      <c r="W106" s="130">
        <v>0</v>
      </c>
      <c r="X106" s="130">
        <v>0</v>
      </c>
      <c r="Y106" s="130">
        <v>0</v>
      </c>
      <c r="Z106" s="130">
        <v>0</v>
      </c>
      <c r="AA106" s="130">
        <v>0</v>
      </c>
      <c r="AB106" s="267">
        <f t="shared" si="113"/>
        <v>0</v>
      </c>
      <c r="AC106" s="130"/>
      <c r="AD106" s="267">
        <v>0</v>
      </c>
      <c r="AE106" s="130"/>
      <c r="AF106" s="267">
        <f t="shared" si="114"/>
        <v>0</v>
      </c>
      <c r="AG106" s="130"/>
      <c r="AH106" s="116"/>
      <c r="AI106" s="116"/>
    </row>
    <row r="107" spans="1:35" ht="15.75" customHeight="1">
      <c r="A107" s="260" t="s">
        <v>563</v>
      </c>
      <c r="B107" s="162" t="s">
        <v>564</v>
      </c>
      <c r="C107" s="130">
        <v>0</v>
      </c>
      <c r="D107" s="130">
        <v>0</v>
      </c>
      <c r="E107" s="130">
        <v>0</v>
      </c>
      <c r="F107" s="130">
        <v>0</v>
      </c>
      <c r="G107" s="267">
        <f t="shared" si="110"/>
        <v>0</v>
      </c>
      <c r="H107" s="130"/>
      <c r="I107" s="130">
        <v>0</v>
      </c>
      <c r="J107" s="130">
        <v>0</v>
      </c>
      <c r="K107" s="130">
        <v>0</v>
      </c>
      <c r="L107" s="130">
        <v>0</v>
      </c>
      <c r="M107" s="130">
        <v>0</v>
      </c>
      <c r="N107" s="279">
        <v>0</v>
      </c>
      <c r="O107" s="257">
        <v>0</v>
      </c>
      <c r="P107" s="280">
        <f t="shared" si="111"/>
        <v>0</v>
      </c>
      <c r="Q107" s="279">
        <v>0</v>
      </c>
      <c r="R107" s="257">
        <v>0</v>
      </c>
      <c r="S107" s="257">
        <v>0</v>
      </c>
      <c r="T107" s="280">
        <f t="shared" si="112"/>
        <v>0</v>
      </c>
      <c r="U107" s="130">
        <v>0</v>
      </c>
      <c r="V107" s="130">
        <v>0</v>
      </c>
      <c r="W107" s="130">
        <v>0</v>
      </c>
      <c r="X107" s="130">
        <v>0</v>
      </c>
      <c r="Y107" s="130">
        <v>0</v>
      </c>
      <c r="Z107" s="130">
        <v>0</v>
      </c>
      <c r="AA107" s="130">
        <v>0</v>
      </c>
      <c r="AB107" s="267">
        <f t="shared" si="113"/>
        <v>0</v>
      </c>
      <c r="AC107" s="130"/>
      <c r="AD107" s="267">
        <v>0</v>
      </c>
      <c r="AE107" s="130"/>
      <c r="AF107" s="267">
        <f t="shared" si="114"/>
        <v>0</v>
      </c>
      <c r="AG107" s="130"/>
      <c r="AH107" s="116"/>
      <c r="AI107" s="116"/>
    </row>
    <row r="108" spans="1:35" ht="15.75" customHeight="1">
      <c r="A108" s="260" t="s">
        <v>565</v>
      </c>
      <c r="B108" s="162" t="s">
        <v>566</v>
      </c>
      <c r="C108" s="130">
        <v>0</v>
      </c>
      <c r="D108" s="130">
        <v>0</v>
      </c>
      <c r="E108" s="130">
        <v>0</v>
      </c>
      <c r="F108" s="130">
        <v>0</v>
      </c>
      <c r="G108" s="267">
        <f t="shared" si="110"/>
        <v>0</v>
      </c>
      <c r="H108" s="130"/>
      <c r="I108" s="130">
        <v>0</v>
      </c>
      <c r="J108" s="130">
        <v>0</v>
      </c>
      <c r="K108" s="130">
        <v>0</v>
      </c>
      <c r="L108" s="130">
        <v>0</v>
      </c>
      <c r="M108" s="130">
        <v>0</v>
      </c>
      <c r="N108" s="279">
        <v>0</v>
      </c>
      <c r="O108" s="257">
        <v>0</v>
      </c>
      <c r="P108" s="280">
        <f t="shared" si="111"/>
        <v>0</v>
      </c>
      <c r="Q108" s="279">
        <v>0</v>
      </c>
      <c r="R108" s="257">
        <v>0</v>
      </c>
      <c r="S108" s="257">
        <v>0</v>
      </c>
      <c r="T108" s="280">
        <f t="shared" si="112"/>
        <v>0</v>
      </c>
      <c r="U108" s="130">
        <v>0</v>
      </c>
      <c r="V108" s="130">
        <v>0</v>
      </c>
      <c r="W108" s="130">
        <v>0</v>
      </c>
      <c r="X108" s="130">
        <v>0</v>
      </c>
      <c r="Y108" s="130">
        <v>0</v>
      </c>
      <c r="Z108" s="130">
        <v>0</v>
      </c>
      <c r="AA108" s="130">
        <v>0</v>
      </c>
      <c r="AB108" s="267">
        <f t="shared" si="113"/>
        <v>0</v>
      </c>
      <c r="AC108" s="130"/>
      <c r="AD108" s="267">
        <v>0</v>
      </c>
      <c r="AE108" s="130"/>
      <c r="AF108" s="267">
        <f t="shared" si="114"/>
        <v>0</v>
      </c>
      <c r="AG108" s="130"/>
      <c r="AH108" s="116"/>
      <c r="AI108" s="116"/>
    </row>
    <row r="109" spans="1:35" ht="15.75" customHeight="1">
      <c r="A109" s="260" t="s">
        <v>567</v>
      </c>
      <c r="B109" s="162" t="s">
        <v>568</v>
      </c>
      <c r="C109" s="130">
        <v>500000</v>
      </c>
      <c r="D109" s="130">
        <v>0</v>
      </c>
      <c r="E109" s="130">
        <v>0</v>
      </c>
      <c r="F109" s="130">
        <v>0</v>
      </c>
      <c r="G109" s="267">
        <f t="shared" si="110"/>
        <v>500000</v>
      </c>
      <c r="H109" s="130"/>
      <c r="I109" s="130">
        <v>0</v>
      </c>
      <c r="J109" s="130">
        <v>0</v>
      </c>
      <c r="K109" s="130">
        <v>0</v>
      </c>
      <c r="L109" s="130">
        <v>0</v>
      </c>
      <c r="M109" s="130">
        <v>0</v>
      </c>
      <c r="N109" s="279">
        <v>0</v>
      </c>
      <c r="O109" s="257">
        <v>0</v>
      </c>
      <c r="P109" s="280">
        <f t="shared" si="111"/>
        <v>0</v>
      </c>
      <c r="Q109" s="279">
        <v>0</v>
      </c>
      <c r="R109" s="257">
        <v>0</v>
      </c>
      <c r="S109" s="257">
        <v>0</v>
      </c>
      <c r="T109" s="280">
        <f t="shared" si="112"/>
        <v>0</v>
      </c>
      <c r="U109" s="130">
        <v>0</v>
      </c>
      <c r="V109" s="130">
        <v>0</v>
      </c>
      <c r="W109" s="130">
        <v>0</v>
      </c>
      <c r="X109" s="130">
        <v>0</v>
      </c>
      <c r="Y109" s="130">
        <v>0</v>
      </c>
      <c r="Z109" s="130">
        <v>0</v>
      </c>
      <c r="AA109" s="130">
        <v>0</v>
      </c>
      <c r="AB109" s="267">
        <f t="shared" si="113"/>
        <v>0</v>
      </c>
      <c r="AC109" s="130"/>
      <c r="AD109" s="267">
        <f>+'DETALLE PROG. III'!D117</f>
        <v>1000000</v>
      </c>
      <c r="AE109" s="130"/>
      <c r="AF109" s="267">
        <f t="shared" si="114"/>
        <v>1500000</v>
      </c>
      <c r="AG109" s="130"/>
      <c r="AH109" s="116"/>
      <c r="AI109" s="116"/>
    </row>
    <row r="110" spans="1:35" ht="15.75" customHeight="1">
      <c r="A110" s="260" t="s">
        <v>569</v>
      </c>
      <c r="B110" s="162" t="s">
        <v>570</v>
      </c>
      <c r="C110" s="130">
        <v>0</v>
      </c>
      <c r="D110" s="130">
        <v>0</v>
      </c>
      <c r="E110" s="130">
        <v>0</v>
      </c>
      <c r="F110" s="130">
        <v>0</v>
      </c>
      <c r="G110" s="267">
        <f t="shared" si="110"/>
        <v>0</v>
      </c>
      <c r="H110" s="130"/>
      <c r="I110" s="130">
        <v>0</v>
      </c>
      <c r="J110" s="130">
        <v>0</v>
      </c>
      <c r="K110" s="130">
        <v>0</v>
      </c>
      <c r="L110" s="130">
        <v>0</v>
      </c>
      <c r="M110" s="130">
        <v>0</v>
      </c>
      <c r="N110" s="279">
        <v>0</v>
      </c>
      <c r="O110" s="257">
        <v>0</v>
      </c>
      <c r="P110" s="280">
        <f t="shared" si="111"/>
        <v>0</v>
      </c>
      <c r="Q110" s="279">
        <v>0</v>
      </c>
      <c r="R110" s="257">
        <v>0</v>
      </c>
      <c r="S110" s="257">
        <v>0</v>
      </c>
      <c r="T110" s="280">
        <f t="shared" si="112"/>
        <v>0</v>
      </c>
      <c r="U110" s="130">
        <v>0</v>
      </c>
      <c r="V110" s="130">
        <v>0</v>
      </c>
      <c r="W110" s="130">
        <v>0</v>
      </c>
      <c r="X110" s="130">
        <v>0</v>
      </c>
      <c r="Y110" s="130">
        <v>0</v>
      </c>
      <c r="Z110" s="130">
        <v>0</v>
      </c>
      <c r="AA110" s="130">
        <v>0</v>
      </c>
      <c r="AB110" s="267">
        <f t="shared" si="113"/>
        <v>0</v>
      </c>
      <c r="AC110" s="130"/>
      <c r="AD110" s="267">
        <v>0</v>
      </c>
      <c r="AE110" s="130"/>
      <c r="AF110" s="267">
        <f t="shared" si="114"/>
        <v>0</v>
      </c>
      <c r="AG110" s="130"/>
      <c r="AH110" s="116"/>
      <c r="AI110" s="116"/>
    </row>
    <row r="111" spans="1:35" ht="15.75" customHeight="1">
      <c r="A111" s="260"/>
      <c r="B111" s="162"/>
      <c r="C111" s="130"/>
      <c r="D111" s="130"/>
      <c r="E111" s="130"/>
      <c r="F111" s="130"/>
      <c r="G111" s="267"/>
      <c r="H111" s="130"/>
      <c r="I111" s="130"/>
      <c r="J111" s="130"/>
      <c r="K111" s="130"/>
      <c r="L111" s="130"/>
      <c r="M111" s="130"/>
      <c r="N111" s="279"/>
      <c r="O111" s="257"/>
      <c r="P111" s="280"/>
      <c r="Q111" s="279"/>
      <c r="R111" s="257"/>
      <c r="S111" s="257"/>
      <c r="T111" s="280"/>
      <c r="U111" s="130"/>
      <c r="V111" s="130"/>
      <c r="W111" s="130"/>
      <c r="X111" s="130"/>
      <c r="Y111" s="130"/>
      <c r="Z111" s="130"/>
      <c r="AA111" s="130"/>
      <c r="AB111" s="267"/>
      <c r="AC111" s="130"/>
      <c r="AD111" s="267"/>
      <c r="AE111" s="130"/>
      <c r="AF111" s="267"/>
      <c r="AG111" s="130"/>
      <c r="AH111" s="116"/>
      <c r="AI111" s="116"/>
    </row>
    <row r="112" spans="1:35" ht="15.75" customHeight="1">
      <c r="A112" s="273">
        <v>2</v>
      </c>
      <c r="B112" s="164" t="s">
        <v>174</v>
      </c>
      <c r="C112" s="158">
        <f t="shared" ref="C112:G112" si="115">+C114+C120+C125+C133+C136+C141</f>
        <v>25517000</v>
      </c>
      <c r="D112" s="158">
        <f t="shared" si="115"/>
        <v>1900000</v>
      </c>
      <c r="E112" s="158">
        <f t="shared" si="115"/>
        <v>0</v>
      </c>
      <c r="F112" s="158">
        <f t="shared" si="115"/>
        <v>0</v>
      </c>
      <c r="G112" s="274">
        <f t="shared" si="115"/>
        <v>27417000</v>
      </c>
      <c r="H112" s="130"/>
      <c r="I112" s="158">
        <f t="shared" ref="I112:AB112" si="116">+I114+I120+I125+I133+I136+I141</f>
        <v>1900000</v>
      </c>
      <c r="J112" s="158">
        <f t="shared" si="116"/>
        <v>48780000</v>
      </c>
      <c r="K112" s="158">
        <f t="shared" si="116"/>
        <v>0</v>
      </c>
      <c r="L112" s="158">
        <f t="shared" si="116"/>
        <v>950000</v>
      </c>
      <c r="M112" s="158">
        <f t="shared" si="116"/>
        <v>0</v>
      </c>
      <c r="N112" s="275">
        <f t="shared" si="116"/>
        <v>1800000</v>
      </c>
      <c r="O112" s="276">
        <f t="shared" si="116"/>
        <v>0</v>
      </c>
      <c r="P112" s="277">
        <f t="shared" si="116"/>
        <v>1800000</v>
      </c>
      <c r="Q112" s="275">
        <f t="shared" si="116"/>
        <v>700000</v>
      </c>
      <c r="R112" s="276">
        <f t="shared" si="116"/>
        <v>8700000</v>
      </c>
      <c r="S112" s="276">
        <f t="shared" si="116"/>
        <v>91348800</v>
      </c>
      <c r="T112" s="277">
        <f t="shared" si="116"/>
        <v>100748800</v>
      </c>
      <c r="U112" s="158">
        <f t="shared" si="116"/>
        <v>0</v>
      </c>
      <c r="V112" s="158">
        <f t="shared" si="116"/>
        <v>0</v>
      </c>
      <c r="W112" s="158">
        <f t="shared" si="116"/>
        <v>0</v>
      </c>
      <c r="X112" s="158">
        <f t="shared" si="116"/>
        <v>600000</v>
      </c>
      <c r="Y112" s="158">
        <f t="shared" si="116"/>
        <v>0</v>
      </c>
      <c r="Z112" s="158">
        <f t="shared" si="116"/>
        <v>500000</v>
      </c>
      <c r="AA112" s="158">
        <f t="shared" si="116"/>
        <v>0</v>
      </c>
      <c r="AB112" s="274">
        <f t="shared" si="116"/>
        <v>155278800</v>
      </c>
      <c r="AC112" s="130"/>
      <c r="AD112" s="274">
        <f>+AD114+AD120+AD125+AD133+AD136+AD141</f>
        <v>166813762.5</v>
      </c>
      <c r="AE112" s="130"/>
      <c r="AF112" s="274">
        <f>+AF114+AF120+AF125+AF133+AF136+AF141</f>
        <v>349509562.5</v>
      </c>
      <c r="AG112" s="130"/>
      <c r="AH112" s="116"/>
      <c r="AI112" s="116"/>
    </row>
    <row r="113" spans="1:35" ht="15.75" customHeight="1">
      <c r="A113" s="273"/>
      <c r="B113" s="164"/>
      <c r="C113" s="130"/>
      <c r="D113" s="130"/>
      <c r="E113" s="130"/>
      <c r="F113" s="130"/>
      <c r="G113" s="267"/>
      <c r="H113" s="130"/>
      <c r="I113" s="130"/>
      <c r="J113" s="130"/>
      <c r="K113" s="130"/>
      <c r="L113" s="130"/>
      <c r="M113" s="130"/>
      <c r="N113" s="279"/>
      <c r="O113" s="257"/>
      <c r="P113" s="280"/>
      <c r="Q113" s="279"/>
      <c r="R113" s="257"/>
      <c r="S113" s="257"/>
      <c r="T113" s="280"/>
      <c r="U113" s="130"/>
      <c r="V113" s="130"/>
      <c r="W113" s="130"/>
      <c r="X113" s="130"/>
      <c r="Y113" s="130"/>
      <c r="Z113" s="130"/>
      <c r="AA113" s="130"/>
      <c r="AB113" s="267"/>
      <c r="AC113" s="130"/>
      <c r="AD113" s="267"/>
      <c r="AE113" s="130"/>
      <c r="AF113" s="267"/>
      <c r="AG113" s="130"/>
      <c r="AH113" s="116"/>
      <c r="AI113" s="116"/>
    </row>
    <row r="114" spans="1:35" ht="15.75" customHeight="1">
      <c r="A114" s="273" t="s">
        <v>571</v>
      </c>
      <c r="B114" s="164" t="s">
        <v>572</v>
      </c>
      <c r="C114" s="158">
        <f t="shared" ref="C114:G114" si="117">SUM(C115:C119)</f>
        <v>9860000</v>
      </c>
      <c r="D114" s="158">
        <f t="shared" si="117"/>
        <v>500000</v>
      </c>
      <c r="E114" s="158">
        <f t="shared" si="117"/>
        <v>0</v>
      </c>
      <c r="F114" s="158">
        <f t="shared" si="117"/>
        <v>0</v>
      </c>
      <c r="G114" s="274">
        <f t="shared" si="117"/>
        <v>10360000</v>
      </c>
      <c r="H114" s="130"/>
      <c r="I114" s="158">
        <f t="shared" ref="I114:AB114" si="118">SUM(I115:I119)</f>
        <v>600000</v>
      </c>
      <c r="J114" s="158">
        <f t="shared" si="118"/>
        <v>35100000</v>
      </c>
      <c r="K114" s="158">
        <f t="shared" si="118"/>
        <v>0</v>
      </c>
      <c r="L114" s="158">
        <f t="shared" si="118"/>
        <v>600000</v>
      </c>
      <c r="M114" s="158">
        <f t="shared" si="118"/>
        <v>0</v>
      </c>
      <c r="N114" s="275">
        <f t="shared" si="118"/>
        <v>300000</v>
      </c>
      <c r="O114" s="276">
        <f t="shared" si="118"/>
        <v>0</v>
      </c>
      <c r="P114" s="277">
        <f t="shared" si="118"/>
        <v>300000</v>
      </c>
      <c r="Q114" s="275">
        <f t="shared" si="118"/>
        <v>150000</v>
      </c>
      <c r="R114" s="276">
        <f t="shared" si="118"/>
        <v>0</v>
      </c>
      <c r="S114" s="276">
        <f t="shared" si="118"/>
        <v>50000</v>
      </c>
      <c r="T114" s="277">
        <f t="shared" si="118"/>
        <v>200000</v>
      </c>
      <c r="U114" s="158">
        <f t="shared" si="118"/>
        <v>0</v>
      </c>
      <c r="V114" s="158">
        <f t="shared" si="118"/>
        <v>0</v>
      </c>
      <c r="W114" s="158">
        <f t="shared" si="118"/>
        <v>0</v>
      </c>
      <c r="X114" s="158">
        <f t="shared" si="118"/>
        <v>0</v>
      </c>
      <c r="Y114" s="158">
        <f t="shared" si="118"/>
        <v>0</v>
      </c>
      <c r="Z114" s="158">
        <f t="shared" si="118"/>
        <v>500000</v>
      </c>
      <c r="AA114" s="158">
        <f t="shared" si="118"/>
        <v>0</v>
      </c>
      <c r="AB114" s="274">
        <f t="shared" si="118"/>
        <v>37300000</v>
      </c>
      <c r="AC114" s="130"/>
      <c r="AD114" s="274">
        <f>SUM(AD115:AD119)</f>
        <v>82160000</v>
      </c>
      <c r="AE114" s="130"/>
      <c r="AF114" s="274">
        <f>SUM(AF115:AF119)</f>
        <v>129820000</v>
      </c>
      <c r="AG114" s="130"/>
      <c r="AH114" s="116"/>
      <c r="AI114" s="116"/>
    </row>
    <row r="115" spans="1:35" ht="15.75" customHeight="1">
      <c r="A115" s="260" t="s">
        <v>573</v>
      </c>
      <c r="B115" s="162" t="s">
        <v>574</v>
      </c>
      <c r="C115" s="130">
        <v>4250000</v>
      </c>
      <c r="D115" s="130">
        <v>0</v>
      </c>
      <c r="E115" s="130">
        <v>0</v>
      </c>
      <c r="F115" s="130">
        <v>0</v>
      </c>
      <c r="G115" s="267">
        <f t="shared" ref="G115:G119" si="119">SUM(C115:F115)</f>
        <v>4250000</v>
      </c>
      <c r="H115" s="130"/>
      <c r="I115" s="130">
        <v>300000</v>
      </c>
      <c r="J115" s="130">
        <v>35000000</v>
      </c>
      <c r="K115" s="130">
        <v>0</v>
      </c>
      <c r="L115" s="130">
        <v>300000</v>
      </c>
      <c r="M115" s="130">
        <v>0</v>
      </c>
      <c r="N115" s="279">
        <v>0</v>
      </c>
      <c r="O115" s="257">
        <v>0</v>
      </c>
      <c r="P115" s="280">
        <f t="shared" ref="P115:P119" si="120">SUM(N115:O115)</f>
        <v>0</v>
      </c>
      <c r="Q115" s="279">
        <v>0</v>
      </c>
      <c r="R115" s="257">
        <v>0</v>
      </c>
      <c r="S115" s="257">
        <v>0</v>
      </c>
      <c r="T115" s="280">
        <f t="shared" ref="T115:T119" si="121">SUM(Q115:S115)</f>
        <v>0</v>
      </c>
      <c r="U115" s="130">
        <v>0</v>
      </c>
      <c r="V115" s="130">
        <v>0</v>
      </c>
      <c r="W115" s="130">
        <v>0</v>
      </c>
      <c r="X115" s="130">
        <v>0</v>
      </c>
      <c r="Y115" s="130">
        <v>0</v>
      </c>
      <c r="Z115" s="130">
        <v>500000</v>
      </c>
      <c r="AA115" s="130">
        <v>0</v>
      </c>
      <c r="AB115" s="267">
        <f t="shared" ref="AB115:AB119" si="122">+I115+J115+K115+L115+M115+P115+T115+U115+V115+W115+X115+Y115+Z115+AA115</f>
        <v>36100000</v>
      </c>
      <c r="AC115" s="130"/>
      <c r="AD115" s="267">
        <f>+'DETALLE PROG. III'!D120+'DETALLE PROG. III'!D171+'DETALLE PROG. III'!D259</f>
        <v>79160000</v>
      </c>
      <c r="AE115" s="130"/>
      <c r="AF115" s="267">
        <f t="shared" ref="AF115:AF119" si="123">+G115+AB115+AD115</f>
        <v>119510000</v>
      </c>
      <c r="AG115" s="130"/>
      <c r="AH115" s="116"/>
      <c r="AI115" s="116"/>
    </row>
    <row r="116" spans="1:35" ht="15.75" customHeight="1">
      <c r="A116" s="260" t="s">
        <v>575</v>
      </c>
      <c r="B116" s="162" t="s">
        <v>576</v>
      </c>
      <c r="C116" s="130">
        <v>500000</v>
      </c>
      <c r="D116" s="130">
        <v>0</v>
      </c>
      <c r="E116" s="130">
        <v>0</v>
      </c>
      <c r="F116" s="130">
        <v>0</v>
      </c>
      <c r="G116" s="267">
        <f t="shared" si="119"/>
        <v>500000</v>
      </c>
      <c r="H116" s="130"/>
      <c r="I116" s="130">
        <v>0</v>
      </c>
      <c r="J116" s="130">
        <v>0</v>
      </c>
      <c r="K116" s="130">
        <v>0</v>
      </c>
      <c r="L116" s="130">
        <v>0</v>
      </c>
      <c r="M116" s="130">
        <v>0</v>
      </c>
      <c r="N116" s="279">
        <v>0</v>
      </c>
      <c r="O116" s="257">
        <v>0</v>
      </c>
      <c r="P116" s="280">
        <f t="shared" si="120"/>
        <v>0</v>
      </c>
      <c r="Q116" s="279">
        <v>0</v>
      </c>
      <c r="R116" s="257">
        <v>0</v>
      </c>
      <c r="S116" s="257">
        <v>0</v>
      </c>
      <c r="T116" s="280">
        <f t="shared" si="121"/>
        <v>0</v>
      </c>
      <c r="U116" s="130">
        <v>0</v>
      </c>
      <c r="V116" s="130">
        <v>0</v>
      </c>
      <c r="W116" s="130">
        <v>0</v>
      </c>
      <c r="X116" s="130">
        <v>0</v>
      </c>
      <c r="Y116" s="130">
        <v>0</v>
      </c>
      <c r="Z116" s="130">
        <v>0</v>
      </c>
      <c r="AA116" s="130">
        <v>0</v>
      </c>
      <c r="AB116" s="267">
        <f t="shared" si="122"/>
        <v>0</v>
      </c>
      <c r="AC116" s="130"/>
      <c r="AD116" s="267">
        <f>+'DETALLE PROG. III'!D121</f>
        <v>500000</v>
      </c>
      <c r="AE116" s="130"/>
      <c r="AF116" s="267">
        <f t="shared" si="123"/>
        <v>1000000</v>
      </c>
      <c r="AG116" s="130"/>
      <c r="AH116" s="116"/>
      <c r="AI116" s="116"/>
    </row>
    <row r="117" spans="1:35" ht="15.75" customHeight="1">
      <c r="A117" s="260" t="s">
        <v>577</v>
      </c>
      <c r="B117" s="162" t="s">
        <v>578</v>
      </c>
      <c r="C117" s="130">
        <v>0</v>
      </c>
      <c r="D117" s="130">
        <v>0</v>
      </c>
      <c r="E117" s="130">
        <v>0</v>
      </c>
      <c r="F117" s="130">
        <v>0</v>
      </c>
      <c r="G117" s="267">
        <f t="shared" si="119"/>
        <v>0</v>
      </c>
      <c r="H117" s="130"/>
      <c r="I117" s="130">
        <v>0</v>
      </c>
      <c r="J117" s="130">
        <v>0</v>
      </c>
      <c r="K117" s="130">
        <v>0</v>
      </c>
      <c r="L117" s="130">
        <v>0</v>
      </c>
      <c r="M117" s="130">
        <v>0</v>
      </c>
      <c r="N117" s="279">
        <v>0</v>
      </c>
      <c r="O117" s="257">
        <v>0</v>
      </c>
      <c r="P117" s="280">
        <f t="shared" si="120"/>
        <v>0</v>
      </c>
      <c r="Q117" s="279">
        <v>0</v>
      </c>
      <c r="R117" s="257">
        <v>0</v>
      </c>
      <c r="S117" s="257">
        <v>0</v>
      </c>
      <c r="T117" s="280">
        <f t="shared" si="121"/>
        <v>0</v>
      </c>
      <c r="U117" s="130">
        <v>0</v>
      </c>
      <c r="V117" s="130">
        <v>0</v>
      </c>
      <c r="W117" s="130">
        <v>0</v>
      </c>
      <c r="X117" s="130">
        <v>0</v>
      </c>
      <c r="Y117" s="130">
        <v>0</v>
      </c>
      <c r="Z117" s="130">
        <v>0</v>
      </c>
      <c r="AA117" s="130">
        <v>0</v>
      </c>
      <c r="AB117" s="267">
        <f t="shared" si="122"/>
        <v>0</v>
      </c>
      <c r="AC117" s="130"/>
      <c r="AD117" s="267">
        <v>0</v>
      </c>
      <c r="AE117" s="130"/>
      <c r="AF117" s="267">
        <f t="shared" si="123"/>
        <v>0</v>
      </c>
      <c r="AG117" s="130"/>
      <c r="AH117" s="116"/>
      <c r="AI117" s="116"/>
    </row>
    <row r="118" spans="1:35" ht="15.75" customHeight="1">
      <c r="A118" s="260" t="s">
        <v>579</v>
      </c>
      <c r="B118" s="162" t="s">
        <v>580</v>
      </c>
      <c r="C118" s="130">
        <v>5110000</v>
      </c>
      <c r="D118" s="130">
        <v>500000</v>
      </c>
      <c r="E118" s="130">
        <v>0</v>
      </c>
      <c r="F118" s="130">
        <v>0</v>
      </c>
      <c r="G118" s="267">
        <f t="shared" si="119"/>
        <v>5610000</v>
      </c>
      <c r="H118" s="130"/>
      <c r="I118" s="130">
        <v>0</v>
      </c>
      <c r="J118" s="130">
        <v>0</v>
      </c>
      <c r="K118" s="130">
        <v>0</v>
      </c>
      <c r="L118" s="130">
        <v>0</v>
      </c>
      <c r="M118" s="130">
        <v>0</v>
      </c>
      <c r="N118" s="279">
        <v>300000</v>
      </c>
      <c r="O118" s="257">
        <v>0</v>
      </c>
      <c r="P118" s="280">
        <f t="shared" si="120"/>
        <v>300000</v>
      </c>
      <c r="Q118" s="279">
        <v>150000</v>
      </c>
      <c r="R118" s="257">
        <v>0</v>
      </c>
      <c r="S118" s="257">
        <v>50000</v>
      </c>
      <c r="T118" s="280">
        <f t="shared" si="121"/>
        <v>200000</v>
      </c>
      <c r="U118" s="130">
        <v>0</v>
      </c>
      <c r="V118" s="130">
        <v>0</v>
      </c>
      <c r="W118" s="130">
        <v>0</v>
      </c>
      <c r="X118" s="130">
        <v>0</v>
      </c>
      <c r="Y118" s="130">
        <v>0</v>
      </c>
      <c r="Z118" s="130">
        <v>0</v>
      </c>
      <c r="AA118" s="130">
        <v>0</v>
      </c>
      <c r="AB118" s="267">
        <f t="shared" si="122"/>
        <v>500000</v>
      </c>
      <c r="AC118" s="130"/>
      <c r="AD118" s="267">
        <f>+'DETALLE PROG. III'!D122</f>
        <v>2000000</v>
      </c>
      <c r="AE118" s="130"/>
      <c r="AF118" s="267">
        <f t="shared" si="123"/>
        <v>8110000</v>
      </c>
      <c r="AG118" s="130"/>
      <c r="AH118" s="116"/>
      <c r="AI118" s="116"/>
    </row>
    <row r="119" spans="1:35" ht="15.75" customHeight="1">
      <c r="A119" s="260" t="s">
        <v>581</v>
      </c>
      <c r="B119" s="162" t="s">
        <v>582</v>
      </c>
      <c r="C119" s="130">
        <v>0</v>
      </c>
      <c r="D119" s="130">
        <v>0</v>
      </c>
      <c r="E119" s="130">
        <v>0</v>
      </c>
      <c r="F119" s="130">
        <v>0</v>
      </c>
      <c r="G119" s="267">
        <f t="shared" si="119"/>
        <v>0</v>
      </c>
      <c r="H119" s="130"/>
      <c r="I119" s="130">
        <v>300000</v>
      </c>
      <c r="J119" s="130">
        <v>100000</v>
      </c>
      <c r="K119" s="130">
        <v>0</v>
      </c>
      <c r="L119" s="130">
        <v>300000</v>
      </c>
      <c r="M119" s="130">
        <v>0</v>
      </c>
      <c r="N119" s="279">
        <v>0</v>
      </c>
      <c r="O119" s="257">
        <v>0</v>
      </c>
      <c r="P119" s="280">
        <f t="shared" si="120"/>
        <v>0</v>
      </c>
      <c r="Q119" s="279">
        <v>0</v>
      </c>
      <c r="R119" s="257">
        <v>0</v>
      </c>
      <c r="S119" s="257">
        <v>0</v>
      </c>
      <c r="T119" s="280">
        <f t="shared" si="121"/>
        <v>0</v>
      </c>
      <c r="U119" s="130">
        <v>0</v>
      </c>
      <c r="V119" s="130">
        <v>0</v>
      </c>
      <c r="W119" s="130">
        <v>0</v>
      </c>
      <c r="X119" s="130">
        <v>0</v>
      </c>
      <c r="Y119" s="130">
        <v>0</v>
      </c>
      <c r="Z119" s="130">
        <v>0</v>
      </c>
      <c r="AA119" s="130">
        <v>0</v>
      </c>
      <c r="AB119" s="267">
        <f t="shared" si="122"/>
        <v>700000</v>
      </c>
      <c r="AC119" s="130"/>
      <c r="AD119" s="267">
        <f>+'DETALLE PROG. III'!D123</f>
        <v>500000</v>
      </c>
      <c r="AE119" s="130"/>
      <c r="AF119" s="267">
        <f t="shared" si="123"/>
        <v>1200000</v>
      </c>
      <c r="AG119" s="130"/>
      <c r="AH119" s="116"/>
      <c r="AI119" s="116"/>
    </row>
    <row r="120" spans="1:35" ht="15.75" customHeight="1">
      <c r="A120" s="273" t="s">
        <v>583</v>
      </c>
      <c r="B120" s="164" t="s">
        <v>584</v>
      </c>
      <c r="C120" s="158">
        <f t="shared" ref="C120:G120" si="124">SUM(C121:C124)</f>
        <v>500000</v>
      </c>
      <c r="D120" s="158">
        <f t="shared" si="124"/>
        <v>0</v>
      </c>
      <c r="E120" s="158">
        <f t="shared" si="124"/>
        <v>0</v>
      </c>
      <c r="F120" s="158">
        <f t="shared" si="124"/>
        <v>0</v>
      </c>
      <c r="G120" s="274">
        <f t="shared" si="124"/>
        <v>500000</v>
      </c>
      <c r="H120" s="130"/>
      <c r="I120" s="158">
        <f t="shared" ref="I120:AB120" si="125">SUM(I121:I124)</f>
        <v>0</v>
      </c>
      <c r="J120" s="158">
        <f t="shared" si="125"/>
        <v>0</v>
      </c>
      <c r="K120" s="158">
        <f t="shared" si="125"/>
        <v>0</v>
      </c>
      <c r="L120" s="158">
        <f t="shared" si="125"/>
        <v>0</v>
      </c>
      <c r="M120" s="158">
        <f t="shared" si="125"/>
        <v>0</v>
      </c>
      <c r="N120" s="275">
        <f t="shared" si="125"/>
        <v>250000</v>
      </c>
      <c r="O120" s="276">
        <f t="shared" si="125"/>
        <v>0</v>
      </c>
      <c r="P120" s="277">
        <f t="shared" si="125"/>
        <v>250000</v>
      </c>
      <c r="Q120" s="275">
        <f t="shared" si="125"/>
        <v>0</v>
      </c>
      <c r="R120" s="276">
        <f t="shared" si="125"/>
        <v>8700000</v>
      </c>
      <c r="S120" s="276">
        <f t="shared" si="125"/>
        <v>84908088</v>
      </c>
      <c r="T120" s="277">
        <f t="shared" si="125"/>
        <v>93608088</v>
      </c>
      <c r="U120" s="158">
        <f t="shared" si="125"/>
        <v>0</v>
      </c>
      <c r="V120" s="158">
        <f t="shared" si="125"/>
        <v>0</v>
      </c>
      <c r="W120" s="158">
        <f t="shared" si="125"/>
        <v>0</v>
      </c>
      <c r="X120" s="158">
        <f t="shared" si="125"/>
        <v>0</v>
      </c>
      <c r="Y120" s="158">
        <f t="shared" si="125"/>
        <v>0</v>
      </c>
      <c r="Z120" s="158">
        <f t="shared" si="125"/>
        <v>0</v>
      </c>
      <c r="AA120" s="158">
        <f t="shared" si="125"/>
        <v>0</v>
      </c>
      <c r="AB120" s="274">
        <f t="shared" si="125"/>
        <v>93858088</v>
      </c>
      <c r="AC120" s="130"/>
      <c r="AD120" s="274">
        <f>SUM(AD121:AD124)</f>
        <v>1500000</v>
      </c>
      <c r="AE120" s="130"/>
      <c r="AF120" s="274">
        <f>SUM(AF121:AF124)</f>
        <v>95858088</v>
      </c>
      <c r="AG120" s="130"/>
      <c r="AH120" s="116"/>
      <c r="AI120" s="116"/>
    </row>
    <row r="121" spans="1:35" ht="15.75" customHeight="1">
      <c r="A121" s="260" t="s">
        <v>585</v>
      </c>
      <c r="B121" s="162" t="s">
        <v>586</v>
      </c>
      <c r="C121" s="130">
        <v>0</v>
      </c>
      <c r="D121" s="130">
        <v>0</v>
      </c>
      <c r="E121" s="130">
        <v>0</v>
      </c>
      <c r="F121" s="130">
        <v>0</v>
      </c>
      <c r="G121" s="267">
        <f t="shared" ref="G121:G124" si="126">SUM(C121:F121)</f>
        <v>0</v>
      </c>
      <c r="H121" s="130"/>
      <c r="I121" s="130">
        <v>0</v>
      </c>
      <c r="J121" s="130">
        <v>0</v>
      </c>
      <c r="K121" s="130">
        <v>0</v>
      </c>
      <c r="L121" s="130">
        <v>0</v>
      </c>
      <c r="M121" s="130">
        <v>0</v>
      </c>
      <c r="N121" s="279">
        <v>0</v>
      </c>
      <c r="O121" s="257">
        <v>0</v>
      </c>
      <c r="P121" s="280">
        <f t="shared" ref="P121:P124" si="127">SUM(N121:O121)</f>
        <v>0</v>
      </c>
      <c r="Q121" s="279">
        <v>0</v>
      </c>
      <c r="R121" s="257">
        <v>0</v>
      </c>
      <c r="S121" s="257">
        <v>0</v>
      </c>
      <c r="T121" s="280">
        <f t="shared" ref="T121:T124" si="128">SUM(Q121:S121)</f>
        <v>0</v>
      </c>
      <c r="U121" s="130">
        <v>0</v>
      </c>
      <c r="V121" s="130">
        <v>0</v>
      </c>
      <c r="W121" s="130">
        <v>0</v>
      </c>
      <c r="X121" s="130">
        <v>0</v>
      </c>
      <c r="Y121" s="130">
        <v>0</v>
      </c>
      <c r="Z121" s="130">
        <v>0</v>
      </c>
      <c r="AA121" s="130">
        <v>0</v>
      </c>
      <c r="AB121" s="267">
        <f t="shared" ref="AB121:AB124" si="129">+I121+J121+K121+L121+M121+P121+T121+U121+V121+W121+X121+Y121+Z121+AA121</f>
        <v>0</v>
      </c>
      <c r="AC121" s="130"/>
      <c r="AD121" s="267">
        <v>0</v>
      </c>
      <c r="AE121" s="130"/>
      <c r="AF121" s="267">
        <f t="shared" ref="AF121:AF124" si="130">+G121+AB121+AD121</f>
        <v>0</v>
      </c>
      <c r="AG121" s="130"/>
      <c r="AH121" s="116"/>
      <c r="AI121" s="116"/>
    </row>
    <row r="122" spans="1:35" ht="15.75" customHeight="1">
      <c r="A122" s="260" t="s">
        <v>587</v>
      </c>
      <c r="B122" s="162" t="s">
        <v>588</v>
      </c>
      <c r="C122" s="130">
        <v>0</v>
      </c>
      <c r="D122" s="130">
        <v>0</v>
      </c>
      <c r="E122" s="130">
        <v>0</v>
      </c>
      <c r="F122" s="130">
        <v>0</v>
      </c>
      <c r="G122" s="267">
        <f t="shared" si="126"/>
        <v>0</v>
      </c>
      <c r="H122" s="130"/>
      <c r="I122" s="130">
        <v>0</v>
      </c>
      <c r="J122" s="130">
        <v>0</v>
      </c>
      <c r="K122" s="130">
        <v>0</v>
      </c>
      <c r="L122" s="130">
        <v>0</v>
      </c>
      <c r="M122" s="130">
        <v>0</v>
      </c>
      <c r="N122" s="279">
        <v>0</v>
      </c>
      <c r="O122" s="257">
        <v>0</v>
      </c>
      <c r="P122" s="280">
        <f t="shared" si="127"/>
        <v>0</v>
      </c>
      <c r="Q122" s="279">
        <v>0</v>
      </c>
      <c r="R122" s="257">
        <v>0</v>
      </c>
      <c r="S122" s="257">
        <v>0</v>
      </c>
      <c r="T122" s="280">
        <f t="shared" si="128"/>
        <v>0</v>
      </c>
      <c r="U122" s="130">
        <v>0</v>
      </c>
      <c r="V122" s="130">
        <v>0</v>
      </c>
      <c r="W122" s="130">
        <v>0</v>
      </c>
      <c r="X122" s="130">
        <v>0</v>
      </c>
      <c r="Y122" s="130">
        <v>0</v>
      </c>
      <c r="Z122" s="130">
        <v>0</v>
      </c>
      <c r="AA122" s="130">
        <v>0</v>
      </c>
      <c r="AB122" s="267">
        <f t="shared" si="129"/>
        <v>0</v>
      </c>
      <c r="AC122" s="130"/>
      <c r="AD122" s="267">
        <v>0</v>
      </c>
      <c r="AE122" s="130"/>
      <c r="AF122" s="267">
        <f t="shared" si="130"/>
        <v>0</v>
      </c>
      <c r="AG122" s="130"/>
      <c r="AH122" s="116"/>
      <c r="AI122" s="116"/>
    </row>
    <row r="123" spans="1:35" ht="15.75" customHeight="1">
      <c r="A123" s="260" t="s">
        <v>589</v>
      </c>
      <c r="B123" s="162" t="s">
        <v>590</v>
      </c>
      <c r="C123" s="130">
        <v>500000</v>
      </c>
      <c r="D123" s="130">
        <v>0</v>
      </c>
      <c r="E123" s="130">
        <v>0</v>
      </c>
      <c r="F123" s="130">
        <v>0</v>
      </c>
      <c r="G123" s="267">
        <f t="shared" si="126"/>
        <v>500000</v>
      </c>
      <c r="H123" s="130"/>
      <c r="I123" s="130">
        <v>0</v>
      </c>
      <c r="J123" s="130">
        <v>0</v>
      </c>
      <c r="K123" s="130">
        <v>0</v>
      </c>
      <c r="L123" s="130">
        <v>0</v>
      </c>
      <c r="M123" s="130">
        <v>0</v>
      </c>
      <c r="N123" s="279">
        <v>250000</v>
      </c>
      <c r="O123" s="257">
        <v>0</v>
      </c>
      <c r="P123" s="280">
        <f t="shared" si="127"/>
        <v>250000</v>
      </c>
      <c r="Q123" s="279">
        <v>0</v>
      </c>
      <c r="R123" s="257">
        <f>3000000+5000000</f>
        <v>8000000</v>
      </c>
      <c r="S123" s="257">
        <v>84908088</v>
      </c>
      <c r="T123" s="280">
        <f t="shared" si="128"/>
        <v>92908088</v>
      </c>
      <c r="U123" s="130">
        <v>0</v>
      </c>
      <c r="V123" s="130">
        <v>0</v>
      </c>
      <c r="W123" s="130">
        <v>0</v>
      </c>
      <c r="X123" s="130">
        <v>0</v>
      </c>
      <c r="Y123" s="130">
        <v>0</v>
      </c>
      <c r="Z123" s="130">
        <v>0</v>
      </c>
      <c r="AA123" s="130">
        <v>0</v>
      </c>
      <c r="AB123" s="267">
        <f t="shared" si="129"/>
        <v>93158088</v>
      </c>
      <c r="AC123" s="130"/>
      <c r="AD123" s="267">
        <f>+'DETALLE PROG. III'!D261</f>
        <v>1500000</v>
      </c>
      <c r="AE123" s="130"/>
      <c r="AF123" s="267">
        <f t="shared" si="130"/>
        <v>95158088</v>
      </c>
      <c r="AG123" s="130"/>
      <c r="AH123" s="116"/>
      <c r="AI123" s="116"/>
    </row>
    <row r="124" spans="1:35" ht="15.75" customHeight="1">
      <c r="A124" s="260" t="s">
        <v>591</v>
      </c>
      <c r="B124" s="162" t="s">
        <v>592</v>
      </c>
      <c r="C124" s="130">
        <v>0</v>
      </c>
      <c r="D124" s="130">
        <v>0</v>
      </c>
      <c r="E124" s="130">
        <v>0</v>
      </c>
      <c r="F124" s="130">
        <v>0</v>
      </c>
      <c r="G124" s="267">
        <f t="shared" si="126"/>
        <v>0</v>
      </c>
      <c r="H124" s="130"/>
      <c r="I124" s="130">
        <v>0</v>
      </c>
      <c r="J124" s="130">
        <v>0</v>
      </c>
      <c r="K124" s="130">
        <v>0</v>
      </c>
      <c r="L124" s="130">
        <v>0</v>
      </c>
      <c r="M124" s="130">
        <v>0</v>
      </c>
      <c r="N124" s="279">
        <v>0</v>
      </c>
      <c r="O124" s="257">
        <v>0</v>
      </c>
      <c r="P124" s="280">
        <f t="shared" si="127"/>
        <v>0</v>
      </c>
      <c r="Q124" s="279">
        <v>0</v>
      </c>
      <c r="R124" s="257">
        <v>700000</v>
      </c>
      <c r="S124" s="257">
        <v>0</v>
      </c>
      <c r="T124" s="280">
        <f t="shared" si="128"/>
        <v>700000</v>
      </c>
      <c r="U124" s="130">
        <v>0</v>
      </c>
      <c r="V124" s="130">
        <v>0</v>
      </c>
      <c r="W124" s="130">
        <v>0</v>
      </c>
      <c r="X124" s="130">
        <v>0</v>
      </c>
      <c r="Y124" s="130">
        <v>0</v>
      </c>
      <c r="Z124" s="130">
        <v>0</v>
      </c>
      <c r="AA124" s="130">
        <v>0</v>
      </c>
      <c r="AB124" s="267">
        <f t="shared" si="129"/>
        <v>700000</v>
      </c>
      <c r="AC124" s="130"/>
      <c r="AD124" s="267">
        <v>0</v>
      </c>
      <c r="AE124" s="130"/>
      <c r="AF124" s="267">
        <f t="shared" si="130"/>
        <v>700000</v>
      </c>
      <c r="AG124" s="130"/>
      <c r="AH124" s="116"/>
      <c r="AI124" s="116"/>
    </row>
    <row r="125" spans="1:35" ht="15.75" customHeight="1">
      <c r="A125" s="273" t="s">
        <v>593</v>
      </c>
      <c r="B125" s="164" t="s">
        <v>594</v>
      </c>
      <c r="C125" s="158">
        <f t="shared" ref="C125:G125" si="131">SUM(C126:C132)</f>
        <v>1150000</v>
      </c>
      <c r="D125" s="158">
        <f t="shared" si="131"/>
        <v>100000</v>
      </c>
      <c r="E125" s="158">
        <f t="shared" si="131"/>
        <v>0</v>
      </c>
      <c r="F125" s="158">
        <f t="shared" si="131"/>
        <v>0</v>
      </c>
      <c r="G125" s="274">
        <f t="shared" si="131"/>
        <v>1250000</v>
      </c>
      <c r="H125" s="130"/>
      <c r="I125" s="158">
        <f t="shared" ref="I125:AB125" si="132">SUM(I126:I132)</f>
        <v>80000</v>
      </c>
      <c r="J125" s="158">
        <f t="shared" si="132"/>
        <v>100000</v>
      </c>
      <c r="K125" s="158">
        <f t="shared" si="132"/>
        <v>0</v>
      </c>
      <c r="L125" s="158">
        <f t="shared" si="132"/>
        <v>0</v>
      </c>
      <c r="M125" s="158">
        <f t="shared" si="132"/>
        <v>0</v>
      </c>
      <c r="N125" s="275">
        <f t="shared" si="132"/>
        <v>0</v>
      </c>
      <c r="O125" s="276">
        <f t="shared" si="132"/>
        <v>0</v>
      </c>
      <c r="P125" s="277">
        <f t="shared" si="132"/>
        <v>0</v>
      </c>
      <c r="Q125" s="275">
        <f t="shared" si="132"/>
        <v>0</v>
      </c>
      <c r="R125" s="276">
        <f t="shared" si="132"/>
        <v>0</v>
      </c>
      <c r="S125" s="276">
        <f t="shared" si="132"/>
        <v>0</v>
      </c>
      <c r="T125" s="277">
        <f t="shared" si="132"/>
        <v>0</v>
      </c>
      <c r="U125" s="158">
        <f t="shared" si="132"/>
        <v>0</v>
      </c>
      <c r="V125" s="158">
        <f t="shared" si="132"/>
        <v>0</v>
      </c>
      <c r="W125" s="158">
        <f t="shared" si="132"/>
        <v>0</v>
      </c>
      <c r="X125" s="158">
        <f t="shared" si="132"/>
        <v>0</v>
      </c>
      <c r="Y125" s="158">
        <f t="shared" si="132"/>
        <v>0</v>
      </c>
      <c r="Z125" s="158">
        <f t="shared" si="132"/>
        <v>0</v>
      </c>
      <c r="AA125" s="158">
        <f t="shared" si="132"/>
        <v>0</v>
      </c>
      <c r="AB125" s="274">
        <f t="shared" si="132"/>
        <v>180000</v>
      </c>
      <c r="AC125" s="130"/>
      <c r="AD125" s="274">
        <f>SUM(AD126:AD132)</f>
        <v>56153762.5</v>
      </c>
      <c r="AE125" s="130"/>
      <c r="AF125" s="274">
        <f>SUM(AF126:AF132)</f>
        <v>57583762.5</v>
      </c>
      <c r="AG125" s="130"/>
      <c r="AH125" s="116"/>
      <c r="AI125" s="116"/>
    </row>
    <row r="126" spans="1:35" ht="15.75" customHeight="1">
      <c r="A126" s="260" t="s">
        <v>595</v>
      </c>
      <c r="B126" s="162" t="s">
        <v>596</v>
      </c>
      <c r="C126" s="130">
        <v>100000</v>
      </c>
      <c r="D126" s="130">
        <v>0</v>
      </c>
      <c r="E126" s="130">
        <v>0</v>
      </c>
      <c r="F126" s="130">
        <v>0</v>
      </c>
      <c r="G126" s="267">
        <f t="shared" ref="G126:G132" si="133">SUM(C126:F126)</f>
        <v>100000</v>
      </c>
      <c r="H126" s="130"/>
      <c r="I126" s="130">
        <v>50000</v>
      </c>
      <c r="J126" s="130">
        <v>100000</v>
      </c>
      <c r="K126" s="130">
        <v>0</v>
      </c>
      <c r="L126" s="130">
        <v>0</v>
      </c>
      <c r="M126" s="130">
        <v>0</v>
      </c>
      <c r="N126" s="279">
        <v>0</v>
      </c>
      <c r="O126" s="257">
        <v>0</v>
      </c>
      <c r="P126" s="280">
        <f t="shared" ref="P126:P132" si="134">SUM(N126:O126)</f>
        <v>0</v>
      </c>
      <c r="Q126" s="279">
        <v>0</v>
      </c>
      <c r="R126" s="257">
        <v>0</v>
      </c>
      <c r="S126" s="257">
        <v>0</v>
      </c>
      <c r="T126" s="280">
        <f t="shared" ref="T126:T132" si="135">SUM(Q126:S126)</f>
        <v>0</v>
      </c>
      <c r="U126" s="130">
        <v>0</v>
      </c>
      <c r="V126" s="130">
        <v>0</v>
      </c>
      <c r="W126" s="130">
        <v>0</v>
      </c>
      <c r="X126" s="130">
        <v>0</v>
      </c>
      <c r="Y126" s="130">
        <v>0</v>
      </c>
      <c r="Z126" s="130">
        <v>0</v>
      </c>
      <c r="AA126" s="130">
        <v>0</v>
      </c>
      <c r="AB126" s="267">
        <f t="shared" ref="AB126:AB132" si="136">+I126+J126+K126+L126+M126+P126+T126+U126+V126+W126+X126+Y126+Z126+AA126</f>
        <v>150000</v>
      </c>
      <c r="AC126" s="130"/>
      <c r="AD126" s="267">
        <f>+'DETALLE PROG. III'!D125</f>
        <v>5000000</v>
      </c>
      <c r="AE126" s="130"/>
      <c r="AF126" s="267">
        <f t="shared" ref="AF126:AF132" si="137">+G126+AB126+AD126</f>
        <v>5250000</v>
      </c>
      <c r="AG126" s="130"/>
      <c r="AH126" s="116"/>
      <c r="AI126" s="116"/>
    </row>
    <row r="127" spans="1:35" ht="15.75" customHeight="1">
      <c r="A127" s="260" t="s">
        <v>597</v>
      </c>
      <c r="B127" s="162" t="s">
        <v>598</v>
      </c>
      <c r="C127" s="130">
        <v>100000</v>
      </c>
      <c r="D127" s="130">
        <v>0</v>
      </c>
      <c r="E127" s="130">
        <v>0</v>
      </c>
      <c r="F127" s="130">
        <v>0</v>
      </c>
      <c r="G127" s="267">
        <f t="shared" si="133"/>
        <v>100000</v>
      </c>
      <c r="H127" s="130"/>
      <c r="I127" s="130">
        <v>0</v>
      </c>
      <c r="J127" s="130">
        <v>0</v>
      </c>
      <c r="K127" s="130">
        <v>0</v>
      </c>
      <c r="L127" s="130">
        <v>0</v>
      </c>
      <c r="M127" s="130">
        <v>0</v>
      </c>
      <c r="N127" s="279">
        <v>0</v>
      </c>
      <c r="O127" s="257">
        <v>0</v>
      </c>
      <c r="P127" s="280">
        <f t="shared" si="134"/>
        <v>0</v>
      </c>
      <c r="Q127" s="279">
        <v>0</v>
      </c>
      <c r="R127" s="257">
        <v>0</v>
      </c>
      <c r="S127" s="257">
        <v>0</v>
      </c>
      <c r="T127" s="280">
        <f t="shared" si="135"/>
        <v>0</v>
      </c>
      <c r="U127" s="130">
        <v>0</v>
      </c>
      <c r="V127" s="130">
        <v>0</v>
      </c>
      <c r="W127" s="130">
        <v>0</v>
      </c>
      <c r="X127" s="130">
        <v>0</v>
      </c>
      <c r="Y127" s="130">
        <v>0</v>
      </c>
      <c r="Z127" s="130">
        <v>0</v>
      </c>
      <c r="AA127" s="130">
        <v>0</v>
      </c>
      <c r="AB127" s="267">
        <f t="shared" si="136"/>
        <v>0</v>
      </c>
      <c r="AC127" s="130"/>
      <c r="AD127" s="267">
        <f>+'DETALLE PROG. III'!D126+'DETALLE PROG. III'!D173+'DETALLE PROG. III'!D184</f>
        <v>46153762.5</v>
      </c>
      <c r="AE127" s="130"/>
      <c r="AF127" s="267">
        <f t="shared" si="137"/>
        <v>46253762.5</v>
      </c>
      <c r="AG127" s="130"/>
      <c r="AH127" s="116"/>
      <c r="AI127" s="116"/>
    </row>
    <row r="128" spans="1:35" ht="15.75" customHeight="1">
      <c r="A128" s="260" t="s">
        <v>599</v>
      </c>
      <c r="B128" s="162" t="s">
        <v>600</v>
      </c>
      <c r="C128" s="130">
        <v>100000</v>
      </c>
      <c r="D128" s="130">
        <v>0</v>
      </c>
      <c r="E128" s="130">
        <v>0</v>
      </c>
      <c r="F128" s="130">
        <v>0</v>
      </c>
      <c r="G128" s="267">
        <f t="shared" si="133"/>
        <v>100000</v>
      </c>
      <c r="H128" s="130"/>
      <c r="I128" s="130">
        <v>0</v>
      </c>
      <c r="J128" s="130">
        <v>0</v>
      </c>
      <c r="K128" s="130">
        <v>0</v>
      </c>
      <c r="L128" s="130">
        <v>0</v>
      </c>
      <c r="M128" s="130">
        <v>0</v>
      </c>
      <c r="N128" s="279">
        <v>0</v>
      </c>
      <c r="O128" s="257">
        <v>0</v>
      </c>
      <c r="P128" s="280">
        <f t="shared" si="134"/>
        <v>0</v>
      </c>
      <c r="Q128" s="279">
        <v>0</v>
      </c>
      <c r="R128" s="257">
        <v>0</v>
      </c>
      <c r="S128" s="257">
        <v>0</v>
      </c>
      <c r="T128" s="280">
        <f t="shared" si="135"/>
        <v>0</v>
      </c>
      <c r="U128" s="130">
        <v>0</v>
      </c>
      <c r="V128" s="130">
        <v>0</v>
      </c>
      <c r="W128" s="130">
        <v>0</v>
      </c>
      <c r="X128" s="130">
        <v>0</v>
      </c>
      <c r="Y128" s="130">
        <v>0</v>
      </c>
      <c r="Z128" s="130">
        <v>0</v>
      </c>
      <c r="AA128" s="130">
        <v>0</v>
      </c>
      <c r="AB128" s="267">
        <f t="shared" si="136"/>
        <v>0</v>
      </c>
      <c r="AC128" s="130"/>
      <c r="AD128" s="267">
        <f>+'DETALLE PROG. III'!D127</f>
        <v>2000000</v>
      </c>
      <c r="AE128" s="130"/>
      <c r="AF128" s="267">
        <f t="shared" si="137"/>
        <v>2100000</v>
      </c>
      <c r="AG128" s="130"/>
      <c r="AH128" s="116"/>
      <c r="AI128" s="116"/>
    </row>
    <row r="129" spans="1:35" ht="15.75" customHeight="1">
      <c r="A129" s="260" t="s">
        <v>601</v>
      </c>
      <c r="B129" s="162" t="s">
        <v>602</v>
      </c>
      <c r="C129" s="130">
        <v>550000</v>
      </c>
      <c r="D129" s="130">
        <v>100000</v>
      </c>
      <c r="E129" s="130">
        <v>0</v>
      </c>
      <c r="F129" s="130">
        <v>0</v>
      </c>
      <c r="G129" s="267">
        <f t="shared" si="133"/>
        <v>650000</v>
      </c>
      <c r="H129" s="130"/>
      <c r="I129" s="130">
        <v>0</v>
      </c>
      <c r="J129" s="130">
        <v>0</v>
      </c>
      <c r="K129" s="130">
        <v>0</v>
      </c>
      <c r="L129" s="130">
        <v>0</v>
      </c>
      <c r="M129" s="130">
        <v>0</v>
      </c>
      <c r="N129" s="279">
        <v>0</v>
      </c>
      <c r="O129" s="257">
        <v>0</v>
      </c>
      <c r="P129" s="280">
        <f t="shared" si="134"/>
        <v>0</v>
      </c>
      <c r="Q129" s="279">
        <v>0</v>
      </c>
      <c r="R129" s="257">
        <v>0</v>
      </c>
      <c r="S129" s="257">
        <v>0</v>
      </c>
      <c r="T129" s="280">
        <f t="shared" si="135"/>
        <v>0</v>
      </c>
      <c r="U129" s="130">
        <v>0</v>
      </c>
      <c r="V129" s="130">
        <v>0</v>
      </c>
      <c r="W129" s="130">
        <v>0</v>
      </c>
      <c r="X129" s="130">
        <v>0</v>
      </c>
      <c r="Y129" s="130">
        <v>0</v>
      </c>
      <c r="Z129" s="130">
        <v>0</v>
      </c>
      <c r="AA129" s="130">
        <v>0</v>
      </c>
      <c r="AB129" s="267">
        <f t="shared" si="136"/>
        <v>0</v>
      </c>
      <c r="AC129" s="130"/>
      <c r="AD129" s="267">
        <f>+'DETALLE PROG. III'!D128</f>
        <v>1000000</v>
      </c>
      <c r="AE129" s="130"/>
      <c r="AF129" s="267">
        <f t="shared" si="137"/>
        <v>1650000</v>
      </c>
      <c r="AG129" s="130"/>
      <c r="AH129" s="116"/>
      <c r="AI129" s="116"/>
    </row>
    <row r="130" spans="1:35" ht="15.75" customHeight="1">
      <c r="A130" s="260" t="s">
        <v>603</v>
      </c>
      <c r="B130" s="162" t="s">
        <v>604</v>
      </c>
      <c r="C130" s="130">
        <v>100000</v>
      </c>
      <c r="D130" s="130">
        <v>0</v>
      </c>
      <c r="E130" s="130">
        <v>0</v>
      </c>
      <c r="F130" s="130">
        <v>0</v>
      </c>
      <c r="G130" s="267">
        <f t="shared" si="133"/>
        <v>100000</v>
      </c>
      <c r="H130" s="130"/>
      <c r="I130" s="130">
        <v>0</v>
      </c>
      <c r="J130" s="130">
        <v>0</v>
      </c>
      <c r="K130" s="130">
        <v>0</v>
      </c>
      <c r="L130" s="130">
        <v>0</v>
      </c>
      <c r="M130" s="130">
        <v>0</v>
      </c>
      <c r="N130" s="279">
        <v>0</v>
      </c>
      <c r="O130" s="257">
        <v>0</v>
      </c>
      <c r="P130" s="280">
        <f t="shared" si="134"/>
        <v>0</v>
      </c>
      <c r="Q130" s="279">
        <v>0</v>
      </c>
      <c r="R130" s="257">
        <v>0</v>
      </c>
      <c r="S130" s="257">
        <v>0</v>
      </c>
      <c r="T130" s="280">
        <f t="shared" si="135"/>
        <v>0</v>
      </c>
      <c r="U130" s="130">
        <v>0</v>
      </c>
      <c r="V130" s="130">
        <v>0</v>
      </c>
      <c r="W130" s="130">
        <v>0</v>
      </c>
      <c r="X130" s="130">
        <v>0</v>
      </c>
      <c r="Y130" s="130">
        <v>0</v>
      </c>
      <c r="Z130" s="130">
        <v>0</v>
      </c>
      <c r="AA130" s="130">
        <v>0</v>
      </c>
      <c r="AB130" s="267">
        <f t="shared" si="136"/>
        <v>0</v>
      </c>
      <c r="AC130" s="130"/>
      <c r="AD130" s="267">
        <f>+'DETALLE PROG. III'!D129</f>
        <v>0</v>
      </c>
      <c r="AE130" s="130"/>
      <c r="AF130" s="267">
        <f t="shared" si="137"/>
        <v>100000</v>
      </c>
      <c r="AG130" s="130"/>
      <c r="AH130" s="116"/>
      <c r="AI130" s="116"/>
    </row>
    <row r="131" spans="1:35" ht="15.75" customHeight="1">
      <c r="A131" s="260" t="s">
        <v>605</v>
      </c>
      <c r="B131" s="162" t="s">
        <v>606</v>
      </c>
      <c r="C131" s="130">
        <v>100000</v>
      </c>
      <c r="D131" s="130">
        <v>0</v>
      </c>
      <c r="E131" s="130">
        <v>0</v>
      </c>
      <c r="F131" s="130">
        <v>0</v>
      </c>
      <c r="G131" s="267">
        <f t="shared" si="133"/>
        <v>100000</v>
      </c>
      <c r="H131" s="130"/>
      <c r="I131" s="130">
        <v>30000</v>
      </c>
      <c r="J131" s="130">
        <v>0</v>
      </c>
      <c r="K131" s="130">
        <v>0</v>
      </c>
      <c r="L131" s="130">
        <v>0</v>
      </c>
      <c r="M131" s="130">
        <v>0</v>
      </c>
      <c r="N131" s="279">
        <v>0</v>
      </c>
      <c r="O131" s="257">
        <v>0</v>
      </c>
      <c r="P131" s="280">
        <f t="shared" si="134"/>
        <v>0</v>
      </c>
      <c r="Q131" s="279">
        <v>0</v>
      </c>
      <c r="R131" s="257">
        <v>0</v>
      </c>
      <c r="S131" s="257">
        <v>0</v>
      </c>
      <c r="T131" s="280">
        <f t="shared" si="135"/>
        <v>0</v>
      </c>
      <c r="U131" s="130">
        <v>0</v>
      </c>
      <c r="V131" s="130">
        <v>0</v>
      </c>
      <c r="W131" s="130">
        <v>0</v>
      </c>
      <c r="X131" s="130">
        <v>0</v>
      </c>
      <c r="Y131" s="130">
        <v>0</v>
      </c>
      <c r="Z131" s="130">
        <v>0</v>
      </c>
      <c r="AA131" s="130">
        <v>0</v>
      </c>
      <c r="AB131" s="267">
        <f t="shared" si="136"/>
        <v>30000</v>
      </c>
      <c r="AC131" s="130"/>
      <c r="AD131" s="267">
        <f>+'DETALLE PROG. III'!D130</f>
        <v>1000000</v>
      </c>
      <c r="AE131" s="130"/>
      <c r="AF131" s="267">
        <f t="shared" si="137"/>
        <v>1130000</v>
      </c>
      <c r="AG131" s="130"/>
      <c r="AH131" s="116"/>
      <c r="AI131" s="116"/>
    </row>
    <row r="132" spans="1:35" ht="15.75" customHeight="1">
      <c r="A132" s="260" t="s">
        <v>607</v>
      </c>
      <c r="B132" s="162" t="s">
        <v>608</v>
      </c>
      <c r="C132" s="130">
        <v>100000</v>
      </c>
      <c r="D132" s="130">
        <v>0</v>
      </c>
      <c r="E132" s="130">
        <v>0</v>
      </c>
      <c r="F132" s="130">
        <v>0</v>
      </c>
      <c r="G132" s="267">
        <f t="shared" si="133"/>
        <v>100000</v>
      </c>
      <c r="H132" s="130"/>
      <c r="I132" s="130">
        <v>0</v>
      </c>
      <c r="J132" s="130">
        <v>0</v>
      </c>
      <c r="K132" s="130">
        <v>0</v>
      </c>
      <c r="L132" s="130">
        <v>0</v>
      </c>
      <c r="M132" s="130">
        <v>0</v>
      </c>
      <c r="N132" s="279">
        <v>0</v>
      </c>
      <c r="O132" s="257">
        <v>0</v>
      </c>
      <c r="P132" s="280">
        <f t="shared" si="134"/>
        <v>0</v>
      </c>
      <c r="Q132" s="279">
        <v>0</v>
      </c>
      <c r="R132" s="257">
        <v>0</v>
      </c>
      <c r="S132" s="257">
        <v>0</v>
      </c>
      <c r="T132" s="280">
        <f t="shared" si="135"/>
        <v>0</v>
      </c>
      <c r="U132" s="130">
        <v>0</v>
      </c>
      <c r="V132" s="130">
        <v>0</v>
      </c>
      <c r="W132" s="130">
        <v>0</v>
      </c>
      <c r="X132" s="130">
        <v>0</v>
      </c>
      <c r="Y132" s="130">
        <v>0</v>
      </c>
      <c r="Z132" s="130">
        <v>0</v>
      </c>
      <c r="AA132" s="130">
        <v>0</v>
      </c>
      <c r="AB132" s="267">
        <f t="shared" si="136"/>
        <v>0</v>
      </c>
      <c r="AC132" s="130"/>
      <c r="AD132" s="267">
        <f>+'DETALLE PROG. III'!D131</f>
        <v>1000000</v>
      </c>
      <c r="AE132" s="130"/>
      <c r="AF132" s="267">
        <f t="shared" si="137"/>
        <v>1100000</v>
      </c>
      <c r="AG132" s="130"/>
      <c r="AH132" s="116"/>
      <c r="AI132" s="116"/>
    </row>
    <row r="133" spans="1:35" ht="15.75" customHeight="1">
      <c r="A133" s="273" t="s">
        <v>609</v>
      </c>
      <c r="B133" s="164" t="s">
        <v>610</v>
      </c>
      <c r="C133" s="158">
        <f t="shared" ref="C133:G133" si="138">SUM(C134:C135)</f>
        <v>1620000</v>
      </c>
      <c r="D133" s="158">
        <f t="shared" si="138"/>
        <v>0</v>
      </c>
      <c r="E133" s="158">
        <f t="shared" si="138"/>
        <v>0</v>
      </c>
      <c r="F133" s="158">
        <f t="shared" si="138"/>
        <v>0</v>
      </c>
      <c r="G133" s="274">
        <f t="shared" si="138"/>
        <v>1620000</v>
      </c>
      <c r="H133" s="130"/>
      <c r="I133" s="158">
        <f t="shared" ref="I133:AB133" si="139">SUM(I134:I135)</f>
        <v>450000</v>
      </c>
      <c r="J133" s="158">
        <f t="shared" si="139"/>
        <v>10300000</v>
      </c>
      <c r="K133" s="158">
        <f t="shared" si="139"/>
        <v>0</v>
      </c>
      <c r="L133" s="158">
        <f t="shared" si="139"/>
        <v>150000</v>
      </c>
      <c r="M133" s="158">
        <f t="shared" si="139"/>
        <v>0</v>
      </c>
      <c r="N133" s="275">
        <f t="shared" si="139"/>
        <v>0</v>
      </c>
      <c r="O133" s="276">
        <f t="shared" si="139"/>
        <v>0</v>
      </c>
      <c r="P133" s="277">
        <f t="shared" si="139"/>
        <v>0</v>
      </c>
      <c r="Q133" s="275">
        <f t="shared" si="139"/>
        <v>0</v>
      </c>
      <c r="R133" s="276">
        <f t="shared" si="139"/>
        <v>0</v>
      </c>
      <c r="S133" s="276">
        <f t="shared" si="139"/>
        <v>0</v>
      </c>
      <c r="T133" s="277">
        <f t="shared" si="139"/>
        <v>0</v>
      </c>
      <c r="U133" s="158">
        <f t="shared" si="139"/>
        <v>0</v>
      </c>
      <c r="V133" s="158">
        <f t="shared" si="139"/>
        <v>0</v>
      </c>
      <c r="W133" s="158">
        <f t="shared" si="139"/>
        <v>0</v>
      </c>
      <c r="X133" s="158">
        <f t="shared" si="139"/>
        <v>150000</v>
      </c>
      <c r="Y133" s="158">
        <f t="shared" si="139"/>
        <v>0</v>
      </c>
      <c r="Z133" s="158">
        <f t="shared" si="139"/>
        <v>0</v>
      </c>
      <c r="AA133" s="158">
        <f t="shared" si="139"/>
        <v>0</v>
      </c>
      <c r="AB133" s="274">
        <f t="shared" si="139"/>
        <v>11050000</v>
      </c>
      <c r="AC133" s="130"/>
      <c r="AD133" s="274">
        <f>SUM(AD134:AD135)</f>
        <v>16000000</v>
      </c>
      <c r="AE133" s="130"/>
      <c r="AF133" s="274">
        <f>SUM(AF134:AF135)</f>
        <v>28670000</v>
      </c>
      <c r="AG133" s="130"/>
      <c r="AH133" s="116"/>
      <c r="AI133" s="116"/>
    </row>
    <row r="134" spans="1:35" ht="15.75" customHeight="1">
      <c r="A134" s="260" t="s">
        <v>611</v>
      </c>
      <c r="B134" s="162" t="s">
        <v>612</v>
      </c>
      <c r="C134" s="130">
        <v>620000</v>
      </c>
      <c r="D134" s="130">
        <v>0</v>
      </c>
      <c r="E134" s="130">
        <v>0</v>
      </c>
      <c r="F134" s="130"/>
      <c r="G134" s="267">
        <f t="shared" ref="G134:G135" si="140">SUM(C134:F134)</f>
        <v>620000</v>
      </c>
      <c r="H134" s="130"/>
      <c r="I134" s="130">
        <v>350000</v>
      </c>
      <c r="J134" s="130">
        <v>300000</v>
      </c>
      <c r="K134" s="130">
        <v>0</v>
      </c>
      <c r="L134" s="130">
        <v>100000</v>
      </c>
      <c r="M134" s="130">
        <v>0</v>
      </c>
      <c r="N134" s="279">
        <v>0</v>
      </c>
      <c r="O134" s="257">
        <v>0</v>
      </c>
      <c r="P134" s="280">
        <f t="shared" ref="P134:P135" si="141">SUM(N134:O134)</f>
        <v>0</v>
      </c>
      <c r="Q134" s="279">
        <v>0</v>
      </c>
      <c r="R134" s="257">
        <v>0</v>
      </c>
      <c r="S134" s="257">
        <v>0</v>
      </c>
      <c r="T134" s="280">
        <f t="shared" ref="T134:T135" si="142">SUM(Q134:S134)</f>
        <v>0</v>
      </c>
      <c r="U134" s="130">
        <v>0</v>
      </c>
      <c r="V134" s="130">
        <v>0</v>
      </c>
      <c r="W134" s="130">
        <v>0</v>
      </c>
      <c r="X134" s="130">
        <v>150000</v>
      </c>
      <c r="Y134" s="130">
        <v>0</v>
      </c>
      <c r="Z134" s="130">
        <v>0</v>
      </c>
      <c r="AA134" s="130">
        <v>0</v>
      </c>
      <c r="AB134" s="267">
        <f t="shared" ref="AB134:AB135" si="143">+I134+J134+K134+L134+M134+P134+T134+U134+V134+W134+X134+Y134+Z134+AA134</f>
        <v>900000</v>
      </c>
      <c r="AC134" s="130"/>
      <c r="AD134" s="267">
        <f>+'DETALLE PROG. III'!D133</f>
        <v>5000000</v>
      </c>
      <c r="AE134" s="130"/>
      <c r="AF134" s="267">
        <f t="shared" ref="AF134:AF135" si="144">+G134+AB134+AD134</f>
        <v>6520000</v>
      </c>
      <c r="AG134" s="130"/>
      <c r="AH134" s="116"/>
      <c r="AI134" s="116"/>
    </row>
    <row r="135" spans="1:35" ht="15.75" customHeight="1">
      <c r="A135" s="260" t="s">
        <v>613</v>
      </c>
      <c r="B135" s="162" t="s">
        <v>614</v>
      </c>
      <c r="C135" s="130">
        <v>1000000</v>
      </c>
      <c r="D135" s="130">
        <v>0</v>
      </c>
      <c r="E135" s="130">
        <v>0</v>
      </c>
      <c r="F135" s="130"/>
      <c r="G135" s="267">
        <f t="shared" si="140"/>
        <v>1000000</v>
      </c>
      <c r="H135" s="130"/>
      <c r="I135" s="130">
        <v>100000</v>
      </c>
      <c r="J135" s="130">
        <v>10000000</v>
      </c>
      <c r="K135" s="130">
        <v>0</v>
      </c>
      <c r="L135" s="130">
        <v>50000</v>
      </c>
      <c r="M135" s="130">
        <v>0</v>
      </c>
      <c r="N135" s="279">
        <v>0</v>
      </c>
      <c r="O135" s="257">
        <v>0</v>
      </c>
      <c r="P135" s="280">
        <f t="shared" si="141"/>
        <v>0</v>
      </c>
      <c r="Q135" s="279">
        <v>0</v>
      </c>
      <c r="R135" s="257">
        <v>0</v>
      </c>
      <c r="S135" s="257">
        <v>0</v>
      </c>
      <c r="T135" s="280">
        <f t="shared" si="142"/>
        <v>0</v>
      </c>
      <c r="U135" s="130">
        <v>0</v>
      </c>
      <c r="V135" s="130">
        <v>0</v>
      </c>
      <c r="W135" s="130">
        <v>0</v>
      </c>
      <c r="X135" s="130">
        <v>0</v>
      </c>
      <c r="Y135" s="130">
        <v>0</v>
      </c>
      <c r="Z135" s="130">
        <v>0</v>
      </c>
      <c r="AA135" s="130">
        <v>0</v>
      </c>
      <c r="AB135" s="267">
        <f t="shared" si="143"/>
        <v>10150000</v>
      </c>
      <c r="AC135" s="130"/>
      <c r="AD135" s="267">
        <f>+'DETALLE PROG. III'!D134+'DETALLE PROG. III'!D263</f>
        <v>11000000</v>
      </c>
      <c r="AE135" s="130"/>
      <c r="AF135" s="267">
        <f t="shared" si="144"/>
        <v>22150000</v>
      </c>
      <c r="AG135" s="130"/>
      <c r="AH135" s="116"/>
      <c r="AI135" s="116"/>
    </row>
    <row r="136" spans="1:35" ht="15.75" customHeight="1">
      <c r="A136" s="273" t="s">
        <v>615</v>
      </c>
      <c r="B136" s="164" t="s">
        <v>616</v>
      </c>
      <c r="C136" s="158">
        <f t="shared" ref="C136:G136" si="145">SUM(C137:C140)</f>
        <v>0</v>
      </c>
      <c r="D136" s="158">
        <f t="shared" si="145"/>
        <v>0</v>
      </c>
      <c r="E136" s="158">
        <f t="shared" si="145"/>
        <v>0</v>
      </c>
      <c r="F136" s="158">
        <f t="shared" si="145"/>
        <v>0</v>
      </c>
      <c r="G136" s="274">
        <f t="shared" si="145"/>
        <v>0</v>
      </c>
      <c r="H136" s="130"/>
      <c r="I136" s="158">
        <f t="shared" ref="I136:AB136" si="146">SUM(I137:I140)</f>
        <v>0</v>
      </c>
      <c r="J136" s="158">
        <f t="shared" si="146"/>
        <v>0</v>
      </c>
      <c r="K136" s="158">
        <f t="shared" si="146"/>
        <v>0</v>
      </c>
      <c r="L136" s="158">
        <f t="shared" si="146"/>
        <v>0</v>
      </c>
      <c r="M136" s="158">
        <f t="shared" si="146"/>
        <v>0</v>
      </c>
      <c r="N136" s="275">
        <f t="shared" si="146"/>
        <v>0</v>
      </c>
      <c r="O136" s="276">
        <f t="shared" si="146"/>
        <v>0</v>
      </c>
      <c r="P136" s="277">
        <f t="shared" si="146"/>
        <v>0</v>
      </c>
      <c r="Q136" s="275">
        <f t="shared" si="146"/>
        <v>0</v>
      </c>
      <c r="R136" s="276">
        <f t="shared" si="146"/>
        <v>0</v>
      </c>
      <c r="S136" s="276">
        <f t="shared" si="146"/>
        <v>0</v>
      </c>
      <c r="T136" s="277">
        <f t="shared" si="146"/>
        <v>0</v>
      </c>
      <c r="U136" s="158">
        <f t="shared" si="146"/>
        <v>0</v>
      </c>
      <c r="V136" s="158">
        <f t="shared" si="146"/>
        <v>0</v>
      </c>
      <c r="W136" s="158">
        <f t="shared" si="146"/>
        <v>0</v>
      </c>
      <c r="X136" s="158">
        <f t="shared" si="146"/>
        <v>0</v>
      </c>
      <c r="Y136" s="158">
        <f t="shared" si="146"/>
        <v>0</v>
      </c>
      <c r="Z136" s="158">
        <f t="shared" si="146"/>
        <v>0</v>
      </c>
      <c r="AA136" s="158">
        <f t="shared" si="146"/>
        <v>0</v>
      </c>
      <c r="AB136" s="274">
        <f t="shared" si="146"/>
        <v>0</v>
      </c>
      <c r="AC136" s="130"/>
      <c r="AD136" s="274">
        <f>SUM(AD137:AD140)</f>
        <v>0</v>
      </c>
      <c r="AE136" s="130"/>
      <c r="AF136" s="274">
        <f>SUM(AF137:AF140)</f>
        <v>0</v>
      </c>
      <c r="AG136" s="130"/>
      <c r="AH136" s="116"/>
      <c r="AI136" s="116"/>
    </row>
    <row r="137" spans="1:35" ht="15.75" customHeight="1">
      <c r="A137" s="260" t="s">
        <v>617</v>
      </c>
      <c r="B137" s="162" t="s">
        <v>618</v>
      </c>
      <c r="C137" s="130">
        <v>0</v>
      </c>
      <c r="D137" s="130">
        <v>0</v>
      </c>
      <c r="E137" s="130">
        <v>0</v>
      </c>
      <c r="F137" s="130">
        <v>0</v>
      </c>
      <c r="G137" s="267">
        <f t="shared" ref="G137:G140" si="147">SUM(C137:F137)</f>
        <v>0</v>
      </c>
      <c r="H137" s="130"/>
      <c r="I137" s="130">
        <v>0</v>
      </c>
      <c r="J137" s="130">
        <v>0</v>
      </c>
      <c r="K137" s="130">
        <v>0</v>
      </c>
      <c r="L137" s="130">
        <v>0</v>
      </c>
      <c r="M137" s="130">
        <v>0</v>
      </c>
      <c r="N137" s="279">
        <v>0</v>
      </c>
      <c r="O137" s="257">
        <v>0</v>
      </c>
      <c r="P137" s="280">
        <f t="shared" ref="P137:P140" si="148">SUM(N137:O137)</f>
        <v>0</v>
      </c>
      <c r="Q137" s="279">
        <v>0</v>
      </c>
      <c r="R137" s="257">
        <v>0</v>
      </c>
      <c r="S137" s="257">
        <v>0</v>
      </c>
      <c r="T137" s="280">
        <f t="shared" ref="T137:T140" si="149">SUM(Q137:S137)</f>
        <v>0</v>
      </c>
      <c r="U137" s="130">
        <v>0</v>
      </c>
      <c r="V137" s="130">
        <v>0</v>
      </c>
      <c r="W137" s="130">
        <v>0</v>
      </c>
      <c r="X137" s="130">
        <v>0</v>
      </c>
      <c r="Y137" s="130">
        <v>0</v>
      </c>
      <c r="Z137" s="130">
        <v>0</v>
      </c>
      <c r="AA137" s="130">
        <v>0</v>
      </c>
      <c r="AB137" s="267">
        <f t="shared" ref="AB137:AB140" si="150">+I137+J137+K137+L137+M137+P137+T137+U137+V137+W137+X137+Y137+Z137+AA137</f>
        <v>0</v>
      </c>
      <c r="AC137" s="130"/>
      <c r="AD137" s="267">
        <v>0</v>
      </c>
      <c r="AE137" s="130"/>
      <c r="AF137" s="267">
        <f t="shared" ref="AF137:AF140" si="151">+G137+AB137+AD137</f>
        <v>0</v>
      </c>
      <c r="AG137" s="130"/>
      <c r="AH137" s="116"/>
      <c r="AI137" s="116"/>
    </row>
    <row r="138" spans="1:35" ht="15.75" customHeight="1">
      <c r="A138" s="260" t="s">
        <v>619</v>
      </c>
      <c r="B138" s="162" t="s">
        <v>620</v>
      </c>
      <c r="C138" s="130">
        <v>0</v>
      </c>
      <c r="D138" s="130">
        <v>0</v>
      </c>
      <c r="E138" s="130">
        <v>0</v>
      </c>
      <c r="F138" s="130">
        <v>0</v>
      </c>
      <c r="G138" s="267">
        <f t="shared" si="147"/>
        <v>0</v>
      </c>
      <c r="H138" s="130"/>
      <c r="I138" s="130">
        <v>0</v>
      </c>
      <c r="J138" s="130">
        <v>0</v>
      </c>
      <c r="K138" s="130">
        <v>0</v>
      </c>
      <c r="L138" s="130">
        <v>0</v>
      </c>
      <c r="M138" s="130">
        <v>0</v>
      </c>
      <c r="N138" s="279">
        <v>0</v>
      </c>
      <c r="O138" s="257">
        <v>0</v>
      </c>
      <c r="P138" s="280">
        <f t="shared" si="148"/>
        <v>0</v>
      </c>
      <c r="Q138" s="279">
        <v>0</v>
      </c>
      <c r="R138" s="257">
        <v>0</v>
      </c>
      <c r="S138" s="257">
        <v>0</v>
      </c>
      <c r="T138" s="280">
        <f t="shared" si="149"/>
        <v>0</v>
      </c>
      <c r="U138" s="130">
        <v>0</v>
      </c>
      <c r="V138" s="130">
        <v>0</v>
      </c>
      <c r="W138" s="130">
        <v>0</v>
      </c>
      <c r="X138" s="130">
        <v>0</v>
      </c>
      <c r="Y138" s="130">
        <v>0</v>
      </c>
      <c r="Z138" s="130">
        <v>0</v>
      </c>
      <c r="AA138" s="130">
        <v>0</v>
      </c>
      <c r="AB138" s="267">
        <f t="shared" si="150"/>
        <v>0</v>
      </c>
      <c r="AC138" s="130"/>
      <c r="AD138" s="267">
        <v>0</v>
      </c>
      <c r="AE138" s="130"/>
      <c r="AF138" s="267">
        <f t="shared" si="151"/>
        <v>0</v>
      </c>
      <c r="AG138" s="130"/>
      <c r="AH138" s="116"/>
      <c r="AI138" s="116"/>
    </row>
    <row r="139" spans="1:35" ht="15.75" customHeight="1">
      <c r="A139" s="260" t="s">
        <v>621</v>
      </c>
      <c r="B139" s="162" t="s">
        <v>622</v>
      </c>
      <c r="C139" s="130">
        <v>0</v>
      </c>
      <c r="D139" s="130">
        <v>0</v>
      </c>
      <c r="E139" s="130">
        <v>0</v>
      </c>
      <c r="F139" s="130">
        <v>0</v>
      </c>
      <c r="G139" s="267">
        <f t="shared" si="147"/>
        <v>0</v>
      </c>
      <c r="H139" s="130"/>
      <c r="I139" s="130">
        <v>0</v>
      </c>
      <c r="J139" s="130">
        <v>0</v>
      </c>
      <c r="K139" s="130">
        <v>0</v>
      </c>
      <c r="L139" s="130">
        <v>0</v>
      </c>
      <c r="M139" s="130">
        <v>0</v>
      </c>
      <c r="N139" s="279">
        <v>0</v>
      </c>
      <c r="O139" s="257">
        <v>0</v>
      </c>
      <c r="P139" s="280">
        <f t="shared" si="148"/>
        <v>0</v>
      </c>
      <c r="Q139" s="279">
        <v>0</v>
      </c>
      <c r="R139" s="257">
        <v>0</v>
      </c>
      <c r="S139" s="257">
        <v>0</v>
      </c>
      <c r="T139" s="280">
        <f t="shared" si="149"/>
        <v>0</v>
      </c>
      <c r="U139" s="130">
        <v>0</v>
      </c>
      <c r="V139" s="130">
        <v>0</v>
      </c>
      <c r="W139" s="130">
        <v>0</v>
      </c>
      <c r="X139" s="130">
        <v>0</v>
      </c>
      <c r="Y139" s="130">
        <v>0</v>
      </c>
      <c r="Z139" s="130">
        <v>0</v>
      </c>
      <c r="AA139" s="130">
        <v>0</v>
      </c>
      <c r="AB139" s="267">
        <f t="shared" si="150"/>
        <v>0</v>
      </c>
      <c r="AC139" s="130"/>
      <c r="AD139" s="267">
        <v>0</v>
      </c>
      <c r="AE139" s="130"/>
      <c r="AF139" s="267">
        <f t="shared" si="151"/>
        <v>0</v>
      </c>
      <c r="AG139" s="130"/>
      <c r="AH139" s="116"/>
      <c r="AI139" s="116"/>
    </row>
    <row r="140" spans="1:35" ht="15.75" customHeight="1">
      <c r="A140" s="260" t="s">
        <v>623</v>
      </c>
      <c r="B140" s="162" t="s">
        <v>624</v>
      </c>
      <c r="C140" s="130">
        <v>0</v>
      </c>
      <c r="D140" s="130">
        <v>0</v>
      </c>
      <c r="E140" s="130">
        <v>0</v>
      </c>
      <c r="F140" s="130">
        <v>0</v>
      </c>
      <c r="G140" s="267">
        <f t="shared" si="147"/>
        <v>0</v>
      </c>
      <c r="H140" s="130"/>
      <c r="I140" s="130">
        <v>0</v>
      </c>
      <c r="J140" s="130">
        <v>0</v>
      </c>
      <c r="K140" s="130">
        <v>0</v>
      </c>
      <c r="L140" s="130">
        <v>0</v>
      </c>
      <c r="M140" s="130">
        <v>0</v>
      </c>
      <c r="N140" s="279">
        <v>0</v>
      </c>
      <c r="O140" s="257">
        <v>0</v>
      </c>
      <c r="P140" s="280">
        <f t="shared" si="148"/>
        <v>0</v>
      </c>
      <c r="Q140" s="279">
        <v>0</v>
      </c>
      <c r="R140" s="257">
        <v>0</v>
      </c>
      <c r="S140" s="257">
        <v>0</v>
      </c>
      <c r="T140" s="280">
        <f t="shared" si="149"/>
        <v>0</v>
      </c>
      <c r="U140" s="130">
        <v>0</v>
      </c>
      <c r="V140" s="130">
        <v>0</v>
      </c>
      <c r="W140" s="130">
        <v>0</v>
      </c>
      <c r="X140" s="130">
        <v>0</v>
      </c>
      <c r="Y140" s="130">
        <v>0</v>
      </c>
      <c r="Z140" s="130">
        <v>0</v>
      </c>
      <c r="AA140" s="130">
        <v>0</v>
      </c>
      <c r="AB140" s="267">
        <f t="shared" si="150"/>
        <v>0</v>
      </c>
      <c r="AC140" s="130"/>
      <c r="AD140" s="267">
        <v>0</v>
      </c>
      <c r="AE140" s="130"/>
      <c r="AF140" s="267">
        <f t="shared" si="151"/>
        <v>0</v>
      </c>
      <c r="AG140" s="130"/>
      <c r="AH140" s="116"/>
      <c r="AI140" s="116"/>
    </row>
    <row r="141" spans="1:35" ht="15.75" customHeight="1">
      <c r="A141" s="273" t="s">
        <v>625</v>
      </c>
      <c r="B141" s="164" t="s">
        <v>626</v>
      </c>
      <c r="C141" s="158">
        <f t="shared" ref="C141:G141" si="152">SUM(C142:C149)</f>
        <v>12387000</v>
      </c>
      <c r="D141" s="158">
        <f t="shared" si="152"/>
        <v>1300000</v>
      </c>
      <c r="E141" s="158">
        <f t="shared" si="152"/>
        <v>0</v>
      </c>
      <c r="F141" s="158">
        <f t="shared" si="152"/>
        <v>0</v>
      </c>
      <c r="G141" s="274">
        <f t="shared" si="152"/>
        <v>13687000</v>
      </c>
      <c r="H141" s="130"/>
      <c r="I141" s="158">
        <f t="shared" ref="I141:AB141" si="153">SUM(I142:I149)</f>
        <v>770000</v>
      </c>
      <c r="J141" s="158">
        <f t="shared" si="153"/>
        <v>3280000</v>
      </c>
      <c r="K141" s="158">
        <f t="shared" si="153"/>
        <v>0</v>
      </c>
      <c r="L141" s="158">
        <f t="shared" si="153"/>
        <v>200000</v>
      </c>
      <c r="M141" s="158">
        <f t="shared" si="153"/>
        <v>0</v>
      </c>
      <c r="N141" s="275">
        <f t="shared" si="153"/>
        <v>1250000</v>
      </c>
      <c r="O141" s="276">
        <f t="shared" si="153"/>
        <v>0</v>
      </c>
      <c r="P141" s="277">
        <f t="shared" si="153"/>
        <v>1250000</v>
      </c>
      <c r="Q141" s="275">
        <f t="shared" si="153"/>
        <v>550000</v>
      </c>
      <c r="R141" s="276">
        <f t="shared" si="153"/>
        <v>0</v>
      </c>
      <c r="S141" s="276">
        <f t="shared" si="153"/>
        <v>6390712</v>
      </c>
      <c r="T141" s="277">
        <f t="shared" si="153"/>
        <v>6940712</v>
      </c>
      <c r="U141" s="158">
        <f t="shared" si="153"/>
        <v>0</v>
      </c>
      <c r="V141" s="158">
        <f t="shared" si="153"/>
        <v>0</v>
      </c>
      <c r="W141" s="158">
        <f t="shared" si="153"/>
        <v>0</v>
      </c>
      <c r="X141" s="158">
        <f t="shared" si="153"/>
        <v>450000</v>
      </c>
      <c r="Y141" s="158">
        <f t="shared" si="153"/>
        <v>0</v>
      </c>
      <c r="Z141" s="158">
        <f t="shared" si="153"/>
        <v>0</v>
      </c>
      <c r="AA141" s="158">
        <f t="shared" si="153"/>
        <v>0</v>
      </c>
      <c r="AB141" s="274">
        <f t="shared" si="153"/>
        <v>12890712</v>
      </c>
      <c r="AC141" s="130"/>
      <c r="AD141" s="274">
        <f>SUM(AD142:AD149)</f>
        <v>11000000</v>
      </c>
      <c r="AE141" s="130"/>
      <c r="AF141" s="274">
        <f>SUM(AF142:AF149)</f>
        <v>37577712</v>
      </c>
      <c r="AG141" s="130"/>
      <c r="AH141" s="116"/>
      <c r="AI141" s="116"/>
    </row>
    <row r="142" spans="1:35" ht="15.75" customHeight="1">
      <c r="A142" s="260" t="s">
        <v>627</v>
      </c>
      <c r="B142" s="162" t="s">
        <v>628</v>
      </c>
      <c r="C142" s="130">
        <v>1457000</v>
      </c>
      <c r="D142" s="130">
        <v>600000</v>
      </c>
      <c r="E142" s="130">
        <v>0</v>
      </c>
      <c r="F142" s="130">
        <v>0</v>
      </c>
      <c r="G142" s="267">
        <f t="shared" ref="G142:G149" si="154">SUM(C142:F142)</f>
        <v>2057000</v>
      </c>
      <c r="H142" s="130"/>
      <c r="I142" s="130">
        <v>0</v>
      </c>
      <c r="J142" s="130">
        <v>30000</v>
      </c>
      <c r="K142" s="130">
        <v>0</v>
      </c>
      <c r="L142" s="130">
        <v>0</v>
      </c>
      <c r="M142" s="130">
        <v>0</v>
      </c>
      <c r="N142" s="279">
        <v>300000</v>
      </c>
      <c r="O142" s="257">
        <v>0</v>
      </c>
      <c r="P142" s="280">
        <f t="shared" ref="P142:P149" si="155">SUM(N142:O142)</f>
        <v>300000</v>
      </c>
      <c r="Q142" s="279">
        <v>150000</v>
      </c>
      <c r="R142" s="257">
        <v>0</v>
      </c>
      <c r="S142" s="257">
        <v>25000</v>
      </c>
      <c r="T142" s="280">
        <f t="shared" ref="T142:T149" si="156">SUM(Q142:S142)</f>
        <v>175000</v>
      </c>
      <c r="U142" s="130">
        <v>0</v>
      </c>
      <c r="V142" s="130">
        <v>0</v>
      </c>
      <c r="W142" s="130">
        <v>0</v>
      </c>
      <c r="X142" s="130">
        <v>0</v>
      </c>
      <c r="Y142" s="130">
        <v>0</v>
      </c>
      <c r="Z142" s="130">
        <v>0</v>
      </c>
      <c r="AA142" s="130">
        <v>0</v>
      </c>
      <c r="AB142" s="267">
        <f t="shared" ref="AB142:AB149" si="157">+I142+J142+K142+L142+M142+P142+T142+U142+V142+W142+X142+Y142+Z142+AA142</f>
        <v>505000</v>
      </c>
      <c r="AC142" s="130"/>
      <c r="AD142" s="267">
        <f>+'DETALLE PROG. III'!D136</f>
        <v>1000000</v>
      </c>
      <c r="AE142" s="130"/>
      <c r="AF142" s="267">
        <f t="shared" ref="AF142:AF149" si="158">+G142+AB142+AD142</f>
        <v>3562000</v>
      </c>
      <c r="AG142" s="130"/>
      <c r="AH142" s="116"/>
      <c r="AI142" s="116"/>
    </row>
    <row r="143" spans="1:35" ht="15.75" customHeight="1">
      <c r="A143" s="260" t="s">
        <v>629</v>
      </c>
      <c r="B143" s="162" t="s">
        <v>630</v>
      </c>
      <c r="C143" s="130">
        <v>0</v>
      </c>
      <c r="D143" s="130">
        <v>0</v>
      </c>
      <c r="E143" s="130">
        <v>0</v>
      </c>
      <c r="F143" s="130">
        <v>0</v>
      </c>
      <c r="G143" s="267">
        <f t="shared" si="154"/>
        <v>0</v>
      </c>
      <c r="H143" s="130"/>
      <c r="I143" s="130">
        <v>0</v>
      </c>
      <c r="J143" s="130">
        <v>0</v>
      </c>
      <c r="K143" s="130">
        <v>0</v>
      </c>
      <c r="L143" s="130">
        <v>0</v>
      </c>
      <c r="M143" s="130">
        <v>0</v>
      </c>
      <c r="N143" s="279">
        <v>0</v>
      </c>
      <c r="O143" s="257">
        <v>0</v>
      </c>
      <c r="P143" s="280">
        <f t="shared" si="155"/>
        <v>0</v>
      </c>
      <c r="Q143" s="279">
        <v>0</v>
      </c>
      <c r="R143" s="257">
        <v>0</v>
      </c>
      <c r="S143" s="257">
        <v>0</v>
      </c>
      <c r="T143" s="280">
        <f t="shared" si="156"/>
        <v>0</v>
      </c>
      <c r="U143" s="130">
        <v>0</v>
      </c>
      <c r="V143" s="130">
        <v>0</v>
      </c>
      <c r="W143" s="130">
        <v>0</v>
      </c>
      <c r="X143" s="130">
        <v>0</v>
      </c>
      <c r="Y143" s="130">
        <v>0</v>
      </c>
      <c r="Z143" s="130">
        <v>0</v>
      </c>
      <c r="AA143" s="130">
        <v>0</v>
      </c>
      <c r="AB143" s="267">
        <f t="shared" si="157"/>
        <v>0</v>
      </c>
      <c r="AC143" s="130"/>
      <c r="AD143" s="267">
        <v>0</v>
      </c>
      <c r="AE143" s="130"/>
      <c r="AF143" s="267">
        <f t="shared" si="158"/>
        <v>0</v>
      </c>
      <c r="AG143" s="130"/>
      <c r="AH143" s="116"/>
      <c r="AI143" s="116"/>
    </row>
    <row r="144" spans="1:35" ht="15.75" customHeight="1">
      <c r="A144" s="260" t="s">
        <v>631</v>
      </c>
      <c r="B144" s="162" t="s">
        <v>632</v>
      </c>
      <c r="C144" s="130">
        <v>2670000</v>
      </c>
      <c r="D144" s="130">
        <v>500000</v>
      </c>
      <c r="E144" s="130">
        <v>0</v>
      </c>
      <c r="F144" s="130">
        <v>0</v>
      </c>
      <c r="G144" s="267">
        <f t="shared" si="154"/>
        <v>3170000</v>
      </c>
      <c r="H144" s="130"/>
      <c r="I144" s="130">
        <v>0</v>
      </c>
      <c r="J144" s="130">
        <v>50000</v>
      </c>
      <c r="K144" s="130">
        <v>0</v>
      </c>
      <c r="L144" s="130">
        <v>0</v>
      </c>
      <c r="M144" s="130">
        <v>0</v>
      </c>
      <c r="N144" s="279">
        <v>0</v>
      </c>
      <c r="O144" s="257">
        <v>0</v>
      </c>
      <c r="P144" s="280">
        <f t="shared" si="155"/>
        <v>0</v>
      </c>
      <c r="Q144" s="279">
        <v>200000</v>
      </c>
      <c r="R144" s="257">
        <v>0</v>
      </c>
      <c r="S144" s="257">
        <v>111000</v>
      </c>
      <c r="T144" s="280">
        <f t="shared" si="156"/>
        <v>311000</v>
      </c>
      <c r="U144" s="130">
        <v>0</v>
      </c>
      <c r="V144" s="130">
        <v>0</v>
      </c>
      <c r="W144" s="130">
        <v>0</v>
      </c>
      <c r="X144" s="130">
        <v>0</v>
      </c>
      <c r="Y144" s="130">
        <v>0</v>
      </c>
      <c r="Z144" s="130">
        <v>0</v>
      </c>
      <c r="AA144" s="130">
        <v>0</v>
      </c>
      <c r="AB144" s="267">
        <f t="shared" si="157"/>
        <v>361000</v>
      </c>
      <c r="AC144" s="130"/>
      <c r="AD144" s="267">
        <f>+'DETALLE PROG. III'!D137+'DETALLE PROG. III'!D265</f>
        <v>1500000</v>
      </c>
      <c r="AE144" s="130"/>
      <c r="AF144" s="267">
        <f t="shared" si="158"/>
        <v>5031000</v>
      </c>
      <c r="AG144" s="130"/>
      <c r="AH144" s="116"/>
      <c r="AI144" s="116"/>
    </row>
    <row r="145" spans="1:35" ht="15.75" customHeight="1">
      <c r="A145" s="260" t="s">
        <v>633</v>
      </c>
      <c r="B145" s="162" t="s">
        <v>634</v>
      </c>
      <c r="C145" s="130">
        <v>5800000</v>
      </c>
      <c r="D145" s="130">
        <v>150000</v>
      </c>
      <c r="E145" s="130">
        <v>0</v>
      </c>
      <c r="F145" s="130">
        <v>0</v>
      </c>
      <c r="G145" s="267">
        <f t="shared" si="154"/>
        <v>5950000</v>
      </c>
      <c r="H145" s="130"/>
      <c r="I145" s="130">
        <v>420000</v>
      </c>
      <c r="J145" s="130">
        <v>2100000</v>
      </c>
      <c r="K145" s="130">
        <v>0</v>
      </c>
      <c r="L145" s="130">
        <v>0</v>
      </c>
      <c r="M145" s="130">
        <v>0</v>
      </c>
      <c r="N145" s="279">
        <v>200000</v>
      </c>
      <c r="O145" s="257">
        <v>0</v>
      </c>
      <c r="P145" s="280">
        <f t="shared" si="155"/>
        <v>200000</v>
      </c>
      <c r="Q145" s="279">
        <v>200000</v>
      </c>
      <c r="R145" s="257">
        <v>0</v>
      </c>
      <c r="S145" s="257">
        <v>0</v>
      </c>
      <c r="T145" s="280">
        <f t="shared" si="156"/>
        <v>200000</v>
      </c>
      <c r="U145" s="130">
        <v>0</v>
      </c>
      <c r="V145" s="130">
        <v>0</v>
      </c>
      <c r="W145" s="130">
        <v>0</v>
      </c>
      <c r="X145" s="130">
        <v>200000</v>
      </c>
      <c r="Y145" s="130">
        <v>0</v>
      </c>
      <c r="Z145" s="130">
        <v>0</v>
      </c>
      <c r="AA145" s="130">
        <v>0</v>
      </c>
      <c r="AB145" s="267">
        <f t="shared" si="157"/>
        <v>3120000</v>
      </c>
      <c r="AC145" s="130"/>
      <c r="AD145" s="267">
        <f>+'DETALLE PROG. III'!D138+'DETALLE PROG. III'!D266</f>
        <v>5000000</v>
      </c>
      <c r="AE145" s="130"/>
      <c r="AF145" s="267">
        <f t="shared" si="158"/>
        <v>14070000</v>
      </c>
      <c r="AG145" s="130"/>
      <c r="AH145" s="116"/>
      <c r="AI145" s="116"/>
    </row>
    <row r="146" spans="1:35" ht="15.75" customHeight="1">
      <c r="A146" s="260" t="s">
        <v>635</v>
      </c>
      <c r="B146" s="162" t="s">
        <v>636</v>
      </c>
      <c r="C146" s="130">
        <v>1800000</v>
      </c>
      <c r="D146" s="130">
        <v>50000</v>
      </c>
      <c r="E146" s="130">
        <v>0</v>
      </c>
      <c r="F146" s="130">
        <v>0</v>
      </c>
      <c r="G146" s="267">
        <f t="shared" si="154"/>
        <v>1850000</v>
      </c>
      <c r="H146" s="130"/>
      <c r="I146" s="130">
        <v>200000</v>
      </c>
      <c r="J146" s="130">
        <v>500000</v>
      </c>
      <c r="K146" s="130">
        <v>0</v>
      </c>
      <c r="L146" s="130">
        <v>100000</v>
      </c>
      <c r="M146" s="130">
        <v>0</v>
      </c>
      <c r="N146" s="279">
        <v>400000</v>
      </c>
      <c r="O146" s="257">
        <v>0</v>
      </c>
      <c r="P146" s="280">
        <f t="shared" si="155"/>
        <v>400000</v>
      </c>
      <c r="Q146" s="279">
        <v>0</v>
      </c>
      <c r="R146" s="257">
        <v>0</v>
      </c>
      <c r="S146" s="257">
        <v>6254712</v>
      </c>
      <c r="T146" s="280">
        <f t="shared" si="156"/>
        <v>6254712</v>
      </c>
      <c r="U146" s="130">
        <v>0</v>
      </c>
      <c r="V146" s="130">
        <v>0</v>
      </c>
      <c r="W146" s="130">
        <v>0</v>
      </c>
      <c r="X146" s="130">
        <v>150000</v>
      </c>
      <c r="Y146" s="130">
        <v>0</v>
      </c>
      <c r="Z146" s="130">
        <v>0</v>
      </c>
      <c r="AA146" s="130">
        <v>0</v>
      </c>
      <c r="AB146" s="267">
        <f t="shared" si="157"/>
        <v>7604712</v>
      </c>
      <c r="AC146" s="130"/>
      <c r="AD146" s="267">
        <f>+'DETALLE PROG. III'!D139+'DETALLE PROG. III'!D267</f>
        <v>2000000</v>
      </c>
      <c r="AE146" s="130"/>
      <c r="AF146" s="267">
        <f t="shared" si="158"/>
        <v>11454712</v>
      </c>
      <c r="AG146" s="130"/>
      <c r="AH146" s="116"/>
      <c r="AI146" s="116"/>
    </row>
    <row r="147" spans="1:35" ht="15.75" customHeight="1">
      <c r="A147" s="260" t="s">
        <v>637</v>
      </c>
      <c r="B147" s="162" t="s">
        <v>638</v>
      </c>
      <c r="C147" s="130">
        <v>400000</v>
      </c>
      <c r="D147" s="130">
        <v>0</v>
      </c>
      <c r="E147" s="130">
        <v>0</v>
      </c>
      <c r="F147" s="130">
        <v>0</v>
      </c>
      <c r="G147" s="267">
        <f t="shared" si="154"/>
        <v>400000</v>
      </c>
      <c r="H147" s="130"/>
      <c r="I147" s="130">
        <v>150000</v>
      </c>
      <c r="J147" s="130">
        <v>600000</v>
      </c>
      <c r="K147" s="130">
        <v>0</v>
      </c>
      <c r="L147" s="130">
        <v>100000</v>
      </c>
      <c r="M147" s="130">
        <v>0</v>
      </c>
      <c r="N147" s="279">
        <v>150000</v>
      </c>
      <c r="O147" s="257">
        <v>0</v>
      </c>
      <c r="P147" s="280">
        <f t="shared" si="155"/>
        <v>150000</v>
      </c>
      <c r="Q147" s="279">
        <v>0</v>
      </c>
      <c r="R147" s="257">
        <v>0</v>
      </c>
      <c r="S147" s="257">
        <v>0</v>
      </c>
      <c r="T147" s="280">
        <f t="shared" si="156"/>
        <v>0</v>
      </c>
      <c r="U147" s="130">
        <v>0</v>
      </c>
      <c r="V147" s="130">
        <v>0</v>
      </c>
      <c r="W147" s="130">
        <v>0</v>
      </c>
      <c r="X147" s="130">
        <v>100000</v>
      </c>
      <c r="Y147" s="130">
        <v>0</v>
      </c>
      <c r="Z147" s="130">
        <v>0</v>
      </c>
      <c r="AA147" s="130">
        <v>0</v>
      </c>
      <c r="AB147" s="267">
        <f t="shared" si="157"/>
        <v>1100000</v>
      </c>
      <c r="AC147" s="130"/>
      <c r="AD147" s="267">
        <f>+'DETALLE PROG. III'!D140+'DETALLE PROG. III'!D268</f>
        <v>1000000</v>
      </c>
      <c r="AE147" s="130"/>
      <c r="AF147" s="267">
        <f t="shared" si="158"/>
        <v>2500000</v>
      </c>
      <c r="AG147" s="130"/>
      <c r="AH147" s="116"/>
      <c r="AI147" s="116"/>
    </row>
    <row r="148" spans="1:35" ht="15.75" customHeight="1">
      <c r="A148" s="260" t="s">
        <v>639</v>
      </c>
      <c r="B148" s="162" t="s">
        <v>640</v>
      </c>
      <c r="C148" s="130">
        <v>0</v>
      </c>
      <c r="D148" s="130">
        <v>0</v>
      </c>
      <c r="E148" s="130">
        <v>0</v>
      </c>
      <c r="F148" s="130">
        <v>0</v>
      </c>
      <c r="G148" s="267">
        <f t="shared" si="154"/>
        <v>0</v>
      </c>
      <c r="H148" s="130"/>
      <c r="I148" s="130">
        <v>0</v>
      </c>
      <c r="J148" s="130">
        <v>0</v>
      </c>
      <c r="K148" s="130">
        <v>0</v>
      </c>
      <c r="L148" s="130">
        <v>0</v>
      </c>
      <c r="M148" s="130">
        <v>0</v>
      </c>
      <c r="N148" s="279">
        <v>0</v>
      </c>
      <c r="O148" s="257">
        <v>0</v>
      </c>
      <c r="P148" s="280">
        <f t="shared" si="155"/>
        <v>0</v>
      </c>
      <c r="Q148" s="279">
        <v>0</v>
      </c>
      <c r="R148" s="257">
        <v>0</v>
      </c>
      <c r="S148" s="257">
        <v>0</v>
      </c>
      <c r="T148" s="280">
        <f t="shared" si="156"/>
        <v>0</v>
      </c>
      <c r="U148" s="130">
        <v>0</v>
      </c>
      <c r="V148" s="130">
        <v>0</v>
      </c>
      <c r="W148" s="130">
        <v>0</v>
      </c>
      <c r="X148" s="130">
        <v>0</v>
      </c>
      <c r="Y148" s="130">
        <v>0</v>
      </c>
      <c r="Z148" s="130">
        <v>0</v>
      </c>
      <c r="AA148" s="130">
        <v>0</v>
      </c>
      <c r="AB148" s="267">
        <f t="shared" si="157"/>
        <v>0</v>
      </c>
      <c r="AC148" s="130"/>
      <c r="AD148" s="267">
        <v>0</v>
      </c>
      <c r="AE148" s="130"/>
      <c r="AF148" s="267">
        <f t="shared" si="158"/>
        <v>0</v>
      </c>
      <c r="AG148" s="130"/>
      <c r="AH148" s="116"/>
      <c r="AI148" s="116"/>
    </row>
    <row r="149" spans="1:35" ht="15.75" customHeight="1">
      <c r="A149" s="260" t="s">
        <v>641</v>
      </c>
      <c r="B149" s="162" t="s">
        <v>642</v>
      </c>
      <c r="C149" s="130">
        <v>260000</v>
      </c>
      <c r="D149" s="130">
        <v>0</v>
      </c>
      <c r="E149" s="130">
        <v>0</v>
      </c>
      <c r="F149" s="130">
        <v>0</v>
      </c>
      <c r="G149" s="267">
        <f t="shared" si="154"/>
        <v>260000</v>
      </c>
      <c r="H149" s="130"/>
      <c r="I149" s="130">
        <v>0</v>
      </c>
      <c r="J149" s="130">
        <v>0</v>
      </c>
      <c r="K149" s="130">
        <v>0</v>
      </c>
      <c r="L149" s="130">
        <v>0</v>
      </c>
      <c r="M149" s="130">
        <v>0</v>
      </c>
      <c r="N149" s="279">
        <v>200000</v>
      </c>
      <c r="O149" s="257">
        <v>0</v>
      </c>
      <c r="P149" s="280">
        <f t="shared" si="155"/>
        <v>200000</v>
      </c>
      <c r="Q149" s="279">
        <v>0</v>
      </c>
      <c r="R149" s="257">
        <v>0</v>
      </c>
      <c r="S149" s="257">
        <v>0</v>
      </c>
      <c r="T149" s="280">
        <f t="shared" si="156"/>
        <v>0</v>
      </c>
      <c r="U149" s="130">
        <v>0</v>
      </c>
      <c r="V149" s="130">
        <v>0</v>
      </c>
      <c r="W149" s="130">
        <v>0</v>
      </c>
      <c r="X149" s="130">
        <v>0</v>
      </c>
      <c r="Y149" s="130">
        <v>0</v>
      </c>
      <c r="Z149" s="130">
        <v>0</v>
      </c>
      <c r="AA149" s="130">
        <v>0</v>
      </c>
      <c r="AB149" s="267">
        <f t="shared" si="157"/>
        <v>200000</v>
      </c>
      <c r="AC149" s="130"/>
      <c r="AD149" s="267">
        <f>+'DETALLE PROG. III'!D141</f>
        <v>500000</v>
      </c>
      <c r="AE149" s="130"/>
      <c r="AF149" s="267">
        <f t="shared" si="158"/>
        <v>960000</v>
      </c>
      <c r="AG149" s="130"/>
      <c r="AH149" s="116"/>
      <c r="AI149" s="116"/>
    </row>
    <row r="150" spans="1:35" ht="15.75" customHeight="1">
      <c r="A150" s="260"/>
      <c r="B150" s="162"/>
      <c r="C150" s="130"/>
      <c r="D150" s="130"/>
      <c r="E150" s="130"/>
      <c r="F150" s="130"/>
      <c r="G150" s="267"/>
      <c r="H150" s="130"/>
      <c r="I150" s="130"/>
      <c r="J150" s="130"/>
      <c r="K150" s="130"/>
      <c r="L150" s="130"/>
      <c r="M150" s="130"/>
      <c r="N150" s="279"/>
      <c r="O150" s="257"/>
      <c r="P150" s="280"/>
      <c r="Q150" s="279"/>
      <c r="R150" s="257"/>
      <c r="S150" s="257"/>
      <c r="T150" s="280"/>
      <c r="U150" s="130"/>
      <c r="V150" s="130"/>
      <c r="W150" s="130"/>
      <c r="X150" s="130"/>
      <c r="Y150" s="130"/>
      <c r="Z150" s="130"/>
      <c r="AA150" s="130"/>
      <c r="AB150" s="267"/>
      <c r="AC150" s="130"/>
      <c r="AD150" s="267"/>
      <c r="AE150" s="130"/>
      <c r="AF150" s="267"/>
      <c r="AG150" s="130"/>
      <c r="AH150" s="116"/>
      <c r="AI150" s="116"/>
    </row>
    <row r="151" spans="1:35" ht="15.75" customHeight="1">
      <c r="A151" s="273">
        <v>3</v>
      </c>
      <c r="B151" s="164" t="s">
        <v>643</v>
      </c>
      <c r="C151" s="158">
        <f t="shared" ref="C151:G151" si="159">+C152+C162</f>
        <v>4500000</v>
      </c>
      <c r="D151" s="158">
        <f t="shared" si="159"/>
        <v>0</v>
      </c>
      <c r="E151" s="158">
        <f t="shared" si="159"/>
        <v>0</v>
      </c>
      <c r="F151" s="158">
        <f t="shared" si="159"/>
        <v>0</v>
      </c>
      <c r="G151" s="274">
        <f t="shared" si="159"/>
        <v>4500000</v>
      </c>
      <c r="H151" s="130"/>
      <c r="I151" s="158">
        <f t="shared" ref="I151:AB151" si="160">+I152+I162</f>
        <v>0</v>
      </c>
      <c r="J151" s="158">
        <f t="shared" si="160"/>
        <v>23158556</v>
      </c>
      <c r="K151" s="158">
        <f t="shared" si="160"/>
        <v>0</v>
      </c>
      <c r="L151" s="158">
        <f t="shared" si="160"/>
        <v>0</v>
      </c>
      <c r="M151" s="158">
        <f t="shared" si="160"/>
        <v>0</v>
      </c>
      <c r="N151" s="275">
        <f t="shared" si="160"/>
        <v>0</v>
      </c>
      <c r="O151" s="276">
        <f t="shared" si="160"/>
        <v>0</v>
      </c>
      <c r="P151" s="277">
        <f t="shared" si="160"/>
        <v>0</v>
      </c>
      <c r="Q151" s="275">
        <f t="shared" si="160"/>
        <v>0</v>
      </c>
      <c r="R151" s="276">
        <f t="shared" si="160"/>
        <v>0</v>
      </c>
      <c r="S151" s="276">
        <f t="shared" si="160"/>
        <v>0</v>
      </c>
      <c r="T151" s="277">
        <f t="shared" si="160"/>
        <v>0</v>
      </c>
      <c r="U151" s="158">
        <f t="shared" si="160"/>
        <v>0</v>
      </c>
      <c r="V151" s="158">
        <f t="shared" si="160"/>
        <v>0</v>
      </c>
      <c r="W151" s="158">
        <f t="shared" si="160"/>
        <v>0</v>
      </c>
      <c r="X151" s="158">
        <f t="shared" si="160"/>
        <v>0</v>
      </c>
      <c r="Y151" s="158">
        <f t="shared" si="160"/>
        <v>0</v>
      </c>
      <c r="Z151" s="158">
        <f t="shared" si="160"/>
        <v>0</v>
      </c>
      <c r="AA151" s="158">
        <f t="shared" si="160"/>
        <v>0</v>
      </c>
      <c r="AB151" s="274">
        <f t="shared" si="160"/>
        <v>23158556</v>
      </c>
      <c r="AC151" s="130"/>
      <c r="AD151" s="274">
        <f>+AD152+AD162</f>
        <v>24100000</v>
      </c>
      <c r="AE151" s="130"/>
      <c r="AF151" s="274">
        <f>+AF152+AF162</f>
        <v>51758556</v>
      </c>
      <c r="AG151" s="130"/>
      <c r="AH151" s="116"/>
      <c r="AI151" s="116"/>
    </row>
    <row r="152" spans="1:35" ht="15.75" customHeight="1">
      <c r="A152" s="273" t="s">
        <v>644</v>
      </c>
      <c r="B152" s="164" t="s">
        <v>645</v>
      </c>
      <c r="C152" s="158">
        <f t="shared" ref="C152:G152" si="161">SUM(C153:C156)</f>
        <v>300000</v>
      </c>
      <c r="D152" s="158">
        <f t="shared" si="161"/>
        <v>0</v>
      </c>
      <c r="E152" s="158">
        <f t="shared" si="161"/>
        <v>0</v>
      </c>
      <c r="F152" s="158">
        <f t="shared" si="161"/>
        <v>0</v>
      </c>
      <c r="G152" s="274">
        <f t="shared" si="161"/>
        <v>300000</v>
      </c>
      <c r="H152" s="130"/>
      <c r="I152" s="158">
        <f t="shared" ref="I152:AB152" si="162">SUM(I153:I156)</f>
        <v>0</v>
      </c>
      <c r="J152" s="158">
        <f t="shared" si="162"/>
        <v>900000</v>
      </c>
      <c r="K152" s="158">
        <f t="shared" si="162"/>
        <v>0</v>
      </c>
      <c r="L152" s="158">
        <f t="shared" si="162"/>
        <v>0</v>
      </c>
      <c r="M152" s="158">
        <f t="shared" si="162"/>
        <v>0</v>
      </c>
      <c r="N152" s="275">
        <f t="shared" si="162"/>
        <v>0</v>
      </c>
      <c r="O152" s="276">
        <f t="shared" si="162"/>
        <v>0</v>
      </c>
      <c r="P152" s="277">
        <f t="shared" si="162"/>
        <v>0</v>
      </c>
      <c r="Q152" s="275">
        <f t="shared" si="162"/>
        <v>0</v>
      </c>
      <c r="R152" s="276">
        <f t="shared" si="162"/>
        <v>0</v>
      </c>
      <c r="S152" s="276">
        <f t="shared" si="162"/>
        <v>0</v>
      </c>
      <c r="T152" s="277">
        <f t="shared" si="162"/>
        <v>0</v>
      </c>
      <c r="U152" s="158">
        <f t="shared" si="162"/>
        <v>0</v>
      </c>
      <c r="V152" s="158">
        <f t="shared" si="162"/>
        <v>0</v>
      </c>
      <c r="W152" s="158">
        <f t="shared" si="162"/>
        <v>0</v>
      </c>
      <c r="X152" s="158">
        <f t="shared" si="162"/>
        <v>0</v>
      </c>
      <c r="Y152" s="158">
        <f t="shared" si="162"/>
        <v>0</v>
      </c>
      <c r="Z152" s="158">
        <f t="shared" si="162"/>
        <v>0</v>
      </c>
      <c r="AA152" s="158">
        <f t="shared" si="162"/>
        <v>0</v>
      </c>
      <c r="AB152" s="274">
        <f t="shared" si="162"/>
        <v>900000</v>
      </c>
      <c r="AC152" s="130"/>
      <c r="AD152" s="274">
        <f>SUM(AD153:AD156)</f>
        <v>0</v>
      </c>
      <c r="AE152" s="130"/>
      <c r="AF152" s="274">
        <f>SUM(AF153:AF156)</f>
        <v>1200000</v>
      </c>
      <c r="AG152" s="130"/>
      <c r="AH152" s="116"/>
      <c r="AI152" s="116"/>
    </row>
    <row r="153" spans="1:35" ht="15.75" customHeight="1">
      <c r="A153" s="260" t="s">
        <v>646</v>
      </c>
      <c r="B153" s="162" t="s">
        <v>647</v>
      </c>
      <c r="C153" s="130">
        <v>0</v>
      </c>
      <c r="D153" s="130">
        <v>0</v>
      </c>
      <c r="E153" s="130">
        <v>0</v>
      </c>
      <c r="F153" s="130">
        <v>0</v>
      </c>
      <c r="G153" s="267">
        <f t="shared" ref="G153:G156" si="163">SUM(C153:F153)</f>
        <v>0</v>
      </c>
      <c r="H153" s="130"/>
      <c r="I153" s="130">
        <v>0</v>
      </c>
      <c r="J153" s="130">
        <v>0</v>
      </c>
      <c r="K153" s="130">
        <v>0</v>
      </c>
      <c r="L153" s="130">
        <v>0</v>
      </c>
      <c r="M153" s="130">
        <v>0</v>
      </c>
      <c r="N153" s="279">
        <v>0</v>
      </c>
      <c r="O153" s="257">
        <v>0</v>
      </c>
      <c r="P153" s="280">
        <f t="shared" ref="P153:P156" si="164">SUM(N153:O153)</f>
        <v>0</v>
      </c>
      <c r="Q153" s="279">
        <v>0</v>
      </c>
      <c r="R153" s="257">
        <v>0</v>
      </c>
      <c r="S153" s="257">
        <v>0</v>
      </c>
      <c r="T153" s="280">
        <f t="shared" ref="T153:T156" si="165">SUM(Q153:S153)</f>
        <v>0</v>
      </c>
      <c r="U153" s="130">
        <v>0</v>
      </c>
      <c r="V153" s="130">
        <v>0</v>
      </c>
      <c r="W153" s="130">
        <v>0</v>
      </c>
      <c r="X153" s="130">
        <v>0</v>
      </c>
      <c r="Y153" s="130">
        <v>0</v>
      </c>
      <c r="Z153" s="130">
        <v>0</v>
      </c>
      <c r="AA153" s="130">
        <v>0</v>
      </c>
      <c r="AB153" s="267">
        <f t="shared" ref="AB153:AB156" si="166">+I153+J153+K153+L153+M153+P153+T153+U153+V153+W153+X153+Y153+Z153+AA153</f>
        <v>0</v>
      </c>
      <c r="AC153" s="130"/>
      <c r="AD153" s="267">
        <v>0</v>
      </c>
      <c r="AE153" s="130"/>
      <c r="AF153" s="267">
        <f t="shared" ref="AF153:AF156" si="167">+G153+AB153+AD153</f>
        <v>0</v>
      </c>
      <c r="AG153" s="130"/>
      <c r="AH153" s="116"/>
      <c r="AI153" s="116"/>
    </row>
    <row r="154" spans="1:35" ht="15.75" customHeight="1">
      <c r="A154" s="260" t="s">
        <v>648</v>
      </c>
      <c r="B154" s="162" t="s">
        <v>649</v>
      </c>
      <c r="C154" s="130">
        <v>0</v>
      </c>
      <c r="D154" s="130">
        <v>0</v>
      </c>
      <c r="E154" s="130">
        <v>0</v>
      </c>
      <c r="F154" s="130">
        <v>0</v>
      </c>
      <c r="G154" s="267">
        <f t="shared" si="163"/>
        <v>0</v>
      </c>
      <c r="H154" s="130"/>
      <c r="I154" s="130">
        <v>0</v>
      </c>
      <c r="J154" s="130">
        <v>0</v>
      </c>
      <c r="K154" s="130">
        <v>0</v>
      </c>
      <c r="L154" s="130">
        <v>0</v>
      </c>
      <c r="M154" s="130">
        <v>0</v>
      </c>
      <c r="N154" s="279">
        <v>0</v>
      </c>
      <c r="O154" s="257">
        <v>0</v>
      </c>
      <c r="P154" s="280">
        <f t="shared" si="164"/>
        <v>0</v>
      </c>
      <c r="Q154" s="279">
        <v>0</v>
      </c>
      <c r="R154" s="257">
        <v>0</v>
      </c>
      <c r="S154" s="257">
        <v>0</v>
      </c>
      <c r="T154" s="280">
        <f t="shared" si="165"/>
        <v>0</v>
      </c>
      <c r="U154" s="130">
        <v>0</v>
      </c>
      <c r="V154" s="130">
        <v>0</v>
      </c>
      <c r="W154" s="130">
        <v>0</v>
      </c>
      <c r="X154" s="130">
        <v>0</v>
      </c>
      <c r="Y154" s="130">
        <v>0</v>
      </c>
      <c r="Z154" s="130">
        <v>0</v>
      </c>
      <c r="AA154" s="130">
        <v>0</v>
      </c>
      <c r="AB154" s="267">
        <f t="shared" si="166"/>
        <v>0</v>
      </c>
      <c r="AC154" s="130"/>
      <c r="AD154" s="267">
        <v>0</v>
      </c>
      <c r="AE154" s="130"/>
      <c r="AF154" s="267">
        <f t="shared" si="167"/>
        <v>0</v>
      </c>
      <c r="AG154" s="130"/>
      <c r="AH154" s="116"/>
      <c r="AI154" s="116"/>
    </row>
    <row r="155" spans="1:35" ht="15.75" customHeight="1">
      <c r="A155" s="260" t="s">
        <v>650</v>
      </c>
      <c r="B155" s="162" t="s">
        <v>651</v>
      </c>
      <c r="C155" s="130">
        <v>300000</v>
      </c>
      <c r="D155" s="130">
        <v>0</v>
      </c>
      <c r="E155" s="130">
        <v>0</v>
      </c>
      <c r="F155" s="130">
        <v>0</v>
      </c>
      <c r="G155" s="267">
        <f t="shared" si="163"/>
        <v>300000</v>
      </c>
      <c r="H155" s="130"/>
      <c r="I155" s="130">
        <v>0</v>
      </c>
      <c r="J155" s="291">
        <f>75000*12</f>
        <v>900000</v>
      </c>
      <c r="K155" s="130">
        <v>0</v>
      </c>
      <c r="L155" s="130">
        <v>0</v>
      </c>
      <c r="M155" s="130">
        <v>0</v>
      </c>
      <c r="N155" s="279">
        <v>0</v>
      </c>
      <c r="O155" s="257">
        <v>0</v>
      </c>
      <c r="P155" s="280">
        <f t="shared" si="164"/>
        <v>0</v>
      </c>
      <c r="Q155" s="279">
        <v>0</v>
      </c>
      <c r="R155" s="257">
        <v>0</v>
      </c>
      <c r="S155" s="257">
        <v>0</v>
      </c>
      <c r="T155" s="280">
        <f t="shared" si="165"/>
        <v>0</v>
      </c>
      <c r="U155" s="130">
        <v>0</v>
      </c>
      <c r="V155" s="130">
        <v>0</v>
      </c>
      <c r="W155" s="130">
        <v>0</v>
      </c>
      <c r="X155" s="130">
        <v>0</v>
      </c>
      <c r="Y155" s="130">
        <v>0</v>
      </c>
      <c r="Z155" s="130">
        <v>0</v>
      </c>
      <c r="AA155" s="130">
        <v>0</v>
      </c>
      <c r="AB155" s="267">
        <f t="shared" si="166"/>
        <v>900000</v>
      </c>
      <c r="AC155" s="130"/>
      <c r="AD155" s="267">
        <v>0</v>
      </c>
      <c r="AE155" s="130"/>
      <c r="AF155" s="267">
        <f t="shared" si="167"/>
        <v>1200000</v>
      </c>
      <c r="AG155" s="130"/>
      <c r="AH155" s="116"/>
      <c r="AI155" s="116"/>
    </row>
    <row r="156" spans="1:35" ht="15.75" customHeight="1">
      <c r="A156" s="260" t="s">
        <v>652</v>
      </c>
      <c r="B156" s="162" t="s">
        <v>653</v>
      </c>
      <c r="C156" s="130">
        <v>0</v>
      </c>
      <c r="D156" s="130">
        <v>0</v>
      </c>
      <c r="E156" s="130">
        <v>0</v>
      </c>
      <c r="F156" s="130">
        <v>0</v>
      </c>
      <c r="G156" s="267">
        <f t="shared" si="163"/>
        <v>0</v>
      </c>
      <c r="H156" s="130"/>
      <c r="I156" s="130">
        <v>0</v>
      </c>
      <c r="J156" s="130">
        <v>0</v>
      </c>
      <c r="K156" s="130">
        <v>0</v>
      </c>
      <c r="L156" s="130">
        <v>0</v>
      </c>
      <c r="M156" s="130">
        <v>0</v>
      </c>
      <c r="N156" s="279">
        <v>0</v>
      </c>
      <c r="O156" s="257">
        <v>0</v>
      </c>
      <c r="P156" s="280">
        <f t="shared" si="164"/>
        <v>0</v>
      </c>
      <c r="Q156" s="279">
        <v>0</v>
      </c>
      <c r="R156" s="257">
        <v>0</v>
      </c>
      <c r="S156" s="257">
        <v>0</v>
      </c>
      <c r="T156" s="280">
        <f t="shared" si="165"/>
        <v>0</v>
      </c>
      <c r="U156" s="130">
        <v>0</v>
      </c>
      <c r="V156" s="130">
        <v>0</v>
      </c>
      <c r="W156" s="130">
        <v>0</v>
      </c>
      <c r="X156" s="130">
        <v>0</v>
      </c>
      <c r="Y156" s="130">
        <v>0</v>
      </c>
      <c r="Z156" s="130">
        <v>0</v>
      </c>
      <c r="AA156" s="130">
        <v>0</v>
      </c>
      <c r="AB156" s="267">
        <f t="shared" si="166"/>
        <v>0</v>
      </c>
      <c r="AC156" s="130"/>
      <c r="AD156" s="267">
        <v>0</v>
      </c>
      <c r="AE156" s="130"/>
      <c r="AF156" s="267">
        <f t="shared" si="167"/>
        <v>0</v>
      </c>
      <c r="AG156" s="130"/>
      <c r="AH156" s="116"/>
      <c r="AI156" s="116"/>
    </row>
    <row r="157" spans="1:35" ht="15.75" customHeight="1">
      <c r="A157" s="260"/>
      <c r="B157" s="162"/>
      <c r="C157" s="130"/>
      <c r="D157" s="130"/>
      <c r="E157" s="130"/>
      <c r="F157" s="130"/>
      <c r="G157" s="267"/>
      <c r="H157" s="130"/>
      <c r="I157" s="130"/>
      <c r="J157" s="130"/>
      <c r="K157" s="130"/>
      <c r="L157" s="130"/>
      <c r="M157" s="130"/>
      <c r="N157" s="279"/>
      <c r="O157" s="257"/>
      <c r="P157" s="280"/>
      <c r="Q157" s="279"/>
      <c r="R157" s="257"/>
      <c r="S157" s="257"/>
      <c r="T157" s="280"/>
      <c r="U157" s="130"/>
      <c r="V157" s="130"/>
      <c r="W157" s="130"/>
      <c r="X157" s="130"/>
      <c r="Y157" s="130"/>
      <c r="Z157" s="130"/>
      <c r="AA157" s="130"/>
      <c r="AB157" s="267"/>
      <c r="AC157" s="130"/>
      <c r="AD157" s="267"/>
      <c r="AE157" s="130"/>
      <c r="AF157" s="267"/>
      <c r="AG157" s="130"/>
      <c r="AH157" s="116"/>
      <c r="AI157" s="116"/>
    </row>
    <row r="158" spans="1:35" ht="15.75" customHeight="1">
      <c r="A158" s="273">
        <v>9</v>
      </c>
      <c r="B158" s="164" t="s">
        <v>178</v>
      </c>
      <c r="C158" s="158">
        <f t="shared" ref="C158:G158" si="168">+C159+C365</f>
        <v>0</v>
      </c>
      <c r="D158" s="158">
        <f t="shared" si="168"/>
        <v>0</v>
      </c>
      <c r="E158" s="158">
        <f t="shared" si="168"/>
        <v>0</v>
      </c>
      <c r="F158" s="158">
        <f t="shared" si="168"/>
        <v>0</v>
      </c>
      <c r="G158" s="274">
        <f t="shared" si="168"/>
        <v>0</v>
      </c>
      <c r="H158" s="130"/>
      <c r="I158" s="158">
        <f>+I159+I365</f>
        <v>0</v>
      </c>
      <c r="J158" s="158">
        <f>+J159+J376</f>
        <v>0</v>
      </c>
      <c r="K158" s="158">
        <f t="shared" ref="K158:AB158" si="169">+K159+K365</f>
        <v>0</v>
      </c>
      <c r="L158" s="158">
        <f t="shared" si="169"/>
        <v>0</v>
      </c>
      <c r="M158" s="158">
        <f t="shared" si="169"/>
        <v>0</v>
      </c>
      <c r="N158" s="275">
        <f t="shared" si="169"/>
        <v>0</v>
      </c>
      <c r="O158" s="276">
        <f t="shared" si="169"/>
        <v>0</v>
      </c>
      <c r="P158" s="277">
        <f t="shared" si="169"/>
        <v>0</v>
      </c>
      <c r="Q158" s="275">
        <f t="shared" si="169"/>
        <v>0</v>
      </c>
      <c r="R158" s="276">
        <f t="shared" si="169"/>
        <v>0</v>
      </c>
      <c r="S158" s="276">
        <f t="shared" si="169"/>
        <v>0</v>
      </c>
      <c r="T158" s="277">
        <f t="shared" si="169"/>
        <v>0</v>
      </c>
      <c r="U158" s="158">
        <f t="shared" si="169"/>
        <v>0</v>
      </c>
      <c r="V158" s="158">
        <f t="shared" si="169"/>
        <v>0</v>
      </c>
      <c r="W158" s="158">
        <f t="shared" si="169"/>
        <v>0</v>
      </c>
      <c r="X158" s="158">
        <f t="shared" si="169"/>
        <v>0</v>
      </c>
      <c r="Y158" s="158">
        <f t="shared" si="169"/>
        <v>0</v>
      </c>
      <c r="Z158" s="158">
        <f t="shared" si="169"/>
        <v>0</v>
      </c>
      <c r="AA158" s="158">
        <f t="shared" si="169"/>
        <v>0</v>
      </c>
      <c r="AB158" s="274">
        <f t="shared" si="169"/>
        <v>0</v>
      </c>
      <c r="AC158" s="130"/>
      <c r="AD158" s="274">
        <f>+AD159+AD365</f>
        <v>73535488.939999998</v>
      </c>
      <c r="AE158" s="130"/>
      <c r="AF158" s="274">
        <f>+AF159+AF365</f>
        <v>73535488.939999998</v>
      </c>
      <c r="AG158" s="130"/>
      <c r="AH158" s="116"/>
      <c r="AI158" s="116"/>
    </row>
    <row r="159" spans="1:35" ht="15.75" customHeight="1">
      <c r="A159" s="273" t="s">
        <v>654</v>
      </c>
      <c r="B159" s="164" t="s">
        <v>655</v>
      </c>
      <c r="C159" s="158">
        <f t="shared" ref="C159:F159" si="170">SUM(C160)</f>
        <v>0</v>
      </c>
      <c r="D159" s="158">
        <f t="shared" si="170"/>
        <v>0</v>
      </c>
      <c r="E159" s="158">
        <f t="shared" si="170"/>
        <v>0</v>
      </c>
      <c r="F159" s="158">
        <f t="shared" si="170"/>
        <v>0</v>
      </c>
      <c r="G159" s="274">
        <f>SUM(D159:F159)</f>
        <v>0</v>
      </c>
      <c r="H159" s="130"/>
      <c r="I159" s="158">
        <f t="shared" ref="I159:AA159" si="171">SUM(I160)</f>
        <v>0</v>
      </c>
      <c r="J159" s="158">
        <f t="shared" si="171"/>
        <v>0</v>
      </c>
      <c r="K159" s="158">
        <f t="shared" si="171"/>
        <v>0</v>
      </c>
      <c r="L159" s="158">
        <f t="shared" si="171"/>
        <v>0</v>
      </c>
      <c r="M159" s="158">
        <f t="shared" si="171"/>
        <v>0</v>
      </c>
      <c r="N159" s="275">
        <f t="shared" si="171"/>
        <v>0</v>
      </c>
      <c r="O159" s="276">
        <f t="shared" si="171"/>
        <v>0</v>
      </c>
      <c r="P159" s="277">
        <f t="shared" si="171"/>
        <v>0</v>
      </c>
      <c r="Q159" s="275">
        <f t="shared" si="171"/>
        <v>0</v>
      </c>
      <c r="R159" s="276">
        <f t="shared" si="171"/>
        <v>0</v>
      </c>
      <c r="S159" s="276">
        <f t="shared" si="171"/>
        <v>0</v>
      </c>
      <c r="T159" s="277">
        <f t="shared" si="171"/>
        <v>0</v>
      </c>
      <c r="U159" s="158">
        <f t="shared" si="171"/>
        <v>0</v>
      </c>
      <c r="V159" s="158">
        <f t="shared" si="171"/>
        <v>0</v>
      </c>
      <c r="W159" s="158">
        <f t="shared" si="171"/>
        <v>0</v>
      </c>
      <c r="X159" s="158">
        <f t="shared" si="171"/>
        <v>0</v>
      </c>
      <c r="Y159" s="158">
        <f t="shared" si="171"/>
        <v>0</v>
      </c>
      <c r="Z159" s="158">
        <f t="shared" si="171"/>
        <v>0</v>
      </c>
      <c r="AA159" s="158">
        <f t="shared" si="171"/>
        <v>0</v>
      </c>
      <c r="AB159" s="274">
        <f>SUM(I159:Z159)</f>
        <v>0</v>
      </c>
      <c r="AC159" s="130"/>
      <c r="AD159" s="274">
        <f>SUM(AD160)</f>
        <v>0</v>
      </c>
      <c r="AE159" s="130"/>
      <c r="AF159" s="274">
        <f>SUM(K159:AB159)</f>
        <v>0</v>
      </c>
      <c r="AG159" s="130"/>
      <c r="AH159" s="116"/>
      <c r="AI159" s="116"/>
    </row>
    <row r="160" spans="1:35" ht="15.75" customHeight="1">
      <c r="A160" s="260" t="s">
        <v>656</v>
      </c>
      <c r="B160" s="162" t="s">
        <v>657</v>
      </c>
      <c r="C160" s="130">
        <v>0</v>
      </c>
      <c r="D160" s="130">
        <v>0</v>
      </c>
      <c r="E160" s="130">
        <v>0</v>
      </c>
      <c r="F160" s="130">
        <v>0</v>
      </c>
      <c r="G160" s="267">
        <f>SUM(C160:F160)</f>
        <v>0</v>
      </c>
      <c r="H160" s="130"/>
      <c r="I160" s="130">
        <v>0</v>
      </c>
      <c r="J160" s="130">
        <v>0</v>
      </c>
      <c r="K160" s="130">
        <v>0</v>
      </c>
      <c r="L160" s="130">
        <v>0</v>
      </c>
      <c r="M160" s="130">
        <v>0</v>
      </c>
      <c r="N160" s="279">
        <v>0</v>
      </c>
      <c r="O160" s="257">
        <v>0</v>
      </c>
      <c r="P160" s="280">
        <f>SUM(N160:O160)</f>
        <v>0</v>
      </c>
      <c r="Q160" s="279">
        <v>0</v>
      </c>
      <c r="R160" s="257">
        <v>0</v>
      </c>
      <c r="S160" s="257">
        <v>0</v>
      </c>
      <c r="T160" s="280">
        <f>SUM(Q160:S160)</f>
        <v>0</v>
      </c>
      <c r="U160" s="130">
        <v>0</v>
      </c>
      <c r="V160" s="130">
        <v>0</v>
      </c>
      <c r="W160" s="130">
        <v>0</v>
      </c>
      <c r="X160" s="130">
        <v>0</v>
      </c>
      <c r="Y160" s="130">
        <v>0</v>
      </c>
      <c r="Z160" s="130">
        <v>0</v>
      </c>
      <c r="AA160" s="130">
        <v>0</v>
      </c>
      <c r="AB160" s="267">
        <f>+I160+J160+K160+L160+M160+P160+T160+U160+V160+W160+X160+Y160+Z160+AA160</f>
        <v>0</v>
      </c>
      <c r="AC160" s="130"/>
      <c r="AD160" s="267">
        <v>0</v>
      </c>
      <c r="AE160" s="130"/>
      <c r="AF160" s="267">
        <f>+G160+AB160+AD160</f>
        <v>0</v>
      </c>
      <c r="AG160" s="130"/>
      <c r="AH160" s="116"/>
      <c r="AI160" s="116"/>
    </row>
    <row r="161" spans="1:35" ht="15.75" customHeight="1">
      <c r="A161" s="260"/>
      <c r="B161" s="162"/>
      <c r="C161" s="130"/>
      <c r="D161" s="130"/>
      <c r="E161" s="130"/>
      <c r="F161" s="130"/>
      <c r="G161" s="267"/>
      <c r="H161" s="130"/>
      <c r="I161" s="130"/>
      <c r="J161" s="130"/>
      <c r="K161" s="130"/>
      <c r="L161" s="130"/>
      <c r="M161" s="130"/>
      <c r="N161" s="279"/>
      <c r="O161" s="257"/>
      <c r="P161" s="280"/>
      <c r="Q161" s="279"/>
      <c r="R161" s="257"/>
      <c r="S161" s="257"/>
      <c r="T161" s="280"/>
      <c r="U161" s="130"/>
      <c r="V161" s="130"/>
      <c r="W161" s="130"/>
      <c r="X161" s="130"/>
      <c r="Y161" s="130"/>
      <c r="Z161" s="130"/>
      <c r="AA161" s="130"/>
      <c r="AB161" s="267"/>
      <c r="AC161" s="130"/>
      <c r="AD161" s="267"/>
      <c r="AE161" s="130"/>
      <c r="AF161" s="267"/>
      <c r="AG161" s="130"/>
      <c r="AH161" s="116"/>
      <c r="AI161" s="116"/>
    </row>
    <row r="162" spans="1:35" ht="15.75" customHeight="1">
      <c r="A162" s="273">
        <v>3</v>
      </c>
      <c r="B162" s="164" t="s">
        <v>175</v>
      </c>
      <c r="C162" s="158">
        <f t="shared" ref="C162:G162" si="172">+C165+C168+C176+C179+C183+C186+C188</f>
        <v>4200000</v>
      </c>
      <c r="D162" s="158">
        <f t="shared" si="172"/>
        <v>0</v>
      </c>
      <c r="E162" s="158">
        <f t="shared" si="172"/>
        <v>0</v>
      </c>
      <c r="F162" s="158">
        <f t="shared" si="172"/>
        <v>0</v>
      </c>
      <c r="G162" s="274">
        <f t="shared" si="172"/>
        <v>4200000</v>
      </c>
      <c r="H162" s="130"/>
      <c r="I162" s="158">
        <f t="shared" ref="I162:AB162" si="173">+I165+I168+I176+I179+I183+I186+I188</f>
        <v>0</v>
      </c>
      <c r="J162" s="158">
        <f t="shared" si="173"/>
        <v>22258556</v>
      </c>
      <c r="K162" s="158">
        <f t="shared" si="173"/>
        <v>0</v>
      </c>
      <c r="L162" s="158">
        <f t="shared" si="173"/>
        <v>0</v>
      </c>
      <c r="M162" s="158">
        <f t="shared" si="173"/>
        <v>0</v>
      </c>
      <c r="N162" s="275">
        <f t="shared" si="173"/>
        <v>0</v>
      </c>
      <c r="O162" s="276">
        <f t="shared" si="173"/>
        <v>0</v>
      </c>
      <c r="P162" s="277">
        <f t="shared" si="173"/>
        <v>0</v>
      </c>
      <c r="Q162" s="275">
        <f t="shared" si="173"/>
        <v>0</v>
      </c>
      <c r="R162" s="276">
        <f t="shared" si="173"/>
        <v>0</v>
      </c>
      <c r="S162" s="276">
        <f t="shared" si="173"/>
        <v>0</v>
      </c>
      <c r="T162" s="277">
        <f t="shared" si="173"/>
        <v>0</v>
      </c>
      <c r="U162" s="158">
        <f t="shared" si="173"/>
        <v>0</v>
      </c>
      <c r="V162" s="158">
        <f t="shared" si="173"/>
        <v>0</v>
      </c>
      <c r="W162" s="158">
        <f t="shared" si="173"/>
        <v>0</v>
      </c>
      <c r="X162" s="158">
        <f t="shared" si="173"/>
        <v>0</v>
      </c>
      <c r="Y162" s="158">
        <f t="shared" si="173"/>
        <v>0</v>
      </c>
      <c r="Z162" s="158">
        <f t="shared" si="173"/>
        <v>0</v>
      </c>
      <c r="AA162" s="158">
        <f t="shared" si="173"/>
        <v>0</v>
      </c>
      <c r="AB162" s="274">
        <f t="shared" si="173"/>
        <v>22258556</v>
      </c>
      <c r="AC162" s="130"/>
      <c r="AD162" s="274">
        <f>+AD165+AD168+AD176+AD179+AD183+AD186+AD188</f>
        <v>24100000</v>
      </c>
      <c r="AE162" s="130"/>
      <c r="AF162" s="274">
        <f>+AF165+AF168+AF176+AF179+AF183+AF186+AF188</f>
        <v>50558556</v>
      </c>
      <c r="AG162" s="130"/>
      <c r="AH162" s="116"/>
      <c r="AI162" s="116"/>
    </row>
    <row r="163" spans="1:35" ht="15.75" customHeight="1">
      <c r="A163" s="273"/>
      <c r="B163" s="164"/>
      <c r="C163" s="130"/>
      <c r="D163" s="130"/>
      <c r="E163" s="130"/>
      <c r="F163" s="130"/>
      <c r="G163" s="267"/>
      <c r="H163" s="130"/>
      <c r="I163" s="130"/>
      <c r="J163" s="130"/>
      <c r="K163" s="130"/>
      <c r="L163" s="130"/>
      <c r="M163" s="130"/>
      <c r="N163" s="279"/>
      <c r="O163" s="257"/>
      <c r="P163" s="280"/>
      <c r="Q163" s="279"/>
      <c r="R163" s="257"/>
      <c r="S163" s="257"/>
      <c r="T163" s="280"/>
      <c r="U163" s="130"/>
      <c r="V163" s="130"/>
      <c r="W163" s="130"/>
      <c r="X163" s="130"/>
      <c r="Y163" s="130"/>
      <c r="Z163" s="130"/>
      <c r="AA163" s="130"/>
      <c r="AB163" s="267"/>
      <c r="AC163" s="130"/>
      <c r="AD163" s="267"/>
      <c r="AE163" s="130"/>
      <c r="AF163" s="267"/>
      <c r="AG163" s="130"/>
      <c r="AH163" s="116"/>
      <c r="AI163" s="116"/>
    </row>
    <row r="164" spans="1:35" ht="15.75" customHeight="1">
      <c r="A164" s="273"/>
      <c r="B164" s="164"/>
      <c r="C164" s="130"/>
      <c r="D164" s="130"/>
      <c r="E164" s="130"/>
      <c r="F164" s="130"/>
      <c r="G164" s="267"/>
      <c r="H164" s="130"/>
      <c r="I164" s="130"/>
      <c r="J164" s="130"/>
      <c r="K164" s="130"/>
      <c r="L164" s="130"/>
      <c r="M164" s="130"/>
      <c r="N164" s="279"/>
      <c r="O164" s="257"/>
      <c r="P164" s="280"/>
      <c r="Q164" s="279"/>
      <c r="R164" s="257"/>
      <c r="S164" s="257"/>
      <c r="T164" s="280"/>
      <c r="U164" s="130"/>
      <c r="V164" s="130"/>
      <c r="W164" s="130"/>
      <c r="X164" s="130"/>
      <c r="Y164" s="130"/>
      <c r="Z164" s="130"/>
      <c r="AA164" s="130"/>
      <c r="AB164" s="267"/>
      <c r="AC164" s="130"/>
      <c r="AD164" s="267"/>
      <c r="AE164" s="130"/>
      <c r="AF164" s="267"/>
      <c r="AG164" s="130"/>
      <c r="AH164" s="116"/>
      <c r="AI164" s="116"/>
    </row>
    <row r="165" spans="1:35" ht="15.75" customHeight="1">
      <c r="A165" s="273" t="s">
        <v>658</v>
      </c>
      <c r="B165" s="164" t="s">
        <v>659</v>
      </c>
      <c r="C165" s="158">
        <f t="shared" ref="C165:G165" si="174">SUM(C166:C167)</f>
        <v>0</v>
      </c>
      <c r="D165" s="158">
        <f t="shared" si="174"/>
        <v>0</v>
      </c>
      <c r="E165" s="158">
        <f t="shared" si="174"/>
        <v>0</v>
      </c>
      <c r="F165" s="158">
        <f t="shared" si="174"/>
        <v>0</v>
      </c>
      <c r="G165" s="274">
        <f t="shared" si="174"/>
        <v>0</v>
      </c>
      <c r="H165" s="130"/>
      <c r="I165" s="158">
        <f t="shared" ref="I165:AB165" si="175">SUM(I166:I167)</f>
        <v>0</v>
      </c>
      <c r="J165" s="158">
        <f t="shared" si="175"/>
        <v>0</v>
      </c>
      <c r="K165" s="158">
        <f t="shared" si="175"/>
        <v>0</v>
      </c>
      <c r="L165" s="158">
        <f t="shared" si="175"/>
        <v>0</v>
      </c>
      <c r="M165" s="158">
        <f t="shared" si="175"/>
        <v>0</v>
      </c>
      <c r="N165" s="275">
        <f t="shared" si="175"/>
        <v>0</v>
      </c>
      <c r="O165" s="276">
        <f t="shared" si="175"/>
        <v>0</v>
      </c>
      <c r="P165" s="277">
        <f t="shared" si="175"/>
        <v>0</v>
      </c>
      <c r="Q165" s="275">
        <f t="shared" si="175"/>
        <v>0</v>
      </c>
      <c r="R165" s="276">
        <f t="shared" si="175"/>
        <v>0</v>
      </c>
      <c r="S165" s="276">
        <f t="shared" si="175"/>
        <v>0</v>
      </c>
      <c r="T165" s="277">
        <f t="shared" si="175"/>
        <v>0</v>
      </c>
      <c r="U165" s="158">
        <f t="shared" si="175"/>
        <v>0</v>
      </c>
      <c r="V165" s="158">
        <f t="shared" si="175"/>
        <v>0</v>
      </c>
      <c r="W165" s="158">
        <f t="shared" si="175"/>
        <v>0</v>
      </c>
      <c r="X165" s="158">
        <f t="shared" si="175"/>
        <v>0</v>
      </c>
      <c r="Y165" s="158">
        <f t="shared" si="175"/>
        <v>0</v>
      </c>
      <c r="Z165" s="158">
        <f t="shared" si="175"/>
        <v>0</v>
      </c>
      <c r="AA165" s="158">
        <f t="shared" si="175"/>
        <v>0</v>
      </c>
      <c r="AB165" s="274">
        <f t="shared" si="175"/>
        <v>0</v>
      </c>
      <c r="AC165" s="130"/>
      <c r="AD165" s="274">
        <f>SUM(AD166:AD167)</f>
        <v>0</v>
      </c>
      <c r="AE165" s="130"/>
      <c r="AF165" s="274">
        <f>SUM(AF166:AF167)</f>
        <v>0</v>
      </c>
      <c r="AG165" s="130"/>
      <c r="AH165" s="116"/>
      <c r="AI165" s="116"/>
    </row>
    <row r="166" spans="1:35" ht="15.75" customHeight="1">
      <c r="A166" s="260" t="s">
        <v>660</v>
      </c>
      <c r="B166" s="162" t="s">
        <v>661</v>
      </c>
      <c r="C166" s="130">
        <v>0</v>
      </c>
      <c r="D166" s="130">
        <v>0</v>
      </c>
      <c r="E166" s="130">
        <v>0</v>
      </c>
      <c r="F166" s="130">
        <v>0</v>
      </c>
      <c r="G166" s="267">
        <f t="shared" ref="G166:G167" si="176">SUM(C166:F166)</f>
        <v>0</v>
      </c>
      <c r="H166" s="130"/>
      <c r="I166" s="130">
        <v>0</v>
      </c>
      <c r="J166" s="130">
        <v>0</v>
      </c>
      <c r="K166" s="130">
        <v>0</v>
      </c>
      <c r="L166" s="130">
        <v>0</v>
      </c>
      <c r="M166" s="130">
        <v>0</v>
      </c>
      <c r="N166" s="279">
        <v>0</v>
      </c>
      <c r="O166" s="257">
        <v>0</v>
      </c>
      <c r="P166" s="280">
        <f t="shared" ref="P166:P167" si="177">SUM(N166:O166)</f>
        <v>0</v>
      </c>
      <c r="Q166" s="279">
        <v>0</v>
      </c>
      <c r="R166" s="257">
        <v>0</v>
      </c>
      <c r="S166" s="257">
        <v>0</v>
      </c>
      <c r="T166" s="280">
        <f t="shared" ref="T166:T167" si="178">SUM(Q166:S166)</f>
        <v>0</v>
      </c>
      <c r="U166" s="130">
        <v>0</v>
      </c>
      <c r="V166" s="130">
        <v>0</v>
      </c>
      <c r="W166" s="130">
        <v>0</v>
      </c>
      <c r="X166" s="130">
        <v>0</v>
      </c>
      <c r="Y166" s="130">
        <v>0</v>
      </c>
      <c r="Z166" s="130">
        <v>0</v>
      </c>
      <c r="AA166" s="130">
        <v>0</v>
      </c>
      <c r="AB166" s="267">
        <f t="shared" ref="AB166:AB167" si="179">+I166+J166+K166+L166+M166+P166+T166+U166+V166+W166+X166+Y166+Z166+AA166</f>
        <v>0</v>
      </c>
      <c r="AC166" s="130"/>
      <c r="AD166" s="267">
        <v>0</v>
      </c>
      <c r="AE166" s="130"/>
      <c r="AF166" s="267">
        <f t="shared" ref="AF166:AF167" si="180">+G166+AB166+AD166</f>
        <v>0</v>
      </c>
      <c r="AG166" s="130"/>
      <c r="AH166" s="116"/>
      <c r="AI166" s="116"/>
    </row>
    <row r="167" spans="1:35" ht="15.75" customHeight="1">
      <c r="A167" s="260" t="s">
        <v>662</v>
      </c>
      <c r="B167" s="162" t="s">
        <v>663</v>
      </c>
      <c r="C167" s="130">
        <v>0</v>
      </c>
      <c r="D167" s="130">
        <v>0</v>
      </c>
      <c r="E167" s="130">
        <v>0</v>
      </c>
      <c r="F167" s="130">
        <v>0</v>
      </c>
      <c r="G167" s="267">
        <f t="shared" si="176"/>
        <v>0</v>
      </c>
      <c r="H167" s="130"/>
      <c r="I167" s="130">
        <v>0</v>
      </c>
      <c r="J167" s="130">
        <v>0</v>
      </c>
      <c r="K167" s="130">
        <v>0</v>
      </c>
      <c r="L167" s="130">
        <v>0</v>
      </c>
      <c r="M167" s="130">
        <v>0</v>
      </c>
      <c r="N167" s="279">
        <v>0</v>
      </c>
      <c r="O167" s="257">
        <v>0</v>
      </c>
      <c r="P167" s="280">
        <f t="shared" si="177"/>
        <v>0</v>
      </c>
      <c r="Q167" s="279">
        <v>0</v>
      </c>
      <c r="R167" s="257">
        <v>0</v>
      </c>
      <c r="S167" s="257">
        <v>0</v>
      </c>
      <c r="T167" s="280">
        <f t="shared" si="178"/>
        <v>0</v>
      </c>
      <c r="U167" s="130">
        <v>0</v>
      </c>
      <c r="V167" s="130">
        <v>0</v>
      </c>
      <c r="W167" s="130">
        <v>0</v>
      </c>
      <c r="X167" s="130">
        <v>0</v>
      </c>
      <c r="Y167" s="130">
        <v>0</v>
      </c>
      <c r="Z167" s="130">
        <v>0</v>
      </c>
      <c r="AA167" s="130">
        <v>0</v>
      </c>
      <c r="AB167" s="267">
        <f t="shared" si="179"/>
        <v>0</v>
      </c>
      <c r="AC167" s="130"/>
      <c r="AD167" s="267">
        <v>0</v>
      </c>
      <c r="AE167" s="130"/>
      <c r="AF167" s="267">
        <f t="shared" si="180"/>
        <v>0</v>
      </c>
      <c r="AG167" s="130"/>
      <c r="AH167" s="116"/>
      <c r="AI167" s="116"/>
    </row>
    <row r="168" spans="1:35" ht="15.75" customHeight="1">
      <c r="A168" s="273" t="s">
        <v>664</v>
      </c>
      <c r="B168" s="164" t="s">
        <v>665</v>
      </c>
      <c r="C168" s="158">
        <f t="shared" ref="C168:G168" si="181">SUM(C169:C175)</f>
        <v>4200000</v>
      </c>
      <c r="D168" s="158">
        <f t="shared" si="181"/>
        <v>0</v>
      </c>
      <c r="E168" s="158">
        <f t="shared" si="181"/>
        <v>0</v>
      </c>
      <c r="F168" s="158">
        <f t="shared" si="181"/>
        <v>0</v>
      </c>
      <c r="G168" s="274">
        <f t="shared" si="181"/>
        <v>4200000</v>
      </c>
      <c r="H168" s="130"/>
      <c r="I168" s="158">
        <f t="shared" ref="I168:AB168" si="182">SUM(I169:I175)</f>
        <v>0</v>
      </c>
      <c r="J168" s="158">
        <f t="shared" si="182"/>
        <v>22258556</v>
      </c>
      <c r="K168" s="158">
        <f t="shared" si="182"/>
        <v>0</v>
      </c>
      <c r="L168" s="158">
        <f t="shared" si="182"/>
        <v>0</v>
      </c>
      <c r="M168" s="158">
        <f t="shared" si="182"/>
        <v>0</v>
      </c>
      <c r="N168" s="275">
        <f t="shared" si="182"/>
        <v>0</v>
      </c>
      <c r="O168" s="276">
        <f t="shared" si="182"/>
        <v>0</v>
      </c>
      <c r="P168" s="277">
        <f t="shared" si="182"/>
        <v>0</v>
      </c>
      <c r="Q168" s="275">
        <f t="shared" si="182"/>
        <v>0</v>
      </c>
      <c r="R168" s="276">
        <f t="shared" si="182"/>
        <v>0</v>
      </c>
      <c r="S168" s="276">
        <f t="shared" si="182"/>
        <v>0</v>
      </c>
      <c r="T168" s="277">
        <f t="shared" si="182"/>
        <v>0</v>
      </c>
      <c r="U168" s="158">
        <f t="shared" si="182"/>
        <v>0</v>
      </c>
      <c r="V168" s="158">
        <f t="shared" si="182"/>
        <v>0</v>
      </c>
      <c r="W168" s="158">
        <f t="shared" si="182"/>
        <v>0</v>
      </c>
      <c r="X168" s="158">
        <f t="shared" si="182"/>
        <v>0</v>
      </c>
      <c r="Y168" s="158">
        <f t="shared" si="182"/>
        <v>0</v>
      </c>
      <c r="Z168" s="158">
        <f t="shared" si="182"/>
        <v>0</v>
      </c>
      <c r="AA168" s="158">
        <f t="shared" si="182"/>
        <v>0</v>
      </c>
      <c r="AB168" s="274">
        <f t="shared" si="182"/>
        <v>22258556</v>
      </c>
      <c r="AC168" s="130"/>
      <c r="AD168" s="274">
        <f>SUM(AD169:AD175)</f>
        <v>24100000</v>
      </c>
      <c r="AE168" s="130"/>
      <c r="AF168" s="274">
        <f>SUM(AF169:AF175)</f>
        <v>50558556</v>
      </c>
      <c r="AG168" s="130"/>
      <c r="AH168" s="116"/>
      <c r="AI168" s="116"/>
    </row>
    <row r="169" spans="1:35" ht="15.75" customHeight="1">
      <c r="A169" s="260" t="s">
        <v>666</v>
      </c>
      <c r="B169" s="162" t="s">
        <v>667</v>
      </c>
      <c r="C169" s="130">
        <v>0</v>
      </c>
      <c r="D169" s="130">
        <v>0</v>
      </c>
      <c r="E169" s="130">
        <v>0</v>
      </c>
      <c r="F169" s="130">
        <v>0</v>
      </c>
      <c r="G169" s="267">
        <f t="shared" ref="G169:G175" si="183">SUM(C169:F169)</f>
        <v>0</v>
      </c>
      <c r="H169" s="130"/>
      <c r="I169" s="130">
        <v>0</v>
      </c>
      <c r="J169" s="130">
        <v>0</v>
      </c>
      <c r="K169" s="130">
        <v>0</v>
      </c>
      <c r="L169" s="130">
        <v>0</v>
      </c>
      <c r="M169" s="130">
        <v>0</v>
      </c>
      <c r="N169" s="279">
        <v>0</v>
      </c>
      <c r="O169" s="257">
        <v>0</v>
      </c>
      <c r="P169" s="280">
        <f t="shared" ref="P169:P175" si="184">SUM(N169:O169)</f>
        <v>0</v>
      </c>
      <c r="Q169" s="279">
        <v>0</v>
      </c>
      <c r="R169" s="257">
        <v>0</v>
      </c>
      <c r="S169" s="257">
        <v>0</v>
      </c>
      <c r="T169" s="280">
        <f t="shared" ref="T169:T175" si="185">SUM(Q169:S169)</f>
        <v>0</v>
      </c>
      <c r="U169" s="130">
        <v>0</v>
      </c>
      <c r="V169" s="130">
        <v>0</v>
      </c>
      <c r="W169" s="130">
        <v>0</v>
      </c>
      <c r="X169" s="130">
        <v>0</v>
      </c>
      <c r="Y169" s="130">
        <v>0</v>
      </c>
      <c r="Z169" s="130">
        <v>0</v>
      </c>
      <c r="AA169" s="130">
        <v>0</v>
      </c>
      <c r="AB169" s="267">
        <f t="shared" ref="AB169:AB175" si="186">+I169+J169+K169+L169+M169+P169+T169+U169+V169+W169+X169+Y169+Z169+AA169</f>
        <v>0</v>
      </c>
      <c r="AC169" s="130"/>
      <c r="AD169" s="267">
        <v>0</v>
      </c>
      <c r="AE169" s="130"/>
      <c r="AF169" s="267">
        <f t="shared" ref="AF169:AF175" si="187">+G169+AB169+AD169</f>
        <v>0</v>
      </c>
      <c r="AG169" s="130"/>
      <c r="AH169" s="116"/>
      <c r="AI169" s="116"/>
    </row>
    <row r="170" spans="1:35" ht="15.75" customHeight="1">
      <c r="A170" s="260" t="s">
        <v>668</v>
      </c>
      <c r="B170" s="162" t="s">
        <v>669</v>
      </c>
      <c r="C170" s="130">
        <v>0</v>
      </c>
      <c r="D170" s="130">
        <v>0</v>
      </c>
      <c r="E170" s="130">
        <v>0</v>
      </c>
      <c r="F170" s="130">
        <v>0</v>
      </c>
      <c r="G170" s="267">
        <f t="shared" si="183"/>
        <v>0</v>
      </c>
      <c r="H170" s="130"/>
      <c r="I170" s="130">
        <v>0</v>
      </c>
      <c r="J170" s="130">
        <v>0</v>
      </c>
      <c r="K170" s="130">
        <v>0</v>
      </c>
      <c r="L170" s="130">
        <v>0</v>
      </c>
      <c r="M170" s="130">
        <v>0</v>
      </c>
      <c r="N170" s="279">
        <v>0</v>
      </c>
      <c r="O170" s="257">
        <v>0</v>
      </c>
      <c r="P170" s="280">
        <f t="shared" si="184"/>
        <v>0</v>
      </c>
      <c r="Q170" s="279">
        <v>0</v>
      </c>
      <c r="R170" s="257">
        <v>0</v>
      </c>
      <c r="S170" s="257">
        <v>0</v>
      </c>
      <c r="T170" s="280">
        <f t="shared" si="185"/>
        <v>0</v>
      </c>
      <c r="U170" s="130">
        <v>0</v>
      </c>
      <c r="V170" s="130">
        <v>0</v>
      </c>
      <c r="W170" s="130">
        <v>0</v>
      </c>
      <c r="X170" s="130">
        <v>0</v>
      </c>
      <c r="Y170" s="130">
        <v>0</v>
      </c>
      <c r="Z170" s="130">
        <v>0</v>
      </c>
      <c r="AA170" s="130">
        <v>0</v>
      </c>
      <c r="AB170" s="267">
        <f t="shared" si="186"/>
        <v>0</v>
      </c>
      <c r="AC170" s="130"/>
      <c r="AD170" s="267">
        <v>0</v>
      </c>
      <c r="AE170" s="130"/>
      <c r="AF170" s="267">
        <f t="shared" si="187"/>
        <v>0</v>
      </c>
      <c r="AG170" s="130"/>
      <c r="AH170" s="116"/>
      <c r="AI170" s="116"/>
    </row>
    <row r="171" spans="1:35" ht="15.75" customHeight="1">
      <c r="A171" s="260" t="s">
        <v>670</v>
      </c>
      <c r="B171" s="162" t="s">
        <v>671</v>
      </c>
      <c r="C171" s="130">
        <v>0</v>
      </c>
      <c r="D171" s="130">
        <v>0</v>
      </c>
      <c r="E171" s="130">
        <v>0</v>
      </c>
      <c r="F171" s="130">
        <v>0</v>
      </c>
      <c r="G171" s="267">
        <f t="shared" si="183"/>
        <v>0</v>
      </c>
      <c r="H171" s="130"/>
      <c r="I171" s="130">
        <v>0</v>
      </c>
      <c r="J171" s="291">
        <v>13258556</v>
      </c>
      <c r="K171" s="130">
        <v>0</v>
      </c>
      <c r="L171" s="130">
        <v>0</v>
      </c>
      <c r="M171" s="130">
        <v>0</v>
      </c>
      <c r="N171" s="279">
        <v>0</v>
      </c>
      <c r="O171" s="257">
        <v>0</v>
      </c>
      <c r="P171" s="280">
        <f t="shared" si="184"/>
        <v>0</v>
      </c>
      <c r="Q171" s="279">
        <v>0</v>
      </c>
      <c r="R171" s="257">
        <v>0</v>
      </c>
      <c r="S171" s="257">
        <v>0</v>
      </c>
      <c r="T171" s="280">
        <f t="shared" si="185"/>
        <v>0</v>
      </c>
      <c r="U171" s="130">
        <v>0</v>
      </c>
      <c r="V171" s="130">
        <v>0</v>
      </c>
      <c r="W171" s="130">
        <v>0</v>
      </c>
      <c r="X171" s="130">
        <v>0</v>
      </c>
      <c r="Y171" s="130">
        <v>0</v>
      </c>
      <c r="Z171" s="130">
        <v>0</v>
      </c>
      <c r="AA171" s="130">
        <v>0</v>
      </c>
      <c r="AB171" s="267">
        <f t="shared" si="186"/>
        <v>13258556</v>
      </c>
      <c r="AC171" s="130"/>
      <c r="AD171" s="267">
        <f>+'DETALLE PROG. III'!D144</f>
        <v>24100000</v>
      </c>
      <c r="AE171" s="130"/>
      <c r="AF171" s="267">
        <f t="shared" si="187"/>
        <v>37358556</v>
      </c>
      <c r="AG171" s="130"/>
      <c r="AH171" s="116"/>
      <c r="AI171" s="116"/>
    </row>
    <row r="172" spans="1:35" ht="15.75" customHeight="1">
      <c r="A172" s="260" t="s">
        <v>672</v>
      </c>
      <c r="B172" s="162" t="s">
        <v>673</v>
      </c>
      <c r="C172" s="130">
        <v>0</v>
      </c>
      <c r="D172" s="130">
        <v>0</v>
      </c>
      <c r="E172" s="130">
        <v>0</v>
      </c>
      <c r="F172" s="130">
        <v>0</v>
      </c>
      <c r="G172" s="267">
        <f t="shared" si="183"/>
        <v>0</v>
      </c>
      <c r="H172" s="130"/>
      <c r="I172" s="130">
        <v>0</v>
      </c>
      <c r="J172" s="130">
        <v>0</v>
      </c>
      <c r="K172" s="130">
        <v>0</v>
      </c>
      <c r="L172" s="130">
        <v>0</v>
      </c>
      <c r="M172" s="130">
        <v>0</v>
      </c>
      <c r="N172" s="279">
        <v>0</v>
      </c>
      <c r="O172" s="257">
        <v>0</v>
      </c>
      <c r="P172" s="280">
        <f t="shared" si="184"/>
        <v>0</v>
      </c>
      <c r="Q172" s="279">
        <v>0</v>
      </c>
      <c r="R172" s="257">
        <v>0</v>
      </c>
      <c r="S172" s="257">
        <v>0</v>
      </c>
      <c r="T172" s="280">
        <f t="shared" si="185"/>
        <v>0</v>
      </c>
      <c r="U172" s="130">
        <v>0</v>
      </c>
      <c r="V172" s="130">
        <v>0</v>
      </c>
      <c r="W172" s="130">
        <v>0</v>
      </c>
      <c r="X172" s="130">
        <v>0</v>
      </c>
      <c r="Y172" s="130">
        <v>0</v>
      </c>
      <c r="Z172" s="130">
        <v>0</v>
      </c>
      <c r="AA172" s="130">
        <v>0</v>
      </c>
      <c r="AB172" s="267">
        <f t="shared" si="186"/>
        <v>0</v>
      </c>
      <c r="AC172" s="130"/>
      <c r="AD172" s="267">
        <v>0</v>
      </c>
      <c r="AE172" s="130"/>
      <c r="AF172" s="267">
        <f t="shared" si="187"/>
        <v>0</v>
      </c>
      <c r="AG172" s="130"/>
      <c r="AH172" s="116"/>
      <c r="AI172" s="116"/>
    </row>
    <row r="173" spans="1:35" ht="15.75" customHeight="1">
      <c r="A173" s="260" t="s">
        <v>674</v>
      </c>
      <c r="B173" s="162" t="s">
        <v>675</v>
      </c>
      <c r="C173" s="130">
        <v>0</v>
      </c>
      <c r="D173" s="130">
        <v>0</v>
      </c>
      <c r="E173" s="130">
        <v>0</v>
      </c>
      <c r="F173" s="130">
        <v>0</v>
      </c>
      <c r="G173" s="267">
        <f t="shared" si="183"/>
        <v>0</v>
      </c>
      <c r="H173" s="130"/>
      <c r="I173" s="130">
        <v>0</v>
      </c>
      <c r="J173" s="130">
        <v>0</v>
      </c>
      <c r="K173" s="130">
        <v>0</v>
      </c>
      <c r="L173" s="130">
        <v>0</v>
      </c>
      <c r="M173" s="130">
        <v>0</v>
      </c>
      <c r="N173" s="279">
        <v>0</v>
      </c>
      <c r="O173" s="257">
        <v>0</v>
      </c>
      <c r="P173" s="280">
        <f t="shared" si="184"/>
        <v>0</v>
      </c>
      <c r="Q173" s="279">
        <v>0</v>
      </c>
      <c r="R173" s="257">
        <v>0</v>
      </c>
      <c r="S173" s="257">
        <v>0</v>
      </c>
      <c r="T173" s="280">
        <f t="shared" si="185"/>
        <v>0</v>
      </c>
      <c r="U173" s="130">
        <v>0</v>
      </c>
      <c r="V173" s="130">
        <v>0</v>
      </c>
      <c r="W173" s="130">
        <v>0</v>
      </c>
      <c r="X173" s="130">
        <v>0</v>
      </c>
      <c r="Y173" s="130">
        <v>0</v>
      </c>
      <c r="Z173" s="130">
        <v>0</v>
      </c>
      <c r="AA173" s="130">
        <v>0</v>
      </c>
      <c r="AB173" s="267">
        <f t="shared" si="186"/>
        <v>0</v>
      </c>
      <c r="AC173" s="130"/>
      <c r="AD173" s="267">
        <v>0</v>
      </c>
      <c r="AE173" s="130"/>
      <c r="AF173" s="267">
        <f t="shared" si="187"/>
        <v>0</v>
      </c>
      <c r="AG173" s="130"/>
      <c r="AH173" s="116"/>
      <c r="AI173" s="116"/>
    </row>
    <row r="174" spans="1:35" ht="15.75" customHeight="1">
      <c r="A174" s="260" t="s">
        <v>676</v>
      </c>
      <c r="B174" s="162" t="s">
        <v>677</v>
      </c>
      <c r="C174" s="130">
        <v>4200000</v>
      </c>
      <c r="D174" s="130">
        <v>0</v>
      </c>
      <c r="E174" s="130">
        <v>0</v>
      </c>
      <c r="F174" s="130">
        <v>0</v>
      </c>
      <c r="G174" s="267">
        <f t="shared" si="183"/>
        <v>4200000</v>
      </c>
      <c r="H174" s="130"/>
      <c r="I174" s="130">
        <v>0</v>
      </c>
      <c r="J174" s="291">
        <f>750000*12</f>
        <v>9000000</v>
      </c>
      <c r="K174" s="130">
        <v>0</v>
      </c>
      <c r="L174" s="130">
        <v>0</v>
      </c>
      <c r="M174" s="130">
        <v>0</v>
      </c>
      <c r="N174" s="279">
        <v>0</v>
      </c>
      <c r="O174" s="257">
        <v>0</v>
      </c>
      <c r="P174" s="280">
        <f t="shared" si="184"/>
        <v>0</v>
      </c>
      <c r="Q174" s="279">
        <v>0</v>
      </c>
      <c r="R174" s="257">
        <v>0</v>
      </c>
      <c r="S174" s="257">
        <v>0</v>
      </c>
      <c r="T174" s="280">
        <f t="shared" si="185"/>
        <v>0</v>
      </c>
      <c r="U174" s="130">
        <v>0</v>
      </c>
      <c r="V174" s="130">
        <v>0</v>
      </c>
      <c r="W174" s="130">
        <v>0</v>
      </c>
      <c r="X174" s="130">
        <v>0</v>
      </c>
      <c r="Y174" s="130">
        <v>0</v>
      </c>
      <c r="Z174" s="130">
        <v>0</v>
      </c>
      <c r="AA174" s="130">
        <v>0</v>
      </c>
      <c r="AB174" s="267">
        <f t="shared" si="186"/>
        <v>9000000</v>
      </c>
      <c r="AC174" s="130"/>
      <c r="AD174" s="267">
        <v>0</v>
      </c>
      <c r="AE174" s="130"/>
      <c r="AF174" s="267">
        <f t="shared" si="187"/>
        <v>13200000</v>
      </c>
      <c r="AG174" s="130"/>
      <c r="AH174" s="116"/>
      <c r="AI174" s="116"/>
    </row>
    <row r="175" spans="1:35" ht="15.75" customHeight="1">
      <c r="A175" s="260" t="s">
        <v>678</v>
      </c>
      <c r="B175" s="162" t="s">
        <v>679</v>
      </c>
      <c r="C175" s="130">
        <v>0</v>
      </c>
      <c r="D175" s="130">
        <v>0</v>
      </c>
      <c r="E175" s="130">
        <v>0</v>
      </c>
      <c r="F175" s="130">
        <v>0</v>
      </c>
      <c r="G175" s="267">
        <f t="shared" si="183"/>
        <v>0</v>
      </c>
      <c r="H175" s="130"/>
      <c r="I175" s="130">
        <v>0</v>
      </c>
      <c r="J175" s="130">
        <v>0</v>
      </c>
      <c r="K175" s="130">
        <v>0</v>
      </c>
      <c r="L175" s="130">
        <v>0</v>
      </c>
      <c r="M175" s="130">
        <v>0</v>
      </c>
      <c r="N175" s="279">
        <v>0</v>
      </c>
      <c r="O175" s="257">
        <v>0</v>
      </c>
      <c r="P175" s="280">
        <f t="shared" si="184"/>
        <v>0</v>
      </c>
      <c r="Q175" s="279">
        <v>0</v>
      </c>
      <c r="R175" s="257">
        <v>0</v>
      </c>
      <c r="S175" s="257">
        <v>0</v>
      </c>
      <c r="T175" s="280">
        <f t="shared" si="185"/>
        <v>0</v>
      </c>
      <c r="U175" s="130">
        <v>0</v>
      </c>
      <c r="V175" s="130">
        <v>0</v>
      </c>
      <c r="W175" s="130">
        <v>0</v>
      </c>
      <c r="X175" s="130">
        <v>0</v>
      </c>
      <c r="Y175" s="130">
        <v>0</v>
      </c>
      <c r="Z175" s="130">
        <v>0</v>
      </c>
      <c r="AA175" s="130">
        <v>0</v>
      </c>
      <c r="AB175" s="267">
        <f t="shared" si="186"/>
        <v>0</v>
      </c>
      <c r="AC175" s="130"/>
      <c r="AD175" s="267">
        <v>0</v>
      </c>
      <c r="AE175" s="130"/>
      <c r="AF175" s="267">
        <f t="shared" si="187"/>
        <v>0</v>
      </c>
      <c r="AG175" s="130"/>
      <c r="AH175" s="116"/>
      <c r="AI175" s="116"/>
    </row>
    <row r="176" spans="1:35" ht="15.75" customHeight="1">
      <c r="A176" s="273" t="s">
        <v>680</v>
      </c>
      <c r="B176" s="164" t="s">
        <v>681</v>
      </c>
      <c r="C176" s="158">
        <f t="shared" ref="C176:G176" si="188">SUM(C177:C178)</f>
        <v>0</v>
      </c>
      <c r="D176" s="158">
        <f t="shared" si="188"/>
        <v>0</v>
      </c>
      <c r="E176" s="158">
        <f t="shared" si="188"/>
        <v>0</v>
      </c>
      <c r="F176" s="158">
        <f t="shared" si="188"/>
        <v>0</v>
      </c>
      <c r="G176" s="274">
        <f t="shared" si="188"/>
        <v>0</v>
      </c>
      <c r="H176" s="130"/>
      <c r="I176" s="158">
        <f t="shared" ref="I176:AB176" si="189">SUM(I177:I178)</f>
        <v>0</v>
      </c>
      <c r="J176" s="158">
        <f t="shared" si="189"/>
        <v>0</v>
      </c>
      <c r="K176" s="158">
        <f t="shared" si="189"/>
        <v>0</v>
      </c>
      <c r="L176" s="158">
        <f t="shared" si="189"/>
        <v>0</v>
      </c>
      <c r="M176" s="158">
        <f t="shared" si="189"/>
        <v>0</v>
      </c>
      <c r="N176" s="275">
        <f t="shared" si="189"/>
        <v>0</v>
      </c>
      <c r="O176" s="276">
        <f t="shared" si="189"/>
        <v>0</v>
      </c>
      <c r="P176" s="277">
        <f t="shared" si="189"/>
        <v>0</v>
      </c>
      <c r="Q176" s="275">
        <f t="shared" si="189"/>
        <v>0</v>
      </c>
      <c r="R176" s="276">
        <f t="shared" si="189"/>
        <v>0</v>
      </c>
      <c r="S176" s="276">
        <f t="shared" si="189"/>
        <v>0</v>
      </c>
      <c r="T176" s="277">
        <f t="shared" si="189"/>
        <v>0</v>
      </c>
      <c r="U176" s="158">
        <f t="shared" si="189"/>
        <v>0</v>
      </c>
      <c r="V176" s="158">
        <f t="shared" si="189"/>
        <v>0</v>
      </c>
      <c r="W176" s="158">
        <f t="shared" si="189"/>
        <v>0</v>
      </c>
      <c r="X176" s="158">
        <f t="shared" si="189"/>
        <v>0</v>
      </c>
      <c r="Y176" s="158">
        <f t="shared" si="189"/>
        <v>0</v>
      </c>
      <c r="Z176" s="158">
        <f t="shared" si="189"/>
        <v>0</v>
      </c>
      <c r="AA176" s="158">
        <f t="shared" si="189"/>
        <v>0</v>
      </c>
      <c r="AB176" s="274">
        <f t="shared" si="189"/>
        <v>0</v>
      </c>
      <c r="AC176" s="130"/>
      <c r="AD176" s="274">
        <f>SUM(AD177:AD178)</f>
        <v>0</v>
      </c>
      <c r="AE176" s="130"/>
      <c r="AF176" s="274">
        <f>SUM(AF177:AF178)</f>
        <v>0</v>
      </c>
      <c r="AG176" s="130"/>
      <c r="AH176" s="116"/>
      <c r="AI176" s="116"/>
    </row>
    <row r="177" spans="1:35" ht="15.75" customHeight="1">
      <c r="A177" s="260" t="s">
        <v>682</v>
      </c>
      <c r="B177" s="162" t="s">
        <v>683</v>
      </c>
      <c r="C177" s="130">
        <v>0</v>
      </c>
      <c r="D177" s="130">
        <v>0</v>
      </c>
      <c r="E177" s="130">
        <v>0</v>
      </c>
      <c r="F177" s="130">
        <v>0</v>
      </c>
      <c r="G177" s="267">
        <f t="shared" ref="G177:G178" si="190">SUM(C177:F177)</f>
        <v>0</v>
      </c>
      <c r="H177" s="130"/>
      <c r="I177" s="130">
        <v>0</v>
      </c>
      <c r="J177" s="130">
        <v>0</v>
      </c>
      <c r="K177" s="130">
        <v>0</v>
      </c>
      <c r="L177" s="130">
        <v>0</v>
      </c>
      <c r="M177" s="130">
        <v>0</v>
      </c>
      <c r="N177" s="279">
        <v>0</v>
      </c>
      <c r="O177" s="257">
        <v>0</v>
      </c>
      <c r="P177" s="280">
        <f t="shared" ref="P177:P178" si="191">SUM(N177:O177)</f>
        <v>0</v>
      </c>
      <c r="Q177" s="279">
        <v>0</v>
      </c>
      <c r="R177" s="257">
        <v>0</v>
      </c>
      <c r="S177" s="257">
        <v>0</v>
      </c>
      <c r="T177" s="280">
        <f t="shared" ref="T177:T178" si="192">SUM(Q177:S177)</f>
        <v>0</v>
      </c>
      <c r="U177" s="130">
        <v>0</v>
      </c>
      <c r="V177" s="130">
        <v>0</v>
      </c>
      <c r="W177" s="130">
        <v>0</v>
      </c>
      <c r="X177" s="130">
        <v>0</v>
      </c>
      <c r="Y177" s="130">
        <v>0</v>
      </c>
      <c r="Z177" s="130">
        <v>0</v>
      </c>
      <c r="AA177" s="130">
        <v>0</v>
      </c>
      <c r="AB177" s="267">
        <f t="shared" ref="AB177:AB178" si="193">+I177+J177+K177+L177+M177+P177+T177+U177+V177+W177+X177+Y177+Z177+AA177</f>
        <v>0</v>
      </c>
      <c r="AC177" s="130"/>
      <c r="AD177" s="267">
        <v>0</v>
      </c>
      <c r="AE177" s="130"/>
      <c r="AF177" s="267">
        <f t="shared" ref="AF177:AF178" si="194">+G177+AB177+AD177</f>
        <v>0</v>
      </c>
      <c r="AG177" s="130"/>
      <c r="AH177" s="116"/>
      <c r="AI177" s="116"/>
    </row>
    <row r="178" spans="1:35" ht="15.75" customHeight="1">
      <c r="A178" s="260" t="s">
        <v>684</v>
      </c>
      <c r="B178" s="162" t="s">
        <v>685</v>
      </c>
      <c r="C178" s="130">
        <v>0</v>
      </c>
      <c r="D178" s="130">
        <v>0</v>
      </c>
      <c r="E178" s="130">
        <v>0</v>
      </c>
      <c r="F178" s="130">
        <v>0</v>
      </c>
      <c r="G178" s="267">
        <f t="shared" si="190"/>
        <v>0</v>
      </c>
      <c r="H178" s="130"/>
      <c r="I178" s="130">
        <v>0</v>
      </c>
      <c r="J178" s="130">
        <v>0</v>
      </c>
      <c r="K178" s="130">
        <v>0</v>
      </c>
      <c r="L178" s="130">
        <v>0</v>
      </c>
      <c r="M178" s="130">
        <v>0</v>
      </c>
      <c r="N178" s="279">
        <v>0</v>
      </c>
      <c r="O178" s="257">
        <v>0</v>
      </c>
      <c r="P178" s="280">
        <f t="shared" si="191"/>
        <v>0</v>
      </c>
      <c r="Q178" s="279">
        <v>0</v>
      </c>
      <c r="R178" s="257">
        <v>0</v>
      </c>
      <c r="S178" s="257">
        <v>0</v>
      </c>
      <c r="T178" s="280">
        <f t="shared" si="192"/>
        <v>0</v>
      </c>
      <c r="U178" s="130">
        <v>0</v>
      </c>
      <c r="V178" s="130">
        <v>0</v>
      </c>
      <c r="W178" s="130">
        <v>0</v>
      </c>
      <c r="X178" s="130">
        <v>0</v>
      </c>
      <c r="Y178" s="130">
        <v>0</v>
      </c>
      <c r="Z178" s="130">
        <v>0</v>
      </c>
      <c r="AA178" s="130">
        <v>0</v>
      </c>
      <c r="AB178" s="267">
        <f t="shared" si="193"/>
        <v>0</v>
      </c>
      <c r="AC178" s="130"/>
      <c r="AD178" s="267">
        <v>0</v>
      </c>
      <c r="AE178" s="130"/>
      <c r="AF178" s="267">
        <f t="shared" si="194"/>
        <v>0</v>
      </c>
      <c r="AG178" s="130"/>
      <c r="AH178" s="116"/>
      <c r="AI178" s="116"/>
    </row>
    <row r="179" spans="1:35" ht="15.75" customHeight="1">
      <c r="A179" s="273" t="s">
        <v>644</v>
      </c>
      <c r="B179" s="164" t="s">
        <v>645</v>
      </c>
      <c r="C179" s="158">
        <f t="shared" ref="C179:G179" si="195">SUM(C180)</f>
        <v>0</v>
      </c>
      <c r="D179" s="158">
        <f t="shared" si="195"/>
        <v>0</v>
      </c>
      <c r="E179" s="158">
        <f t="shared" si="195"/>
        <v>0</v>
      </c>
      <c r="F179" s="158">
        <f t="shared" si="195"/>
        <v>0</v>
      </c>
      <c r="G179" s="274">
        <f t="shared" si="195"/>
        <v>0</v>
      </c>
      <c r="H179" s="130"/>
      <c r="I179" s="158">
        <f t="shared" ref="I179:AB179" si="196">SUM(I180)</f>
        <v>0</v>
      </c>
      <c r="J179" s="158">
        <f t="shared" si="196"/>
        <v>0</v>
      </c>
      <c r="K179" s="158">
        <f t="shared" si="196"/>
        <v>0</v>
      </c>
      <c r="L179" s="158">
        <f t="shared" si="196"/>
        <v>0</v>
      </c>
      <c r="M179" s="158">
        <f t="shared" si="196"/>
        <v>0</v>
      </c>
      <c r="N179" s="275">
        <f t="shared" si="196"/>
        <v>0</v>
      </c>
      <c r="O179" s="276">
        <f t="shared" si="196"/>
        <v>0</v>
      </c>
      <c r="P179" s="277">
        <f t="shared" si="196"/>
        <v>0</v>
      </c>
      <c r="Q179" s="275">
        <f t="shared" si="196"/>
        <v>0</v>
      </c>
      <c r="R179" s="276">
        <f t="shared" si="196"/>
        <v>0</v>
      </c>
      <c r="S179" s="276">
        <f t="shared" si="196"/>
        <v>0</v>
      </c>
      <c r="T179" s="277">
        <f t="shared" si="196"/>
        <v>0</v>
      </c>
      <c r="U179" s="158">
        <f t="shared" si="196"/>
        <v>0</v>
      </c>
      <c r="V179" s="158">
        <f t="shared" si="196"/>
        <v>0</v>
      </c>
      <c r="W179" s="158">
        <f t="shared" si="196"/>
        <v>0</v>
      </c>
      <c r="X179" s="158">
        <f t="shared" si="196"/>
        <v>0</v>
      </c>
      <c r="Y179" s="158">
        <f t="shared" si="196"/>
        <v>0</v>
      </c>
      <c r="Z179" s="158">
        <f t="shared" si="196"/>
        <v>0</v>
      </c>
      <c r="AA179" s="158">
        <f t="shared" si="196"/>
        <v>0</v>
      </c>
      <c r="AB179" s="274">
        <f t="shared" si="196"/>
        <v>0</v>
      </c>
      <c r="AC179" s="130"/>
      <c r="AD179" s="274">
        <f>SUM(AD180)</f>
        <v>0</v>
      </c>
      <c r="AE179" s="130"/>
      <c r="AF179" s="274">
        <f>SUM(AF180)</f>
        <v>0</v>
      </c>
      <c r="AG179" s="130"/>
      <c r="AH179" s="116"/>
      <c r="AI179" s="116"/>
    </row>
    <row r="180" spans="1:35" ht="15.75" customHeight="1">
      <c r="A180" s="260" t="s">
        <v>686</v>
      </c>
      <c r="B180" s="162" t="s">
        <v>687</v>
      </c>
      <c r="C180" s="130">
        <v>0</v>
      </c>
      <c r="D180" s="130">
        <v>0</v>
      </c>
      <c r="E180" s="130">
        <v>0</v>
      </c>
      <c r="F180" s="130">
        <v>0</v>
      </c>
      <c r="G180" s="267">
        <f>SUM(C180:F180)</f>
        <v>0</v>
      </c>
      <c r="H180" s="130"/>
      <c r="I180" s="130">
        <v>0</v>
      </c>
      <c r="J180" s="130">
        <v>0</v>
      </c>
      <c r="K180" s="130">
        <v>0</v>
      </c>
      <c r="L180" s="130">
        <v>0</v>
      </c>
      <c r="M180" s="130">
        <v>0</v>
      </c>
      <c r="N180" s="279">
        <v>0</v>
      </c>
      <c r="O180" s="257">
        <v>0</v>
      </c>
      <c r="P180" s="280">
        <f>SUM(N180:O180)</f>
        <v>0</v>
      </c>
      <c r="Q180" s="279">
        <v>0</v>
      </c>
      <c r="R180" s="257">
        <v>0</v>
      </c>
      <c r="S180" s="257">
        <v>0</v>
      </c>
      <c r="T180" s="280">
        <f>SUM(Q180:S180)</f>
        <v>0</v>
      </c>
      <c r="U180" s="130">
        <v>0</v>
      </c>
      <c r="V180" s="130">
        <v>0</v>
      </c>
      <c r="W180" s="130">
        <v>0</v>
      </c>
      <c r="X180" s="130">
        <v>0</v>
      </c>
      <c r="Y180" s="130">
        <v>0</v>
      </c>
      <c r="Z180" s="130">
        <v>0</v>
      </c>
      <c r="AA180" s="130">
        <v>0</v>
      </c>
      <c r="AB180" s="267">
        <f>+I180+J180+K180+L180+M180+P180+T180+U180+V180+W180+X180+Y180+Z180+AA180</f>
        <v>0</v>
      </c>
      <c r="AC180" s="130"/>
      <c r="AD180" s="267">
        <v>0</v>
      </c>
      <c r="AE180" s="130"/>
      <c r="AF180" s="267">
        <f>+G180+AB180+AD180</f>
        <v>0</v>
      </c>
      <c r="AG180" s="130"/>
      <c r="AH180" s="116"/>
      <c r="AI180" s="116"/>
    </row>
    <row r="181" spans="1:35" ht="15.75" customHeight="1">
      <c r="A181" s="260"/>
      <c r="B181" s="162"/>
      <c r="C181" s="130"/>
      <c r="D181" s="130"/>
      <c r="E181" s="130"/>
      <c r="F181" s="130"/>
      <c r="G181" s="267"/>
      <c r="H181" s="130"/>
      <c r="I181" s="130"/>
      <c r="J181" s="130"/>
      <c r="K181" s="130"/>
      <c r="L181" s="130"/>
      <c r="M181" s="130"/>
      <c r="N181" s="279"/>
      <c r="O181" s="257"/>
      <c r="P181" s="280"/>
      <c r="Q181" s="279"/>
      <c r="R181" s="257"/>
      <c r="S181" s="257"/>
      <c r="T181" s="280"/>
      <c r="U181" s="130"/>
      <c r="V181" s="130"/>
      <c r="W181" s="130"/>
      <c r="X181" s="130"/>
      <c r="Y181" s="130"/>
      <c r="Z181" s="130"/>
      <c r="AA181" s="130"/>
      <c r="AB181" s="267"/>
      <c r="AC181" s="130"/>
      <c r="AD181" s="267"/>
      <c r="AE181" s="130"/>
      <c r="AF181" s="267"/>
      <c r="AG181" s="130"/>
      <c r="AH181" s="116"/>
      <c r="AI181" s="116"/>
    </row>
    <row r="182" spans="1:35" ht="15.75" customHeight="1">
      <c r="A182" s="260"/>
      <c r="B182" s="162"/>
      <c r="C182" s="130"/>
      <c r="D182" s="130"/>
      <c r="E182" s="130"/>
      <c r="F182" s="130"/>
      <c r="G182" s="267"/>
      <c r="H182" s="130"/>
      <c r="I182" s="130"/>
      <c r="J182" s="130"/>
      <c r="K182" s="130"/>
      <c r="L182" s="130"/>
      <c r="M182" s="130"/>
      <c r="N182" s="279"/>
      <c r="O182" s="257"/>
      <c r="P182" s="280"/>
      <c r="Q182" s="279"/>
      <c r="R182" s="257"/>
      <c r="S182" s="257"/>
      <c r="T182" s="280"/>
      <c r="U182" s="130"/>
      <c r="V182" s="130"/>
      <c r="W182" s="130"/>
      <c r="X182" s="130"/>
      <c r="Y182" s="130"/>
      <c r="Z182" s="130"/>
      <c r="AA182" s="130"/>
      <c r="AB182" s="267"/>
      <c r="AC182" s="130"/>
      <c r="AD182" s="267"/>
      <c r="AE182" s="130"/>
      <c r="AF182" s="267"/>
      <c r="AG182" s="130"/>
      <c r="AH182" s="116"/>
      <c r="AI182" s="116"/>
    </row>
    <row r="183" spans="1:35" ht="15.75" customHeight="1">
      <c r="A183" s="273" t="s">
        <v>658</v>
      </c>
      <c r="B183" s="164" t="s">
        <v>659</v>
      </c>
      <c r="C183" s="158">
        <f t="shared" ref="C183:G183" si="197">SUM(C184:C185)</f>
        <v>0</v>
      </c>
      <c r="D183" s="158">
        <f t="shared" si="197"/>
        <v>0</v>
      </c>
      <c r="E183" s="158">
        <f t="shared" si="197"/>
        <v>0</v>
      </c>
      <c r="F183" s="158">
        <f t="shared" si="197"/>
        <v>0</v>
      </c>
      <c r="G183" s="274">
        <f t="shared" si="197"/>
        <v>0</v>
      </c>
      <c r="H183" s="130"/>
      <c r="I183" s="158">
        <f t="shared" ref="I183:AB183" si="198">SUM(I184:I185)</f>
        <v>0</v>
      </c>
      <c r="J183" s="158">
        <f t="shared" si="198"/>
        <v>0</v>
      </c>
      <c r="K183" s="158">
        <f t="shared" si="198"/>
        <v>0</v>
      </c>
      <c r="L183" s="158">
        <f t="shared" si="198"/>
        <v>0</v>
      </c>
      <c r="M183" s="158">
        <f t="shared" si="198"/>
        <v>0</v>
      </c>
      <c r="N183" s="275">
        <f t="shared" si="198"/>
        <v>0</v>
      </c>
      <c r="O183" s="276">
        <f t="shared" si="198"/>
        <v>0</v>
      </c>
      <c r="P183" s="277">
        <f t="shared" si="198"/>
        <v>0</v>
      </c>
      <c r="Q183" s="275">
        <f t="shared" si="198"/>
        <v>0</v>
      </c>
      <c r="R183" s="276">
        <f t="shared" si="198"/>
        <v>0</v>
      </c>
      <c r="S183" s="276">
        <f t="shared" si="198"/>
        <v>0</v>
      </c>
      <c r="T183" s="277">
        <f t="shared" si="198"/>
        <v>0</v>
      </c>
      <c r="U183" s="158">
        <f t="shared" si="198"/>
        <v>0</v>
      </c>
      <c r="V183" s="158">
        <f t="shared" si="198"/>
        <v>0</v>
      </c>
      <c r="W183" s="158">
        <f t="shared" si="198"/>
        <v>0</v>
      </c>
      <c r="X183" s="158">
        <f t="shared" si="198"/>
        <v>0</v>
      </c>
      <c r="Y183" s="158">
        <f t="shared" si="198"/>
        <v>0</v>
      </c>
      <c r="Z183" s="158">
        <f t="shared" si="198"/>
        <v>0</v>
      </c>
      <c r="AA183" s="158">
        <f t="shared" si="198"/>
        <v>0</v>
      </c>
      <c r="AB183" s="274">
        <f t="shared" si="198"/>
        <v>0</v>
      </c>
      <c r="AC183" s="130"/>
      <c r="AD183" s="274">
        <f>SUM(AD184:AD185)</f>
        <v>0</v>
      </c>
      <c r="AE183" s="130"/>
      <c r="AF183" s="274">
        <f>SUM(AF184:AF185)</f>
        <v>0</v>
      </c>
      <c r="AG183" s="130"/>
      <c r="AH183" s="116"/>
      <c r="AI183" s="116"/>
    </row>
    <row r="184" spans="1:35" ht="15.75" customHeight="1">
      <c r="A184" s="260" t="s">
        <v>688</v>
      </c>
      <c r="B184" s="162" t="s">
        <v>689</v>
      </c>
      <c r="C184" s="130">
        <v>0</v>
      </c>
      <c r="D184" s="130">
        <v>0</v>
      </c>
      <c r="E184" s="130">
        <v>0</v>
      </c>
      <c r="F184" s="130">
        <v>0</v>
      </c>
      <c r="G184" s="267">
        <f t="shared" ref="G184:G185" si="199">SUM(C184:F184)</f>
        <v>0</v>
      </c>
      <c r="H184" s="130"/>
      <c r="I184" s="130">
        <v>0</v>
      </c>
      <c r="J184" s="130">
        <v>0</v>
      </c>
      <c r="K184" s="130">
        <v>0</v>
      </c>
      <c r="L184" s="130">
        <v>0</v>
      </c>
      <c r="M184" s="130">
        <v>0</v>
      </c>
      <c r="N184" s="279">
        <v>0</v>
      </c>
      <c r="O184" s="257">
        <v>0</v>
      </c>
      <c r="P184" s="280">
        <f t="shared" ref="P184:P185" si="200">SUM(N184:O184)</f>
        <v>0</v>
      </c>
      <c r="Q184" s="279">
        <v>0</v>
      </c>
      <c r="R184" s="257">
        <v>0</v>
      </c>
      <c r="S184" s="257">
        <v>0</v>
      </c>
      <c r="T184" s="280">
        <f t="shared" ref="T184:T185" si="201">SUM(Q184:S184)</f>
        <v>0</v>
      </c>
      <c r="U184" s="130">
        <v>0</v>
      </c>
      <c r="V184" s="130">
        <v>0</v>
      </c>
      <c r="W184" s="130">
        <v>0</v>
      </c>
      <c r="X184" s="130">
        <v>0</v>
      </c>
      <c r="Y184" s="130">
        <v>0</v>
      </c>
      <c r="Z184" s="130">
        <v>0</v>
      </c>
      <c r="AA184" s="130">
        <v>0</v>
      </c>
      <c r="AB184" s="267">
        <f t="shared" ref="AB184:AB185" si="202">+I184+J184+K184+L184+M184+P184+T184+U184+V184+W184+X184+Y184+Z184+AA184</f>
        <v>0</v>
      </c>
      <c r="AC184" s="130"/>
      <c r="AD184" s="267">
        <v>0</v>
      </c>
      <c r="AE184" s="130"/>
      <c r="AF184" s="267">
        <f t="shared" ref="AF184:AF185" si="203">+G184+AB184+AD184</f>
        <v>0</v>
      </c>
      <c r="AG184" s="130"/>
      <c r="AH184" s="116"/>
      <c r="AI184" s="116"/>
    </row>
    <row r="185" spans="1:35" ht="15.75" customHeight="1">
      <c r="A185" s="260" t="s">
        <v>690</v>
      </c>
      <c r="B185" s="162" t="s">
        <v>691</v>
      </c>
      <c r="C185" s="130">
        <v>0</v>
      </c>
      <c r="D185" s="130">
        <v>0</v>
      </c>
      <c r="E185" s="130">
        <v>0</v>
      </c>
      <c r="F185" s="130">
        <v>0</v>
      </c>
      <c r="G185" s="267">
        <f t="shared" si="199"/>
        <v>0</v>
      </c>
      <c r="H185" s="130"/>
      <c r="I185" s="130">
        <v>0</v>
      </c>
      <c r="J185" s="130">
        <v>0</v>
      </c>
      <c r="K185" s="130">
        <v>0</v>
      </c>
      <c r="L185" s="130">
        <v>0</v>
      </c>
      <c r="M185" s="130">
        <v>0</v>
      </c>
      <c r="N185" s="279">
        <v>0</v>
      </c>
      <c r="O185" s="257">
        <v>0</v>
      </c>
      <c r="P185" s="280">
        <f t="shared" si="200"/>
        <v>0</v>
      </c>
      <c r="Q185" s="279">
        <v>0</v>
      </c>
      <c r="R185" s="257">
        <v>0</v>
      </c>
      <c r="S185" s="257">
        <v>0</v>
      </c>
      <c r="T185" s="280">
        <f t="shared" si="201"/>
        <v>0</v>
      </c>
      <c r="U185" s="130">
        <v>0</v>
      </c>
      <c r="V185" s="130">
        <v>0</v>
      </c>
      <c r="W185" s="130">
        <v>0</v>
      </c>
      <c r="X185" s="130">
        <v>0</v>
      </c>
      <c r="Y185" s="130">
        <v>0</v>
      </c>
      <c r="Z185" s="130">
        <v>0</v>
      </c>
      <c r="AA185" s="130">
        <v>0</v>
      </c>
      <c r="AB185" s="267">
        <f t="shared" si="202"/>
        <v>0</v>
      </c>
      <c r="AC185" s="130"/>
      <c r="AD185" s="267">
        <v>0</v>
      </c>
      <c r="AE185" s="130"/>
      <c r="AF185" s="267">
        <f t="shared" si="203"/>
        <v>0</v>
      </c>
      <c r="AG185" s="130"/>
      <c r="AH185" s="116"/>
      <c r="AI185" s="116"/>
    </row>
    <row r="186" spans="1:35" ht="15.75" customHeight="1">
      <c r="A186" s="273" t="s">
        <v>664</v>
      </c>
      <c r="B186" s="164" t="s">
        <v>665</v>
      </c>
      <c r="C186" s="158">
        <f t="shared" ref="C186:G186" si="204">SUM(C187:C188)</f>
        <v>0</v>
      </c>
      <c r="D186" s="158">
        <f t="shared" si="204"/>
        <v>0</v>
      </c>
      <c r="E186" s="158">
        <f t="shared" si="204"/>
        <v>0</v>
      </c>
      <c r="F186" s="158">
        <f t="shared" si="204"/>
        <v>0</v>
      </c>
      <c r="G186" s="274">
        <f t="shared" si="204"/>
        <v>0</v>
      </c>
      <c r="H186" s="130"/>
      <c r="I186" s="158">
        <f t="shared" ref="I186:AB186" si="205">SUM(I187:I188)</f>
        <v>0</v>
      </c>
      <c r="J186" s="158">
        <f t="shared" si="205"/>
        <v>0</v>
      </c>
      <c r="K186" s="158">
        <f t="shared" si="205"/>
        <v>0</v>
      </c>
      <c r="L186" s="158">
        <f t="shared" si="205"/>
        <v>0</v>
      </c>
      <c r="M186" s="158">
        <f t="shared" si="205"/>
        <v>0</v>
      </c>
      <c r="N186" s="275">
        <f t="shared" si="205"/>
        <v>0</v>
      </c>
      <c r="O186" s="276">
        <f t="shared" si="205"/>
        <v>0</v>
      </c>
      <c r="P186" s="277">
        <f t="shared" si="205"/>
        <v>0</v>
      </c>
      <c r="Q186" s="275">
        <f t="shared" si="205"/>
        <v>0</v>
      </c>
      <c r="R186" s="276">
        <f t="shared" si="205"/>
        <v>0</v>
      </c>
      <c r="S186" s="276">
        <f t="shared" si="205"/>
        <v>0</v>
      </c>
      <c r="T186" s="277">
        <f t="shared" si="205"/>
        <v>0</v>
      </c>
      <c r="U186" s="158">
        <f t="shared" si="205"/>
        <v>0</v>
      </c>
      <c r="V186" s="158">
        <f t="shared" si="205"/>
        <v>0</v>
      </c>
      <c r="W186" s="158">
        <f t="shared" si="205"/>
        <v>0</v>
      </c>
      <c r="X186" s="158">
        <f t="shared" si="205"/>
        <v>0</v>
      </c>
      <c r="Y186" s="158">
        <f t="shared" si="205"/>
        <v>0</v>
      </c>
      <c r="Z186" s="158">
        <f t="shared" si="205"/>
        <v>0</v>
      </c>
      <c r="AA186" s="158">
        <f t="shared" si="205"/>
        <v>0</v>
      </c>
      <c r="AB186" s="274">
        <f t="shared" si="205"/>
        <v>0</v>
      </c>
      <c r="AC186" s="130"/>
      <c r="AD186" s="274">
        <f>SUM(AD187:AD188)</f>
        <v>0</v>
      </c>
      <c r="AE186" s="130"/>
      <c r="AF186" s="274">
        <f>SUM(AF187:AF188)</f>
        <v>0</v>
      </c>
      <c r="AG186" s="130"/>
      <c r="AH186" s="116"/>
      <c r="AI186" s="116"/>
    </row>
    <row r="187" spans="1:35" ht="15.75" customHeight="1">
      <c r="A187" s="260" t="s">
        <v>692</v>
      </c>
      <c r="B187" s="162" t="s">
        <v>693</v>
      </c>
      <c r="C187" s="130">
        <v>0</v>
      </c>
      <c r="D187" s="130">
        <v>0</v>
      </c>
      <c r="E187" s="130">
        <v>0</v>
      </c>
      <c r="F187" s="130">
        <v>0</v>
      </c>
      <c r="G187" s="267">
        <f>SUM(C187:F187)</f>
        <v>0</v>
      </c>
      <c r="H187" s="130"/>
      <c r="I187" s="130">
        <v>0</v>
      </c>
      <c r="J187" s="130">
        <v>0</v>
      </c>
      <c r="K187" s="130">
        <v>0</v>
      </c>
      <c r="L187" s="130">
        <v>0</v>
      </c>
      <c r="M187" s="130">
        <v>0</v>
      </c>
      <c r="N187" s="279">
        <v>0</v>
      </c>
      <c r="O187" s="257">
        <v>0</v>
      </c>
      <c r="P187" s="280">
        <f>SUM(N187:O187)</f>
        <v>0</v>
      </c>
      <c r="Q187" s="279">
        <v>0</v>
      </c>
      <c r="R187" s="257">
        <v>0</v>
      </c>
      <c r="S187" s="257">
        <v>0</v>
      </c>
      <c r="T187" s="280">
        <f>SUM(Q187:S187)</f>
        <v>0</v>
      </c>
      <c r="U187" s="130">
        <v>0</v>
      </c>
      <c r="V187" s="130">
        <v>0</v>
      </c>
      <c r="W187" s="130">
        <v>0</v>
      </c>
      <c r="X187" s="130">
        <v>0</v>
      </c>
      <c r="Y187" s="130">
        <v>0</v>
      </c>
      <c r="Z187" s="130">
        <v>0</v>
      </c>
      <c r="AA187" s="130">
        <v>0</v>
      </c>
      <c r="AB187" s="267">
        <f>+I187+J187+K187+L187+M187+P187+T187+U187+V187+W187+X187+Y187+Z187+AA187</f>
        <v>0</v>
      </c>
      <c r="AC187" s="130"/>
      <c r="AD187" s="267">
        <v>0</v>
      </c>
      <c r="AE187" s="130"/>
      <c r="AF187" s="267">
        <f>+G187+AB187+AD187</f>
        <v>0</v>
      </c>
      <c r="AG187" s="130"/>
      <c r="AH187" s="116"/>
      <c r="AI187" s="116"/>
    </row>
    <row r="188" spans="1:35" ht="15.75" customHeight="1">
      <c r="A188" s="273" t="s">
        <v>680</v>
      </c>
      <c r="B188" s="164" t="s">
        <v>681</v>
      </c>
      <c r="C188" s="158">
        <f t="shared" ref="C188:G188" si="206">SUM(C189:C190)</f>
        <v>0</v>
      </c>
      <c r="D188" s="158">
        <f t="shared" si="206"/>
        <v>0</v>
      </c>
      <c r="E188" s="158">
        <f t="shared" si="206"/>
        <v>0</v>
      </c>
      <c r="F188" s="158">
        <f t="shared" si="206"/>
        <v>0</v>
      </c>
      <c r="G188" s="274">
        <f t="shared" si="206"/>
        <v>0</v>
      </c>
      <c r="H188" s="130"/>
      <c r="I188" s="158">
        <f t="shared" ref="I188:AB188" si="207">SUM(I189:I190)</f>
        <v>0</v>
      </c>
      <c r="J188" s="158">
        <f t="shared" si="207"/>
        <v>0</v>
      </c>
      <c r="K188" s="158">
        <f t="shared" si="207"/>
        <v>0</v>
      </c>
      <c r="L188" s="158">
        <f t="shared" si="207"/>
        <v>0</v>
      </c>
      <c r="M188" s="158">
        <f t="shared" si="207"/>
        <v>0</v>
      </c>
      <c r="N188" s="275">
        <f t="shared" si="207"/>
        <v>0</v>
      </c>
      <c r="O188" s="276">
        <f t="shared" si="207"/>
        <v>0</v>
      </c>
      <c r="P188" s="277">
        <f t="shared" si="207"/>
        <v>0</v>
      </c>
      <c r="Q188" s="275">
        <f t="shared" si="207"/>
        <v>0</v>
      </c>
      <c r="R188" s="276">
        <f t="shared" si="207"/>
        <v>0</v>
      </c>
      <c r="S188" s="276">
        <f t="shared" si="207"/>
        <v>0</v>
      </c>
      <c r="T188" s="277">
        <f t="shared" si="207"/>
        <v>0</v>
      </c>
      <c r="U188" s="158">
        <f t="shared" si="207"/>
        <v>0</v>
      </c>
      <c r="V188" s="158">
        <f t="shared" si="207"/>
        <v>0</v>
      </c>
      <c r="W188" s="158">
        <f t="shared" si="207"/>
        <v>0</v>
      </c>
      <c r="X188" s="158">
        <f t="shared" si="207"/>
        <v>0</v>
      </c>
      <c r="Y188" s="158">
        <f t="shared" si="207"/>
        <v>0</v>
      </c>
      <c r="Z188" s="158">
        <f t="shared" si="207"/>
        <v>0</v>
      </c>
      <c r="AA188" s="158">
        <f t="shared" si="207"/>
        <v>0</v>
      </c>
      <c r="AB188" s="274">
        <f t="shared" si="207"/>
        <v>0</v>
      </c>
      <c r="AC188" s="130"/>
      <c r="AD188" s="274">
        <f>SUM(AD189:AD190)</f>
        <v>0</v>
      </c>
      <c r="AE188" s="130"/>
      <c r="AF188" s="274">
        <f>SUM(AF189:AF190)</f>
        <v>0</v>
      </c>
      <c r="AG188" s="130"/>
      <c r="AH188" s="116"/>
      <c r="AI188" s="116"/>
    </row>
    <row r="189" spans="1:35" ht="15.75" customHeight="1">
      <c r="A189" s="260" t="s">
        <v>682</v>
      </c>
      <c r="B189" s="162" t="s">
        <v>683</v>
      </c>
      <c r="C189" s="130">
        <v>0</v>
      </c>
      <c r="D189" s="130">
        <v>0</v>
      </c>
      <c r="E189" s="130">
        <v>0</v>
      </c>
      <c r="F189" s="130">
        <v>0</v>
      </c>
      <c r="G189" s="267">
        <f t="shared" ref="G189:G190" si="208">SUM(C189:F189)</f>
        <v>0</v>
      </c>
      <c r="H189" s="130"/>
      <c r="I189" s="130">
        <v>0</v>
      </c>
      <c r="J189" s="130">
        <v>0</v>
      </c>
      <c r="K189" s="130">
        <v>0</v>
      </c>
      <c r="L189" s="130">
        <v>0</v>
      </c>
      <c r="M189" s="130">
        <v>0</v>
      </c>
      <c r="N189" s="279">
        <v>0</v>
      </c>
      <c r="O189" s="257">
        <v>0</v>
      </c>
      <c r="P189" s="280">
        <f t="shared" ref="P189:P190" si="209">SUM(N189:O189)</f>
        <v>0</v>
      </c>
      <c r="Q189" s="279">
        <v>0</v>
      </c>
      <c r="R189" s="257">
        <v>0</v>
      </c>
      <c r="S189" s="257">
        <v>0</v>
      </c>
      <c r="T189" s="280">
        <f t="shared" ref="T189:T190" si="210">SUM(Q189:S189)</f>
        <v>0</v>
      </c>
      <c r="U189" s="130">
        <v>0</v>
      </c>
      <c r="V189" s="130">
        <v>0</v>
      </c>
      <c r="W189" s="130">
        <v>0</v>
      </c>
      <c r="X189" s="130">
        <v>0</v>
      </c>
      <c r="Y189" s="130">
        <v>0</v>
      </c>
      <c r="Z189" s="130">
        <v>0</v>
      </c>
      <c r="AA189" s="130">
        <v>0</v>
      </c>
      <c r="AB189" s="267">
        <f t="shared" ref="AB189:AB190" si="211">+I189+J189+K189+L189+M189+P189+T189+U189+V189+W189+X189+Y189+Z189+AA189</f>
        <v>0</v>
      </c>
      <c r="AC189" s="130"/>
      <c r="AD189" s="267">
        <v>0</v>
      </c>
      <c r="AE189" s="130"/>
      <c r="AF189" s="267">
        <f t="shared" ref="AF189:AF190" si="212">+G189+AB189+AD189</f>
        <v>0</v>
      </c>
      <c r="AG189" s="130"/>
      <c r="AH189" s="116"/>
      <c r="AI189" s="116"/>
    </row>
    <row r="190" spans="1:35" ht="15.75" customHeight="1">
      <c r="A190" s="260" t="s">
        <v>684</v>
      </c>
      <c r="B190" s="162" t="s">
        <v>685</v>
      </c>
      <c r="C190" s="130">
        <v>0</v>
      </c>
      <c r="D190" s="130">
        <v>0</v>
      </c>
      <c r="E190" s="130">
        <v>0</v>
      </c>
      <c r="F190" s="130">
        <v>0</v>
      </c>
      <c r="G190" s="267">
        <f t="shared" si="208"/>
        <v>0</v>
      </c>
      <c r="H190" s="130"/>
      <c r="I190" s="130">
        <v>0</v>
      </c>
      <c r="J190" s="130">
        <v>0</v>
      </c>
      <c r="K190" s="130">
        <v>0</v>
      </c>
      <c r="L190" s="130">
        <v>0</v>
      </c>
      <c r="M190" s="130">
        <v>0</v>
      </c>
      <c r="N190" s="279">
        <v>0</v>
      </c>
      <c r="O190" s="257">
        <v>0</v>
      </c>
      <c r="P190" s="280">
        <f t="shared" si="209"/>
        <v>0</v>
      </c>
      <c r="Q190" s="279">
        <v>0</v>
      </c>
      <c r="R190" s="257">
        <v>0</v>
      </c>
      <c r="S190" s="257">
        <v>0</v>
      </c>
      <c r="T190" s="280">
        <f t="shared" si="210"/>
        <v>0</v>
      </c>
      <c r="U190" s="130">
        <v>0</v>
      </c>
      <c r="V190" s="130">
        <v>0</v>
      </c>
      <c r="W190" s="130">
        <v>0</v>
      </c>
      <c r="X190" s="130">
        <v>0</v>
      </c>
      <c r="Y190" s="130">
        <v>0</v>
      </c>
      <c r="Z190" s="130">
        <v>0</v>
      </c>
      <c r="AA190" s="130">
        <v>0</v>
      </c>
      <c r="AB190" s="267">
        <f t="shared" si="211"/>
        <v>0</v>
      </c>
      <c r="AC190" s="130"/>
      <c r="AD190" s="267">
        <v>0</v>
      </c>
      <c r="AE190" s="130"/>
      <c r="AF190" s="267">
        <f t="shared" si="212"/>
        <v>0</v>
      </c>
      <c r="AG190" s="130"/>
      <c r="AH190" s="116"/>
      <c r="AI190" s="116"/>
    </row>
    <row r="191" spans="1:35" ht="15.75" customHeight="1">
      <c r="A191" s="260"/>
      <c r="B191" s="162"/>
      <c r="C191" s="130"/>
      <c r="D191" s="130"/>
      <c r="E191" s="130"/>
      <c r="F191" s="130"/>
      <c r="G191" s="267"/>
      <c r="H191" s="130"/>
      <c r="I191" s="130"/>
      <c r="J191" s="130"/>
      <c r="K191" s="130"/>
      <c r="L191" s="130"/>
      <c r="M191" s="130"/>
      <c r="N191" s="279"/>
      <c r="O191" s="257"/>
      <c r="P191" s="280"/>
      <c r="Q191" s="279"/>
      <c r="R191" s="257"/>
      <c r="S191" s="257"/>
      <c r="T191" s="280"/>
      <c r="U191" s="130"/>
      <c r="V191" s="130"/>
      <c r="W191" s="130"/>
      <c r="X191" s="130"/>
      <c r="Y191" s="130"/>
      <c r="Z191" s="130"/>
      <c r="AA191" s="130"/>
      <c r="AB191" s="267"/>
      <c r="AC191" s="130"/>
      <c r="AD191" s="267"/>
      <c r="AE191" s="130"/>
      <c r="AF191" s="267"/>
      <c r="AG191" s="130"/>
      <c r="AH191" s="116"/>
      <c r="AI191" s="116"/>
    </row>
    <row r="192" spans="1:35" ht="15.75" customHeight="1">
      <c r="A192" s="273">
        <v>6</v>
      </c>
      <c r="B192" s="164" t="s">
        <v>136</v>
      </c>
      <c r="C192" s="158">
        <f t="shared" ref="C192:G192" si="213">+C194+C220+C225+C231+C236+C238+C242</f>
        <v>0</v>
      </c>
      <c r="D192" s="158">
        <f t="shared" si="213"/>
        <v>0</v>
      </c>
      <c r="E192" s="158">
        <f t="shared" si="213"/>
        <v>0</v>
      </c>
      <c r="F192" s="158">
        <f t="shared" si="213"/>
        <v>341664359</v>
      </c>
      <c r="G192" s="274">
        <f t="shared" si="213"/>
        <v>341664359</v>
      </c>
      <c r="H192" s="130"/>
      <c r="I192" s="158">
        <f t="shared" ref="I192:AB192" si="214">+I194+I220+I225+I231+I236+I238+I242</f>
        <v>200000</v>
      </c>
      <c r="J192" s="158">
        <f t="shared" si="214"/>
        <v>500000</v>
      </c>
      <c r="K192" s="158">
        <f t="shared" si="214"/>
        <v>0</v>
      </c>
      <c r="L192" s="158">
        <f t="shared" si="214"/>
        <v>0</v>
      </c>
      <c r="M192" s="158">
        <f t="shared" si="214"/>
        <v>0</v>
      </c>
      <c r="N192" s="275">
        <f t="shared" si="214"/>
        <v>100000</v>
      </c>
      <c r="O192" s="276">
        <f t="shared" si="214"/>
        <v>0</v>
      </c>
      <c r="P192" s="277">
        <f t="shared" si="214"/>
        <v>100000</v>
      </c>
      <c r="Q192" s="275">
        <f t="shared" si="214"/>
        <v>100000</v>
      </c>
      <c r="R192" s="276">
        <f t="shared" si="214"/>
        <v>0</v>
      </c>
      <c r="S192" s="276">
        <f t="shared" si="214"/>
        <v>0</v>
      </c>
      <c r="T192" s="277">
        <f t="shared" si="214"/>
        <v>100000</v>
      </c>
      <c r="U192" s="158">
        <f t="shared" si="214"/>
        <v>0</v>
      </c>
      <c r="V192" s="158">
        <f t="shared" si="214"/>
        <v>0</v>
      </c>
      <c r="W192" s="158">
        <f t="shared" si="214"/>
        <v>0</v>
      </c>
      <c r="X192" s="158">
        <f t="shared" si="214"/>
        <v>100000</v>
      </c>
      <c r="Y192" s="158">
        <f t="shared" si="214"/>
        <v>0</v>
      </c>
      <c r="Z192" s="158">
        <f t="shared" si="214"/>
        <v>0</v>
      </c>
      <c r="AA192" s="158">
        <f t="shared" si="214"/>
        <v>0</v>
      </c>
      <c r="AB192" s="274">
        <f t="shared" si="214"/>
        <v>1000000</v>
      </c>
      <c r="AC192" s="130"/>
      <c r="AD192" s="274">
        <f>+AD194+AD220+AD225+AD231+AD236+AD238+AD242</f>
        <v>31000000</v>
      </c>
      <c r="AE192" s="130"/>
      <c r="AF192" s="274">
        <f>+AF194+AF220+AF225+AF231+AF236+AF238+AF242</f>
        <v>373664359</v>
      </c>
      <c r="AG192" s="130"/>
      <c r="AH192" s="116"/>
      <c r="AI192" s="116"/>
    </row>
    <row r="193" spans="1:35" ht="15.75" customHeight="1">
      <c r="A193" s="260"/>
      <c r="B193" s="162"/>
      <c r="C193" s="130"/>
      <c r="D193" s="130"/>
      <c r="E193" s="130"/>
      <c r="F193" s="130"/>
      <c r="G193" s="267"/>
      <c r="H193" s="130"/>
      <c r="I193" s="130"/>
      <c r="J193" s="130"/>
      <c r="K193" s="130"/>
      <c r="L193" s="130"/>
      <c r="M193" s="130"/>
      <c r="N193" s="279"/>
      <c r="O193" s="257"/>
      <c r="P193" s="280"/>
      <c r="Q193" s="279"/>
      <c r="R193" s="257"/>
      <c r="S193" s="257"/>
      <c r="T193" s="280"/>
      <c r="U193" s="130"/>
      <c r="V193" s="130"/>
      <c r="W193" s="130"/>
      <c r="X193" s="130"/>
      <c r="Y193" s="130"/>
      <c r="Z193" s="130"/>
      <c r="AA193" s="130"/>
      <c r="AB193" s="267"/>
      <c r="AC193" s="130"/>
      <c r="AD193" s="267"/>
      <c r="AE193" s="130"/>
      <c r="AF193" s="267"/>
      <c r="AG193" s="130"/>
      <c r="AH193" s="116"/>
      <c r="AI193" s="116"/>
    </row>
    <row r="194" spans="1:35" ht="15.75" customHeight="1">
      <c r="A194" s="273" t="s">
        <v>694</v>
      </c>
      <c r="B194" s="164" t="s">
        <v>695</v>
      </c>
      <c r="C194" s="158">
        <f t="shared" ref="C194:F194" si="215">+C195+C197+C201+C203+C209+C210+C211+C212++C213</f>
        <v>0</v>
      </c>
      <c r="D194" s="158">
        <f t="shared" si="215"/>
        <v>0</v>
      </c>
      <c r="E194" s="158">
        <f t="shared" si="215"/>
        <v>0</v>
      </c>
      <c r="F194" s="158">
        <f t="shared" si="215"/>
        <v>202264359</v>
      </c>
      <c r="G194" s="274">
        <f>+G195+G197+G201+G203+G209+G210+G211+G212+G213</f>
        <v>202264359</v>
      </c>
      <c r="H194" s="130"/>
      <c r="I194" s="158">
        <f t="shared" ref="I194:AB194" si="216">+I195+I197+I201+I203+I209+I210+I211+I212++I213</f>
        <v>0</v>
      </c>
      <c r="J194" s="158">
        <f t="shared" si="216"/>
        <v>0</v>
      </c>
      <c r="K194" s="158">
        <f t="shared" si="216"/>
        <v>0</v>
      </c>
      <c r="L194" s="158">
        <f t="shared" si="216"/>
        <v>0</v>
      </c>
      <c r="M194" s="158">
        <f t="shared" si="216"/>
        <v>0</v>
      </c>
      <c r="N194" s="275">
        <f t="shared" si="216"/>
        <v>0</v>
      </c>
      <c r="O194" s="276">
        <f t="shared" si="216"/>
        <v>0</v>
      </c>
      <c r="P194" s="277">
        <f t="shared" si="216"/>
        <v>0</v>
      </c>
      <c r="Q194" s="275">
        <f t="shared" si="216"/>
        <v>0</v>
      </c>
      <c r="R194" s="276">
        <f t="shared" si="216"/>
        <v>0</v>
      </c>
      <c r="S194" s="276">
        <f t="shared" si="216"/>
        <v>0</v>
      </c>
      <c r="T194" s="277">
        <f t="shared" si="216"/>
        <v>0</v>
      </c>
      <c r="U194" s="158">
        <f t="shared" si="216"/>
        <v>0</v>
      </c>
      <c r="V194" s="158">
        <f t="shared" si="216"/>
        <v>0</v>
      </c>
      <c r="W194" s="158">
        <f t="shared" si="216"/>
        <v>0</v>
      </c>
      <c r="X194" s="158">
        <f t="shared" si="216"/>
        <v>0</v>
      </c>
      <c r="Y194" s="158">
        <f t="shared" si="216"/>
        <v>0</v>
      </c>
      <c r="Z194" s="158">
        <f t="shared" si="216"/>
        <v>0</v>
      </c>
      <c r="AA194" s="158">
        <f t="shared" si="216"/>
        <v>0</v>
      </c>
      <c r="AB194" s="274">
        <f t="shared" si="216"/>
        <v>0</v>
      </c>
      <c r="AC194" s="130"/>
      <c r="AD194" s="274">
        <f>+AD195+AD197+AD201+AD203+AD209+AD210+AD211+AD212++AD213</f>
        <v>0</v>
      </c>
      <c r="AE194" s="130"/>
      <c r="AF194" s="274">
        <f>+AF195+AF197+AF201+AF203+AF209+AF210+AF211+AF212++AF213</f>
        <v>202264359</v>
      </c>
      <c r="AG194" s="130"/>
      <c r="AH194" s="116"/>
      <c r="AI194" s="116"/>
    </row>
    <row r="195" spans="1:35" ht="15.75" customHeight="1">
      <c r="A195" s="260" t="s">
        <v>696</v>
      </c>
      <c r="B195" s="162" t="s">
        <v>697</v>
      </c>
      <c r="C195" s="130">
        <f t="shared" ref="C195:G195" si="217">+C196</f>
        <v>0</v>
      </c>
      <c r="D195" s="130">
        <f t="shared" si="217"/>
        <v>0</v>
      </c>
      <c r="E195" s="130">
        <f t="shared" si="217"/>
        <v>0</v>
      </c>
      <c r="F195" s="130">
        <f t="shared" si="217"/>
        <v>3532000</v>
      </c>
      <c r="G195" s="267">
        <f t="shared" si="217"/>
        <v>3532000</v>
      </c>
      <c r="H195" s="130"/>
      <c r="I195" s="130">
        <f t="shared" ref="I195:O195" si="218">+I196</f>
        <v>0</v>
      </c>
      <c r="J195" s="130">
        <f t="shared" si="218"/>
        <v>0</v>
      </c>
      <c r="K195" s="130">
        <f t="shared" si="218"/>
        <v>0</v>
      </c>
      <c r="L195" s="130">
        <f t="shared" si="218"/>
        <v>0</v>
      </c>
      <c r="M195" s="130">
        <f t="shared" si="218"/>
        <v>0</v>
      </c>
      <c r="N195" s="279">
        <f t="shared" si="218"/>
        <v>0</v>
      </c>
      <c r="O195" s="257">
        <f t="shared" si="218"/>
        <v>0</v>
      </c>
      <c r="P195" s="280">
        <f t="shared" ref="P195:P213" si="219">SUM(N195:O195)</f>
        <v>0</v>
      </c>
      <c r="Q195" s="279">
        <f t="shared" ref="Q195:S195" si="220">+Q196</f>
        <v>0</v>
      </c>
      <c r="R195" s="257">
        <f t="shared" si="220"/>
        <v>0</v>
      </c>
      <c r="S195" s="257">
        <f t="shared" si="220"/>
        <v>0</v>
      </c>
      <c r="T195" s="280">
        <f>SUM(Q195:S195)</f>
        <v>0</v>
      </c>
      <c r="U195" s="130">
        <f t="shared" ref="U195:AA195" si="221">+U196</f>
        <v>0</v>
      </c>
      <c r="V195" s="130">
        <f t="shared" si="221"/>
        <v>0</v>
      </c>
      <c r="W195" s="130">
        <f t="shared" si="221"/>
        <v>0</v>
      </c>
      <c r="X195" s="130">
        <f t="shared" si="221"/>
        <v>0</v>
      </c>
      <c r="Y195" s="130">
        <f t="shared" si="221"/>
        <v>0</v>
      </c>
      <c r="Z195" s="130">
        <f t="shared" si="221"/>
        <v>0</v>
      </c>
      <c r="AA195" s="130">
        <f t="shared" si="221"/>
        <v>0</v>
      </c>
      <c r="AB195" s="267">
        <f t="shared" ref="AB195:AB213" si="222">+I195+J195+K195+L195+M195+P195+T195+U195+V195+W195+X195+Y195+Z195+AA195</f>
        <v>0</v>
      </c>
      <c r="AC195" s="130"/>
      <c r="AD195" s="267">
        <v>0</v>
      </c>
      <c r="AE195" s="130"/>
      <c r="AF195" s="267">
        <f t="shared" ref="AF195:AF213" si="223">+G195+AB195+AD195</f>
        <v>3532000</v>
      </c>
      <c r="AG195" s="130"/>
      <c r="AH195" s="116"/>
      <c r="AI195" s="116"/>
    </row>
    <row r="196" spans="1:35" ht="15.75" customHeight="1">
      <c r="A196" s="260"/>
      <c r="B196" s="162" t="s">
        <v>1443</v>
      </c>
      <c r="C196" s="130">
        <v>0</v>
      </c>
      <c r="D196" s="130">
        <v>0</v>
      </c>
      <c r="E196" s="130">
        <v>0</v>
      </c>
      <c r="F196" s="130">
        <f>+INGRESOS!$C$12*1%</f>
        <v>3532000</v>
      </c>
      <c r="G196" s="267">
        <f>SUM(C196:F196)</f>
        <v>3532000</v>
      </c>
      <c r="H196" s="130"/>
      <c r="I196" s="130">
        <v>0</v>
      </c>
      <c r="J196" s="130">
        <v>0</v>
      </c>
      <c r="K196" s="130">
        <v>0</v>
      </c>
      <c r="L196" s="130">
        <v>0</v>
      </c>
      <c r="M196" s="130">
        <v>0</v>
      </c>
      <c r="N196" s="279">
        <v>0</v>
      </c>
      <c r="O196" s="257">
        <v>0</v>
      </c>
      <c r="P196" s="280">
        <f t="shared" si="219"/>
        <v>0</v>
      </c>
      <c r="Q196" s="279">
        <v>0</v>
      </c>
      <c r="R196" s="257">
        <v>0</v>
      </c>
      <c r="S196" s="257">
        <v>0</v>
      </c>
      <c r="T196" s="280">
        <v>0</v>
      </c>
      <c r="U196" s="130">
        <v>0</v>
      </c>
      <c r="V196" s="130">
        <v>0</v>
      </c>
      <c r="W196" s="130">
        <v>0</v>
      </c>
      <c r="X196" s="130">
        <v>0</v>
      </c>
      <c r="Y196" s="130">
        <v>0</v>
      </c>
      <c r="Z196" s="130">
        <v>0</v>
      </c>
      <c r="AA196" s="130">
        <v>0</v>
      </c>
      <c r="AB196" s="267">
        <f t="shared" si="222"/>
        <v>0</v>
      </c>
      <c r="AC196" s="130"/>
      <c r="AD196" s="267">
        <v>0</v>
      </c>
      <c r="AE196" s="130"/>
      <c r="AF196" s="267">
        <f t="shared" si="223"/>
        <v>3532000</v>
      </c>
      <c r="AG196" s="130"/>
      <c r="AH196" s="116"/>
      <c r="AI196" s="116"/>
    </row>
    <row r="197" spans="1:35" ht="15.75" customHeight="1">
      <c r="A197" s="260" t="s">
        <v>698</v>
      </c>
      <c r="B197" s="162" t="s">
        <v>699</v>
      </c>
      <c r="C197" s="130">
        <f t="shared" ref="C197:G197" si="224">SUM(C198:C200)</f>
        <v>0</v>
      </c>
      <c r="D197" s="130">
        <f t="shared" si="224"/>
        <v>0</v>
      </c>
      <c r="E197" s="130">
        <f t="shared" si="224"/>
        <v>0</v>
      </c>
      <c r="F197" s="130">
        <f>SUM(F198:F200)</f>
        <v>18097289.920000002</v>
      </c>
      <c r="G197" s="267">
        <f t="shared" si="224"/>
        <v>18097289.920000002</v>
      </c>
      <c r="H197" s="130"/>
      <c r="I197" s="130">
        <f t="shared" ref="I197:O197" si="225">SUM(I198:I200)</f>
        <v>0</v>
      </c>
      <c r="J197" s="130">
        <f t="shared" si="225"/>
        <v>0</v>
      </c>
      <c r="K197" s="130">
        <f t="shared" si="225"/>
        <v>0</v>
      </c>
      <c r="L197" s="130">
        <f t="shared" si="225"/>
        <v>0</v>
      </c>
      <c r="M197" s="130">
        <f t="shared" si="225"/>
        <v>0</v>
      </c>
      <c r="N197" s="279">
        <f t="shared" si="225"/>
        <v>0</v>
      </c>
      <c r="O197" s="257">
        <f t="shared" si="225"/>
        <v>0</v>
      </c>
      <c r="P197" s="280">
        <f t="shared" si="219"/>
        <v>0</v>
      </c>
      <c r="Q197" s="279">
        <f t="shared" ref="Q197:S197" si="226">SUM(Q198:Q200)</f>
        <v>0</v>
      </c>
      <c r="R197" s="257">
        <f t="shared" si="226"/>
        <v>0</v>
      </c>
      <c r="S197" s="257">
        <f t="shared" si="226"/>
        <v>0</v>
      </c>
      <c r="T197" s="280">
        <f t="shared" ref="T197:T213" si="227">SUM(Q197:S197)</f>
        <v>0</v>
      </c>
      <c r="U197" s="130">
        <f t="shared" ref="U197:AA197" si="228">SUM(U198:U200)</f>
        <v>0</v>
      </c>
      <c r="V197" s="130">
        <f t="shared" si="228"/>
        <v>0</v>
      </c>
      <c r="W197" s="130">
        <f t="shared" si="228"/>
        <v>0</v>
      </c>
      <c r="X197" s="130">
        <f t="shared" si="228"/>
        <v>0</v>
      </c>
      <c r="Y197" s="130">
        <f t="shared" si="228"/>
        <v>0</v>
      </c>
      <c r="Z197" s="130">
        <f t="shared" si="228"/>
        <v>0</v>
      </c>
      <c r="AA197" s="130">
        <f t="shared" si="228"/>
        <v>0</v>
      </c>
      <c r="AB197" s="267">
        <f t="shared" si="222"/>
        <v>0</v>
      </c>
      <c r="AC197" s="130"/>
      <c r="AD197" s="267">
        <v>0</v>
      </c>
      <c r="AE197" s="130"/>
      <c r="AF197" s="267">
        <f t="shared" si="223"/>
        <v>18097289.920000002</v>
      </c>
      <c r="AG197" s="130"/>
      <c r="AH197" s="116"/>
      <c r="AI197" s="116"/>
    </row>
    <row r="198" spans="1:35" ht="15.75" customHeight="1">
      <c r="A198" s="260"/>
      <c r="B198" s="130" t="s">
        <v>1444</v>
      </c>
      <c r="C198" s="130">
        <v>0</v>
      </c>
      <c r="D198" s="130">
        <v>0</v>
      </c>
      <c r="E198" s="130">
        <v>0</v>
      </c>
      <c r="F198" s="130">
        <f>+INGRESOS!$C$12*1.5%</f>
        <v>5298000</v>
      </c>
      <c r="G198" s="267">
        <f t="shared" ref="G198:G200" si="229">SUM(C198:F198)</f>
        <v>5298000</v>
      </c>
      <c r="H198" s="130"/>
      <c r="I198" s="130">
        <v>0</v>
      </c>
      <c r="J198" s="130">
        <v>0</v>
      </c>
      <c r="K198" s="130">
        <v>0</v>
      </c>
      <c r="L198" s="130">
        <v>0</v>
      </c>
      <c r="M198" s="130">
        <v>0</v>
      </c>
      <c r="N198" s="279">
        <v>0</v>
      </c>
      <c r="O198" s="257">
        <v>0</v>
      </c>
      <c r="P198" s="280">
        <f t="shared" si="219"/>
        <v>0</v>
      </c>
      <c r="Q198" s="279">
        <v>0</v>
      </c>
      <c r="R198" s="257">
        <v>0</v>
      </c>
      <c r="S198" s="257">
        <v>0</v>
      </c>
      <c r="T198" s="280">
        <f t="shared" si="227"/>
        <v>0</v>
      </c>
      <c r="U198" s="130">
        <v>0</v>
      </c>
      <c r="V198" s="130">
        <v>0</v>
      </c>
      <c r="W198" s="130">
        <v>0</v>
      </c>
      <c r="X198" s="130">
        <v>0</v>
      </c>
      <c r="Y198" s="130">
        <v>0</v>
      </c>
      <c r="Z198" s="130">
        <v>0</v>
      </c>
      <c r="AA198" s="130">
        <v>0</v>
      </c>
      <c r="AB198" s="267">
        <f t="shared" si="222"/>
        <v>0</v>
      </c>
      <c r="AC198" s="130"/>
      <c r="AD198" s="267">
        <v>0</v>
      </c>
      <c r="AE198" s="130"/>
      <c r="AF198" s="267">
        <f t="shared" si="223"/>
        <v>5298000</v>
      </c>
      <c r="AG198" s="130"/>
      <c r="AH198" s="116"/>
      <c r="AI198" s="116"/>
    </row>
    <row r="199" spans="1:35" ht="15.75" customHeight="1">
      <c r="A199" s="260"/>
      <c r="B199" s="130" t="s">
        <v>1445</v>
      </c>
      <c r="C199" s="130">
        <v>0</v>
      </c>
      <c r="D199" s="130">
        <v>0</v>
      </c>
      <c r="E199" s="130">
        <v>0</v>
      </c>
      <c r="F199" s="130">
        <f>+INGRESOS!C34*10%</f>
        <v>1050000</v>
      </c>
      <c r="G199" s="267">
        <f t="shared" si="229"/>
        <v>1050000</v>
      </c>
      <c r="H199" s="130"/>
      <c r="I199" s="130">
        <v>0</v>
      </c>
      <c r="J199" s="130">
        <v>0</v>
      </c>
      <c r="K199" s="130">
        <v>0</v>
      </c>
      <c r="L199" s="130">
        <v>0</v>
      </c>
      <c r="M199" s="130">
        <v>0</v>
      </c>
      <c r="N199" s="279">
        <v>0</v>
      </c>
      <c r="O199" s="257">
        <v>0</v>
      </c>
      <c r="P199" s="280">
        <f t="shared" si="219"/>
        <v>0</v>
      </c>
      <c r="Q199" s="279">
        <v>0</v>
      </c>
      <c r="R199" s="257">
        <v>0</v>
      </c>
      <c r="S199" s="257">
        <v>0</v>
      </c>
      <c r="T199" s="280">
        <f t="shared" si="227"/>
        <v>0</v>
      </c>
      <c r="U199" s="130">
        <v>0</v>
      </c>
      <c r="V199" s="130">
        <v>0</v>
      </c>
      <c r="W199" s="130">
        <v>0</v>
      </c>
      <c r="X199" s="130">
        <v>0</v>
      </c>
      <c r="Y199" s="130">
        <v>0</v>
      </c>
      <c r="Z199" s="130">
        <v>0</v>
      </c>
      <c r="AA199" s="130">
        <v>0</v>
      </c>
      <c r="AB199" s="267">
        <f t="shared" si="222"/>
        <v>0</v>
      </c>
      <c r="AC199" s="130"/>
      <c r="AD199" s="267">
        <v>0</v>
      </c>
      <c r="AE199" s="130"/>
      <c r="AF199" s="267">
        <f t="shared" si="223"/>
        <v>1050000</v>
      </c>
      <c r="AG199" s="130"/>
      <c r="AH199" s="116"/>
      <c r="AI199" s="116"/>
    </row>
    <row r="200" spans="1:35" ht="15.75" customHeight="1">
      <c r="A200" s="260"/>
      <c r="B200" s="130" t="s">
        <v>1446</v>
      </c>
      <c r="C200" s="130">
        <v>0</v>
      </c>
      <c r="D200" s="130">
        <v>0</v>
      </c>
      <c r="E200" s="130">
        <v>0</v>
      </c>
      <c r="F200" s="130">
        <f>+((INGRESOS!$C$8-INGRESOS!$C$88-INGRESOS!$C$91))*0.5%-0.01</f>
        <v>11749289.92</v>
      </c>
      <c r="G200" s="267">
        <f t="shared" si="229"/>
        <v>11749289.92</v>
      </c>
      <c r="H200" s="130"/>
      <c r="I200" s="130">
        <v>0</v>
      </c>
      <c r="J200" s="130">
        <v>0</v>
      </c>
      <c r="K200" s="130">
        <v>0</v>
      </c>
      <c r="L200" s="130">
        <v>0</v>
      </c>
      <c r="M200" s="130">
        <v>0</v>
      </c>
      <c r="N200" s="279">
        <v>0</v>
      </c>
      <c r="O200" s="257">
        <v>0</v>
      </c>
      <c r="P200" s="280">
        <f t="shared" si="219"/>
        <v>0</v>
      </c>
      <c r="Q200" s="279">
        <v>0</v>
      </c>
      <c r="R200" s="257">
        <v>0</v>
      </c>
      <c r="S200" s="257">
        <v>0</v>
      </c>
      <c r="T200" s="280">
        <f t="shared" si="227"/>
        <v>0</v>
      </c>
      <c r="U200" s="130">
        <v>0</v>
      </c>
      <c r="V200" s="130">
        <v>0</v>
      </c>
      <c r="W200" s="130">
        <v>0</v>
      </c>
      <c r="X200" s="130">
        <v>0</v>
      </c>
      <c r="Y200" s="130">
        <v>0</v>
      </c>
      <c r="Z200" s="130">
        <v>0</v>
      </c>
      <c r="AA200" s="130">
        <v>0</v>
      </c>
      <c r="AB200" s="267">
        <f t="shared" si="222"/>
        <v>0</v>
      </c>
      <c r="AC200" s="130"/>
      <c r="AD200" s="267">
        <v>0</v>
      </c>
      <c r="AE200" s="130"/>
      <c r="AF200" s="267">
        <f t="shared" si="223"/>
        <v>11749289.92</v>
      </c>
      <c r="AG200" s="130"/>
      <c r="AH200" s="116"/>
      <c r="AI200" s="116"/>
    </row>
    <row r="201" spans="1:35" ht="15.75" customHeight="1">
      <c r="A201" s="260" t="s">
        <v>700</v>
      </c>
      <c r="B201" s="162" t="s">
        <v>701</v>
      </c>
      <c r="C201" s="130">
        <f t="shared" ref="C201:G201" si="230">SUM(C202)</f>
        <v>0</v>
      </c>
      <c r="D201" s="130">
        <f t="shared" si="230"/>
        <v>0</v>
      </c>
      <c r="E201" s="130">
        <f t="shared" si="230"/>
        <v>0</v>
      </c>
      <c r="F201" s="130">
        <f t="shared" si="230"/>
        <v>35320000</v>
      </c>
      <c r="G201" s="267">
        <f t="shared" si="230"/>
        <v>35320000</v>
      </c>
      <c r="H201" s="130"/>
      <c r="I201" s="130">
        <f t="shared" ref="I201:O201" si="231">SUM(I202)</f>
        <v>0</v>
      </c>
      <c r="J201" s="130">
        <f t="shared" si="231"/>
        <v>0</v>
      </c>
      <c r="K201" s="130">
        <f t="shared" si="231"/>
        <v>0</v>
      </c>
      <c r="L201" s="130">
        <f t="shared" si="231"/>
        <v>0</v>
      </c>
      <c r="M201" s="130">
        <f t="shared" si="231"/>
        <v>0</v>
      </c>
      <c r="N201" s="279">
        <f t="shared" si="231"/>
        <v>0</v>
      </c>
      <c r="O201" s="257">
        <f t="shared" si="231"/>
        <v>0</v>
      </c>
      <c r="P201" s="280">
        <f t="shared" si="219"/>
        <v>0</v>
      </c>
      <c r="Q201" s="279">
        <f>SUM(Q202)</f>
        <v>0</v>
      </c>
      <c r="R201" s="257">
        <v>0</v>
      </c>
      <c r="S201" s="257">
        <f>SUM(S202)</f>
        <v>0</v>
      </c>
      <c r="T201" s="280">
        <f t="shared" si="227"/>
        <v>0</v>
      </c>
      <c r="U201" s="130">
        <f t="shared" ref="U201:AA201" si="232">SUM(U202)</f>
        <v>0</v>
      </c>
      <c r="V201" s="130">
        <f t="shared" si="232"/>
        <v>0</v>
      </c>
      <c r="W201" s="130">
        <f t="shared" si="232"/>
        <v>0</v>
      </c>
      <c r="X201" s="130">
        <f t="shared" si="232"/>
        <v>0</v>
      </c>
      <c r="Y201" s="130">
        <f t="shared" si="232"/>
        <v>0</v>
      </c>
      <c r="Z201" s="130">
        <f t="shared" si="232"/>
        <v>0</v>
      </c>
      <c r="AA201" s="130">
        <f t="shared" si="232"/>
        <v>0</v>
      </c>
      <c r="AB201" s="267">
        <f t="shared" si="222"/>
        <v>0</v>
      </c>
      <c r="AC201" s="130"/>
      <c r="AD201" s="267">
        <v>0</v>
      </c>
      <c r="AE201" s="130"/>
      <c r="AF201" s="267">
        <f t="shared" si="223"/>
        <v>35320000</v>
      </c>
      <c r="AG201" s="130"/>
      <c r="AH201" s="116"/>
      <c r="AI201" s="116"/>
    </row>
    <row r="202" spans="1:35" ht="15.75" customHeight="1">
      <c r="A202" s="260"/>
      <c r="B202" s="162" t="s">
        <v>1447</v>
      </c>
      <c r="C202" s="130">
        <v>0</v>
      </c>
      <c r="D202" s="130">
        <v>0</v>
      </c>
      <c r="E202" s="130">
        <v>0</v>
      </c>
      <c r="F202" s="130">
        <f>+INGRESOS!$C$12*10%</f>
        <v>35320000</v>
      </c>
      <c r="G202" s="267">
        <f>SUM(C202:F202)</f>
        <v>35320000</v>
      </c>
      <c r="H202" s="130"/>
      <c r="I202" s="130">
        <v>0</v>
      </c>
      <c r="J202" s="130">
        <v>0</v>
      </c>
      <c r="K202" s="130">
        <v>0</v>
      </c>
      <c r="L202" s="130">
        <v>0</v>
      </c>
      <c r="M202" s="130">
        <v>0</v>
      </c>
      <c r="N202" s="279">
        <v>0</v>
      </c>
      <c r="O202" s="257">
        <v>0</v>
      </c>
      <c r="P202" s="280">
        <f t="shared" si="219"/>
        <v>0</v>
      </c>
      <c r="Q202" s="279">
        <v>0</v>
      </c>
      <c r="R202" s="257">
        <v>0</v>
      </c>
      <c r="S202" s="257">
        <v>0</v>
      </c>
      <c r="T202" s="280">
        <f t="shared" si="227"/>
        <v>0</v>
      </c>
      <c r="U202" s="130">
        <v>0</v>
      </c>
      <c r="V202" s="130">
        <v>0</v>
      </c>
      <c r="W202" s="130">
        <v>0</v>
      </c>
      <c r="X202" s="130">
        <v>0</v>
      </c>
      <c r="Y202" s="130">
        <v>0</v>
      </c>
      <c r="Z202" s="130">
        <v>0</v>
      </c>
      <c r="AA202" s="130">
        <v>0</v>
      </c>
      <c r="AB202" s="267">
        <f t="shared" si="222"/>
        <v>0</v>
      </c>
      <c r="AC202" s="130"/>
      <c r="AD202" s="267">
        <v>0</v>
      </c>
      <c r="AE202" s="130"/>
      <c r="AF202" s="267">
        <f t="shared" si="223"/>
        <v>35320000</v>
      </c>
      <c r="AG202" s="130"/>
      <c r="AH202" s="116"/>
      <c r="AI202" s="116"/>
    </row>
    <row r="203" spans="1:35" ht="15.75" customHeight="1">
      <c r="A203" s="260" t="s">
        <v>702</v>
      </c>
      <c r="B203" s="162" t="s">
        <v>703</v>
      </c>
      <c r="C203" s="130">
        <f t="shared" ref="C203:G203" si="233">+C204+C205+C208</f>
        <v>0</v>
      </c>
      <c r="D203" s="130">
        <f t="shared" si="233"/>
        <v>0</v>
      </c>
      <c r="E203" s="130">
        <f t="shared" si="233"/>
        <v>0</v>
      </c>
      <c r="F203" s="130">
        <f t="shared" si="233"/>
        <v>145315069.07999998</v>
      </c>
      <c r="G203" s="267">
        <f t="shared" si="233"/>
        <v>145315069.07999998</v>
      </c>
      <c r="H203" s="130"/>
      <c r="I203" s="130">
        <f t="shared" ref="I203:O203" si="234">+I204+I205+I208</f>
        <v>0</v>
      </c>
      <c r="J203" s="130">
        <f t="shared" si="234"/>
        <v>0</v>
      </c>
      <c r="K203" s="130">
        <f t="shared" si="234"/>
        <v>0</v>
      </c>
      <c r="L203" s="130">
        <f t="shared" si="234"/>
        <v>0</v>
      </c>
      <c r="M203" s="130">
        <f t="shared" si="234"/>
        <v>0</v>
      </c>
      <c r="N203" s="279">
        <f t="shared" si="234"/>
        <v>0</v>
      </c>
      <c r="O203" s="257">
        <f t="shared" si="234"/>
        <v>0</v>
      </c>
      <c r="P203" s="280">
        <f t="shared" si="219"/>
        <v>0</v>
      </c>
      <c r="Q203" s="279">
        <f>+Q204+Q205+Q208</f>
        <v>0</v>
      </c>
      <c r="R203" s="257">
        <v>0</v>
      </c>
      <c r="S203" s="257">
        <f>+S204+S205+S208</f>
        <v>0</v>
      </c>
      <c r="T203" s="280">
        <f t="shared" si="227"/>
        <v>0</v>
      </c>
      <c r="U203" s="130">
        <f t="shared" ref="U203:AA203" si="235">+U204+U205+U208</f>
        <v>0</v>
      </c>
      <c r="V203" s="130">
        <f t="shared" si="235"/>
        <v>0</v>
      </c>
      <c r="W203" s="130">
        <f t="shared" si="235"/>
        <v>0</v>
      </c>
      <c r="X203" s="130">
        <f t="shared" si="235"/>
        <v>0</v>
      </c>
      <c r="Y203" s="130">
        <f t="shared" si="235"/>
        <v>0</v>
      </c>
      <c r="Z203" s="130">
        <f t="shared" si="235"/>
        <v>0</v>
      </c>
      <c r="AA203" s="130">
        <f t="shared" si="235"/>
        <v>0</v>
      </c>
      <c r="AB203" s="267">
        <f t="shared" si="222"/>
        <v>0</v>
      </c>
      <c r="AC203" s="130"/>
      <c r="AD203" s="267">
        <v>0</v>
      </c>
      <c r="AE203" s="130"/>
      <c r="AF203" s="267">
        <f t="shared" si="223"/>
        <v>145315069.07999998</v>
      </c>
      <c r="AG203" s="130"/>
      <c r="AH203" s="116"/>
      <c r="AI203" s="116"/>
    </row>
    <row r="204" spans="1:35" ht="15.75" customHeight="1">
      <c r="A204" s="260"/>
      <c r="B204" s="162" t="s">
        <v>1448</v>
      </c>
      <c r="C204" s="130">
        <v>0</v>
      </c>
      <c r="D204" s="130">
        <v>0</v>
      </c>
      <c r="E204" s="130">
        <v>0</v>
      </c>
      <c r="F204" s="130">
        <f>+((INGRESOS!$C$8-INGRESOS!$C$88-INGRESOS!$C$91))*3%</f>
        <v>70495739.579999998</v>
      </c>
      <c r="G204" s="267">
        <f t="shared" ref="G204:G213" si="236">SUM(C204:F204)</f>
        <v>70495739.579999998</v>
      </c>
      <c r="H204" s="130"/>
      <c r="I204" s="130">
        <v>0</v>
      </c>
      <c r="J204" s="130">
        <v>0</v>
      </c>
      <c r="K204" s="130">
        <v>0</v>
      </c>
      <c r="L204" s="130">
        <v>0</v>
      </c>
      <c r="M204" s="130">
        <v>0</v>
      </c>
      <c r="N204" s="279">
        <v>0</v>
      </c>
      <c r="O204" s="257">
        <v>0</v>
      </c>
      <c r="P204" s="280">
        <f t="shared" si="219"/>
        <v>0</v>
      </c>
      <c r="Q204" s="279">
        <v>0</v>
      </c>
      <c r="R204" s="257">
        <v>0</v>
      </c>
      <c r="S204" s="257">
        <v>0</v>
      </c>
      <c r="T204" s="280">
        <f t="shared" si="227"/>
        <v>0</v>
      </c>
      <c r="U204" s="130">
        <v>0</v>
      </c>
      <c r="V204" s="130">
        <v>0</v>
      </c>
      <c r="W204" s="130">
        <v>0</v>
      </c>
      <c r="X204" s="130">
        <v>0</v>
      </c>
      <c r="Y204" s="130">
        <v>0</v>
      </c>
      <c r="Z204" s="130">
        <v>0</v>
      </c>
      <c r="AA204" s="130">
        <v>0</v>
      </c>
      <c r="AB204" s="267">
        <f t="shared" si="222"/>
        <v>0</v>
      </c>
      <c r="AC204" s="130"/>
      <c r="AD204" s="267">
        <v>0</v>
      </c>
      <c r="AE204" s="130"/>
      <c r="AF204" s="267">
        <f t="shared" si="223"/>
        <v>70495739.579999998</v>
      </c>
      <c r="AG204" s="130"/>
      <c r="AH204" s="116"/>
      <c r="AI204" s="116"/>
    </row>
    <row r="205" spans="1:35" ht="15.75" customHeight="1">
      <c r="A205" s="260"/>
      <c r="B205" s="162" t="s">
        <v>1449</v>
      </c>
      <c r="C205" s="130">
        <f t="shared" ref="C205:F205" si="237">+C206+C207</f>
        <v>0</v>
      </c>
      <c r="D205" s="130">
        <f t="shared" si="237"/>
        <v>0</v>
      </c>
      <c r="E205" s="130">
        <f t="shared" si="237"/>
        <v>0</v>
      </c>
      <c r="F205" s="130">
        <f t="shared" si="237"/>
        <v>70228306.5</v>
      </c>
      <c r="G205" s="267">
        <f t="shared" si="236"/>
        <v>70228306.5</v>
      </c>
      <c r="H205" s="130"/>
      <c r="I205" s="130">
        <f t="shared" ref="I205:O205" si="238">+I206+I207</f>
        <v>0</v>
      </c>
      <c r="J205" s="130">
        <f t="shared" si="238"/>
        <v>0</v>
      </c>
      <c r="K205" s="130">
        <f t="shared" si="238"/>
        <v>0</v>
      </c>
      <c r="L205" s="130">
        <f t="shared" si="238"/>
        <v>0</v>
      </c>
      <c r="M205" s="130">
        <f t="shared" si="238"/>
        <v>0</v>
      </c>
      <c r="N205" s="279">
        <f t="shared" si="238"/>
        <v>0</v>
      </c>
      <c r="O205" s="257">
        <f t="shared" si="238"/>
        <v>0</v>
      </c>
      <c r="P205" s="280">
        <f t="shared" si="219"/>
        <v>0</v>
      </c>
      <c r="Q205" s="279">
        <f t="shared" ref="Q205:S205" si="239">+Q206+Q207</f>
        <v>0</v>
      </c>
      <c r="R205" s="257">
        <f t="shared" si="239"/>
        <v>0</v>
      </c>
      <c r="S205" s="257">
        <f t="shared" si="239"/>
        <v>0</v>
      </c>
      <c r="T205" s="280">
        <f t="shared" si="227"/>
        <v>0</v>
      </c>
      <c r="U205" s="130">
        <f t="shared" ref="U205:AA205" si="240">+U206+U207</f>
        <v>0</v>
      </c>
      <c r="V205" s="130">
        <f t="shared" si="240"/>
        <v>0</v>
      </c>
      <c r="W205" s="130">
        <f t="shared" si="240"/>
        <v>0</v>
      </c>
      <c r="X205" s="130">
        <f t="shared" si="240"/>
        <v>0</v>
      </c>
      <c r="Y205" s="130">
        <f t="shared" si="240"/>
        <v>0</v>
      </c>
      <c r="Z205" s="130">
        <f t="shared" si="240"/>
        <v>0</v>
      </c>
      <c r="AA205" s="130">
        <f t="shared" si="240"/>
        <v>0</v>
      </c>
      <c r="AB205" s="267">
        <f t="shared" si="222"/>
        <v>0</v>
      </c>
      <c r="AC205" s="130"/>
      <c r="AD205" s="267">
        <f>SUM(AD206:AD207)</f>
        <v>0</v>
      </c>
      <c r="AE205" s="130"/>
      <c r="AF205" s="267">
        <f t="shared" si="223"/>
        <v>70228306.5</v>
      </c>
      <c r="AG205" s="130"/>
      <c r="AH205" s="116"/>
      <c r="AI205" s="116"/>
    </row>
    <row r="206" spans="1:35" ht="15.75" customHeight="1">
      <c r="A206" s="260"/>
      <c r="B206" s="162" t="s">
        <v>1450</v>
      </c>
      <c r="C206" s="130">
        <v>0</v>
      </c>
      <c r="D206" s="292">
        <v>0</v>
      </c>
      <c r="E206" s="292">
        <v>0</v>
      </c>
      <c r="F206" s="292">
        <v>36861854.5</v>
      </c>
      <c r="G206" s="267">
        <f t="shared" si="236"/>
        <v>36861854.5</v>
      </c>
      <c r="H206" s="130"/>
      <c r="I206" s="130">
        <v>0</v>
      </c>
      <c r="J206" s="130">
        <v>0</v>
      </c>
      <c r="K206" s="130">
        <v>0</v>
      </c>
      <c r="L206" s="130">
        <v>0</v>
      </c>
      <c r="M206" s="130">
        <v>0</v>
      </c>
      <c r="N206" s="279">
        <v>0</v>
      </c>
      <c r="O206" s="257">
        <v>0</v>
      </c>
      <c r="P206" s="280">
        <f t="shared" si="219"/>
        <v>0</v>
      </c>
      <c r="Q206" s="279">
        <v>0</v>
      </c>
      <c r="R206" s="257">
        <v>0</v>
      </c>
      <c r="S206" s="257">
        <v>0</v>
      </c>
      <c r="T206" s="280">
        <f t="shared" si="227"/>
        <v>0</v>
      </c>
      <c r="U206" s="130">
        <v>0</v>
      </c>
      <c r="V206" s="130">
        <v>0</v>
      </c>
      <c r="W206" s="130">
        <v>0</v>
      </c>
      <c r="X206" s="130">
        <v>0</v>
      </c>
      <c r="Y206" s="130">
        <v>0</v>
      </c>
      <c r="Z206" s="130">
        <v>0</v>
      </c>
      <c r="AA206" s="130">
        <v>0</v>
      </c>
      <c r="AB206" s="267">
        <f t="shared" si="222"/>
        <v>0</v>
      </c>
      <c r="AC206" s="130"/>
      <c r="AD206" s="267">
        <v>0</v>
      </c>
      <c r="AE206" s="130"/>
      <c r="AF206" s="267">
        <f t="shared" si="223"/>
        <v>36861854.5</v>
      </c>
      <c r="AG206" s="130"/>
      <c r="AH206" s="116"/>
      <c r="AI206" s="116"/>
    </row>
    <row r="207" spans="1:35" ht="15.75" customHeight="1">
      <c r="A207" s="260"/>
      <c r="B207" s="162" t="s">
        <v>1451</v>
      </c>
      <c r="C207" s="130">
        <v>0</v>
      </c>
      <c r="D207" s="292">
        <v>0</v>
      </c>
      <c r="E207" s="292">
        <v>0</v>
      </c>
      <c r="F207" s="293">
        <v>33366452</v>
      </c>
      <c r="G207" s="267">
        <f t="shared" si="236"/>
        <v>33366452</v>
      </c>
      <c r="H207" s="130"/>
      <c r="I207" s="130">
        <v>0</v>
      </c>
      <c r="J207" s="130">
        <v>0</v>
      </c>
      <c r="K207" s="130">
        <v>0</v>
      </c>
      <c r="L207" s="130">
        <v>0</v>
      </c>
      <c r="M207" s="130">
        <v>0</v>
      </c>
      <c r="N207" s="279">
        <v>0</v>
      </c>
      <c r="O207" s="257">
        <v>0</v>
      </c>
      <c r="P207" s="280">
        <f t="shared" si="219"/>
        <v>0</v>
      </c>
      <c r="Q207" s="279">
        <v>0</v>
      </c>
      <c r="R207" s="257">
        <v>0</v>
      </c>
      <c r="S207" s="257">
        <v>0</v>
      </c>
      <c r="T207" s="280">
        <f t="shared" si="227"/>
        <v>0</v>
      </c>
      <c r="U207" s="130">
        <v>0</v>
      </c>
      <c r="V207" s="130">
        <v>0</v>
      </c>
      <c r="W207" s="130">
        <v>0</v>
      </c>
      <c r="X207" s="130">
        <v>0</v>
      </c>
      <c r="Y207" s="130">
        <v>0</v>
      </c>
      <c r="Z207" s="130">
        <v>0</v>
      </c>
      <c r="AA207" s="130">
        <v>0</v>
      </c>
      <c r="AB207" s="267">
        <f t="shared" si="222"/>
        <v>0</v>
      </c>
      <c r="AC207" s="130"/>
      <c r="AD207" s="267">
        <v>0</v>
      </c>
      <c r="AE207" s="130"/>
      <c r="AF207" s="267">
        <f t="shared" si="223"/>
        <v>33366452</v>
      </c>
      <c r="AG207" s="130"/>
      <c r="AH207" s="116"/>
      <c r="AI207" s="116"/>
    </row>
    <row r="208" spans="1:35" ht="15.75" customHeight="1">
      <c r="A208" s="260"/>
      <c r="B208" s="162" t="s">
        <v>1452</v>
      </c>
      <c r="C208" s="130">
        <v>0</v>
      </c>
      <c r="D208" s="130">
        <v>0</v>
      </c>
      <c r="E208" s="130">
        <v>0</v>
      </c>
      <c r="F208" s="130">
        <v>4591023</v>
      </c>
      <c r="G208" s="267">
        <f t="shared" si="236"/>
        <v>4591023</v>
      </c>
      <c r="H208" s="130"/>
      <c r="I208" s="130">
        <v>0</v>
      </c>
      <c r="J208" s="130">
        <v>0</v>
      </c>
      <c r="K208" s="130">
        <v>0</v>
      </c>
      <c r="L208" s="130">
        <v>0</v>
      </c>
      <c r="M208" s="130">
        <v>0</v>
      </c>
      <c r="N208" s="279">
        <v>0</v>
      </c>
      <c r="O208" s="257">
        <v>0</v>
      </c>
      <c r="P208" s="280">
        <f t="shared" si="219"/>
        <v>0</v>
      </c>
      <c r="Q208" s="279">
        <v>0</v>
      </c>
      <c r="R208" s="257">
        <v>0</v>
      </c>
      <c r="S208" s="257">
        <v>0</v>
      </c>
      <c r="T208" s="280">
        <f t="shared" si="227"/>
        <v>0</v>
      </c>
      <c r="U208" s="130">
        <v>0</v>
      </c>
      <c r="V208" s="130">
        <v>0</v>
      </c>
      <c r="W208" s="130">
        <v>0</v>
      </c>
      <c r="X208" s="130">
        <v>0</v>
      </c>
      <c r="Y208" s="130">
        <v>0</v>
      </c>
      <c r="Z208" s="130">
        <v>0</v>
      </c>
      <c r="AA208" s="130">
        <v>0</v>
      </c>
      <c r="AB208" s="267">
        <f t="shared" si="222"/>
        <v>0</v>
      </c>
      <c r="AC208" s="130"/>
      <c r="AD208" s="267">
        <v>0</v>
      </c>
      <c r="AE208" s="130"/>
      <c r="AF208" s="267">
        <f t="shared" si="223"/>
        <v>4591023</v>
      </c>
      <c r="AG208" s="130"/>
      <c r="AH208" s="116"/>
      <c r="AI208" s="116"/>
    </row>
    <row r="209" spans="1:35" ht="15.75" customHeight="1">
      <c r="A209" s="260" t="s">
        <v>704</v>
      </c>
      <c r="B209" s="162" t="s">
        <v>705</v>
      </c>
      <c r="C209" s="130">
        <v>0</v>
      </c>
      <c r="D209" s="130">
        <v>0</v>
      </c>
      <c r="E209" s="130">
        <v>0</v>
      </c>
      <c r="F209" s="130">
        <v>0</v>
      </c>
      <c r="G209" s="267">
        <f t="shared" si="236"/>
        <v>0</v>
      </c>
      <c r="H209" s="130"/>
      <c r="I209" s="130">
        <v>0</v>
      </c>
      <c r="J209" s="130">
        <v>0</v>
      </c>
      <c r="K209" s="130">
        <v>0</v>
      </c>
      <c r="L209" s="130">
        <v>0</v>
      </c>
      <c r="M209" s="130">
        <v>0</v>
      </c>
      <c r="N209" s="279">
        <v>0</v>
      </c>
      <c r="O209" s="257">
        <v>0</v>
      </c>
      <c r="P209" s="280">
        <f t="shared" si="219"/>
        <v>0</v>
      </c>
      <c r="Q209" s="279">
        <v>0</v>
      </c>
      <c r="R209" s="257">
        <v>0</v>
      </c>
      <c r="S209" s="257">
        <v>0</v>
      </c>
      <c r="T209" s="280">
        <f t="shared" si="227"/>
        <v>0</v>
      </c>
      <c r="U209" s="130">
        <v>0</v>
      </c>
      <c r="V209" s="130">
        <v>0</v>
      </c>
      <c r="W209" s="130">
        <v>0</v>
      </c>
      <c r="X209" s="130">
        <v>0</v>
      </c>
      <c r="Y209" s="130">
        <v>0</v>
      </c>
      <c r="Z209" s="130">
        <v>0</v>
      </c>
      <c r="AA209" s="130">
        <v>0</v>
      </c>
      <c r="AB209" s="267">
        <f t="shared" si="222"/>
        <v>0</v>
      </c>
      <c r="AC209" s="130"/>
      <c r="AD209" s="267">
        <v>0</v>
      </c>
      <c r="AE209" s="130"/>
      <c r="AF209" s="267">
        <f t="shared" si="223"/>
        <v>0</v>
      </c>
      <c r="AG209" s="130"/>
      <c r="AH209" s="116"/>
      <c r="AI209" s="116"/>
    </row>
    <row r="210" spans="1:35" ht="15.75" customHeight="1">
      <c r="A210" s="260" t="s">
        <v>706</v>
      </c>
      <c r="B210" s="162" t="s">
        <v>707</v>
      </c>
      <c r="C210" s="130">
        <v>0</v>
      </c>
      <c r="D210" s="130">
        <v>0</v>
      </c>
      <c r="E210" s="130">
        <v>0</v>
      </c>
      <c r="F210" s="130">
        <v>0</v>
      </c>
      <c r="G210" s="267">
        <f t="shared" si="236"/>
        <v>0</v>
      </c>
      <c r="H210" s="130"/>
      <c r="I210" s="130">
        <v>0</v>
      </c>
      <c r="J210" s="130">
        <v>0</v>
      </c>
      <c r="K210" s="130">
        <v>0</v>
      </c>
      <c r="L210" s="130">
        <v>0</v>
      </c>
      <c r="M210" s="130">
        <v>0</v>
      </c>
      <c r="N210" s="279">
        <v>0</v>
      </c>
      <c r="O210" s="257">
        <v>0</v>
      </c>
      <c r="P210" s="280">
        <f t="shared" si="219"/>
        <v>0</v>
      </c>
      <c r="Q210" s="279">
        <v>0</v>
      </c>
      <c r="R210" s="257">
        <v>0</v>
      </c>
      <c r="S210" s="257">
        <v>0</v>
      </c>
      <c r="T210" s="280">
        <f t="shared" si="227"/>
        <v>0</v>
      </c>
      <c r="U210" s="130">
        <v>0</v>
      </c>
      <c r="V210" s="130">
        <v>0</v>
      </c>
      <c r="W210" s="130">
        <v>0</v>
      </c>
      <c r="X210" s="130">
        <v>0</v>
      </c>
      <c r="Y210" s="130">
        <v>0</v>
      </c>
      <c r="Z210" s="130">
        <v>0</v>
      </c>
      <c r="AA210" s="130">
        <v>0</v>
      </c>
      <c r="AB210" s="267">
        <f t="shared" si="222"/>
        <v>0</v>
      </c>
      <c r="AC210" s="130"/>
      <c r="AD210" s="267">
        <v>0</v>
      </c>
      <c r="AE210" s="130"/>
      <c r="AF210" s="267">
        <f t="shared" si="223"/>
        <v>0</v>
      </c>
      <c r="AG210" s="130"/>
      <c r="AH210" s="116"/>
      <c r="AI210" s="116"/>
    </row>
    <row r="211" spans="1:35" ht="15.75" customHeight="1">
      <c r="A211" s="260" t="s">
        <v>708</v>
      </c>
      <c r="B211" s="162" t="s">
        <v>709</v>
      </c>
      <c r="C211" s="130">
        <v>0</v>
      </c>
      <c r="D211" s="130">
        <v>0</v>
      </c>
      <c r="E211" s="130">
        <v>0</v>
      </c>
      <c r="F211" s="130">
        <v>0</v>
      </c>
      <c r="G211" s="267">
        <f t="shared" si="236"/>
        <v>0</v>
      </c>
      <c r="H211" s="130"/>
      <c r="I211" s="130">
        <v>0</v>
      </c>
      <c r="J211" s="130">
        <v>0</v>
      </c>
      <c r="K211" s="130">
        <v>0</v>
      </c>
      <c r="L211" s="130">
        <v>0</v>
      </c>
      <c r="M211" s="130">
        <v>0</v>
      </c>
      <c r="N211" s="279">
        <v>0</v>
      </c>
      <c r="O211" s="257">
        <v>0</v>
      </c>
      <c r="P211" s="280">
        <f t="shared" si="219"/>
        <v>0</v>
      </c>
      <c r="Q211" s="279">
        <v>0</v>
      </c>
      <c r="R211" s="257">
        <v>0</v>
      </c>
      <c r="S211" s="257">
        <v>0</v>
      </c>
      <c r="T211" s="280">
        <f t="shared" si="227"/>
        <v>0</v>
      </c>
      <c r="U211" s="130">
        <v>0</v>
      </c>
      <c r="V211" s="130">
        <v>0</v>
      </c>
      <c r="W211" s="130">
        <v>0</v>
      </c>
      <c r="X211" s="130">
        <v>0</v>
      </c>
      <c r="Y211" s="130">
        <v>0</v>
      </c>
      <c r="Z211" s="130">
        <v>0</v>
      </c>
      <c r="AA211" s="130">
        <v>0</v>
      </c>
      <c r="AB211" s="267">
        <f t="shared" si="222"/>
        <v>0</v>
      </c>
      <c r="AC211" s="130"/>
      <c r="AD211" s="267">
        <v>0</v>
      </c>
      <c r="AE211" s="130"/>
      <c r="AF211" s="267">
        <f t="shared" si="223"/>
        <v>0</v>
      </c>
      <c r="AG211" s="130"/>
      <c r="AH211" s="116"/>
      <c r="AI211" s="116"/>
    </row>
    <row r="212" spans="1:35" ht="15.75" customHeight="1">
      <c r="A212" s="260" t="s">
        <v>710</v>
      </c>
      <c r="B212" s="162" t="s">
        <v>711</v>
      </c>
      <c r="C212" s="130">
        <v>0</v>
      </c>
      <c r="D212" s="130">
        <v>0</v>
      </c>
      <c r="E212" s="130">
        <v>0</v>
      </c>
      <c r="F212" s="130">
        <v>0</v>
      </c>
      <c r="G212" s="267">
        <f t="shared" si="236"/>
        <v>0</v>
      </c>
      <c r="H212" s="130"/>
      <c r="I212" s="130">
        <v>0</v>
      </c>
      <c r="J212" s="130">
        <v>0</v>
      </c>
      <c r="K212" s="130">
        <v>0</v>
      </c>
      <c r="L212" s="130">
        <v>0</v>
      </c>
      <c r="M212" s="130">
        <v>0</v>
      </c>
      <c r="N212" s="279">
        <v>0</v>
      </c>
      <c r="O212" s="257">
        <v>0</v>
      </c>
      <c r="P212" s="280">
        <f t="shared" si="219"/>
        <v>0</v>
      </c>
      <c r="Q212" s="279">
        <v>0</v>
      </c>
      <c r="R212" s="257">
        <v>0</v>
      </c>
      <c r="S212" s="257">
        <v>0</v>
      </c>
      <c r="T212" s="280">
        <f t="shared" si="227"/>
        <v>0</v>
      </c>
      <c r="U212" s="130">
        <v>0</v>
      </c>
      <c r="V212" s="130">
        <v>0</v>
      </c>
      <c r="W212" s="130">
        <v>0</v>
      </c>
      <c r="X212" s="130">
        <v>0</v>
      </c>
      <c r="Y212" s="130">
        <v>0</v>
      </c>
      <c r="Z212" s="130">
        <v>0</v>
      </c>
      <c r="AA212" s="130">
        <v>0</v>
      </c>
      <c r="AB212" s="267">
        <f t="shared" si="222"/>
        <v>0</v>
      </c>
      <c r="AC212" s="130"/>
      <c r="AD212" s="267">
        <v>0</v>
      </c>
      <c r="AE212" s="130"/>
      <c r="AF212" s="267">
        <f t="shared" si="223"/>
        <v>0</v>
      </c>
      <c r="AG212" s="130"/>
      <c r="AH212" s="116"/>
      <c r="AI212" s="116"/>
    </row>
    <row r="213" spans="1:35" ht="15.75" customHeight="1">
      <c r="A213" s="260" t="s">
        <v>712</v>
      </c>
      <c r="B213" s="162" t="s">
        <v>713</v>
      </c>
      <c r="C213" s="130">
        <v>0</v>
      </c>
      <c r="D213" s="130">
        <v>0</v>
      </c>
      <c r="E213" s="130">
        <v>0</v>
      </c>
      <c r="F213" s="130">
        <v>0</v>
      </c>
      <c r="G213" s="267">
        <f t="shared" si="236"/>
        <v>0</v>
      </c>
      <c r="H213" s="130"/>
      <c r="I213" s="130">
        <v>0</v>
      </c>
      <c r="J213" s="130">
        <v>0</v>
      </c>
      <c r="K213" s="130">
        <v>0</v>
      </c>
      <c r="L213" s="130">
        <v>0</v>
      </c>
      <c r="M213" s="130">
        <v>0</v>
      </c>
      <c r="N213" s="279">
        <v>0</v>
      </c>
      <c r="O213" s="257">
        <v>0</v>
      </c>
      <c r="P213" s="280">
        <f t="shared" si="219"/>
        <v>0</v>
      </c>
      <c r="Q213" s="279">
        <v>0</v>
      </c>
      <c r="R213" s="257">
        <v>0</v>
      </c>
      <c r="S213" s="257">
        <v>0</v>
      </c>
      <c r="T213" s="280">
        <f t="shared" si="227"/>
        <v>0</v>
      </c>
      <c r="U213" s="130">
        <v>0</v>
      </c>
      <c r="V213" s="130">
        <v>0</v>
      </c>
      <c r="W213" s="130">
        <v>0</v>
      </c>
      <c r="X213" s="130">
        <v>0</v>
      </c>
      <c r="Y213" s="130">
        <v>0</v>
      </c>
      <c r="Z213" s="130">
        <v>0</v>
      </c>
      <c r="AA213" s="130">
        <v>0</v>
      </c>
      <c r="AB213" s="267">
        <f t="shared" si="222"/>
        <v>0</v>
      </c>
      <c r="AC213" s="130"/>
      <c r="AD213" s="267">
        <v>0</v>
      </c>
      <c r="AE213" s="130"/>
      <c r="AF213" s="267">
        <f t="shared" si="223"/>
        <v>0</v>
      </c>
      <c r="AG213" s="130"/>
      <c r="AH213" s="116"/>
      <c r="AI213" s="116"/>
    </row>
    <row r="214" spans="1:35" ht="15.75" customHeight="1">
      <c r="A214" s="273" t="s">
        <v>714</v>
      </c>
      <c r="B214" s="164" t="s">
        <v>715</v>
      </c>
      <c r="C214" s="158">
        <f t="shared" ref="C214:G214" si="241">SUM(C215:C218)</f>
        <v>1200000</v>
      </c>
      <c r="D214" s="158">
        <f t="shared" si="241"/>
        <v>0</v>
      </c>
      <c r="E214" s="158">
        <f t="shared" si="241"/>
        <v>0</v>
      </c>
      <c r="F214" s="158">
        <f t="shared" si="241"/>
        <v>0</v>
      </c>
      <c r="G214" s="274">
        <f t="shared" si="241"/>
        <v>1200000</v>
      </c>
      <c r="H214" s="130"/>
      <c r="I214" s="158">
        <f t="shared" ref="I214:AB214" si="242">SUM(I215:I218)</f>
        <v>0</v>
      </c>
      <c r="J214" s="158">
        <f t="shared" si="242"/>
        <v>500000</v>
      </c>
      <c r="K214" s="158">
        <f t="shared" si="242"/>
        <v>100000</v>
      </c>
      <c r="L214" s="158">
        <f t="shared" si="242"/>
        <v>0</v>
      </c>
      <c r="M214" s="158">
        <f t="shared" si="242"/>
        <v>0</v>
      </c>
      <c r="N214" s="275">
        <f t="shared" si="242"/>
        <v>0</v>
      </c>
      <c r="O214" s="276">
        <f t="shared" si="242"/>
        <v>0</v>
      </c>
      <c r="P214" s="277">
        <f t="shared" si="242"/>
        <v>0</v>
      </c>
      <c r="Q214" s="275">
        <f t="shared" si="242"/>
        <v>0</v>
      </c>
      <c r="R214" s="276">
        <f t="shared" si="242"/>
        <v>0</v>
      </c>
      <c r="S214" s="276">
        <f t="shared" si="242"/>
        <v>0</v>
      </c>
      <c r="T214" s="277">
        <f t="shared" si="242"/>
        <v>0</v>
      </c>
      <c r="U214" s="158">
        <f t="shared" si="242"/>
        <v>0</v>
      </c>
      <c r="V214" s="158">
        <f t="shared" si="242"/>
        <v>0</v>
      </c>
      <c r="W214" s="158">
        <f t="shared" si="242"/>
        <v>0</v>
      </c>
      <c r="X214" s="158">
        <f t="shared" si="242"/>
        <v>0</v>
      </c>
      <c r="Y214" s="158">
        <f t="shared" si="242"/>
        <v>0</v>
      </c>
      <c r="Z214" s="158">
        <f t="shared" si="242"/>
        <v>0</v>
      </c>
      <c r="AA214" s="158">
        <f t="shared" si="242"/>
        <v>0</v>
      </c>
      <c r="AB214" s="274">
        <f t="shared" si="242"/>
        <v>600000</v>
      </c>
      <c r="AC214" s="130"/>
      <c r="AD214" s="274">
        <f>SUM(AD215:AD218)</f>
        <v>2200000</v>
      </c>
      <c r="AE214" s="130"/>
      <c r="AF214" s="274">
        <f>SUM(AF215:AF218)</f>
        <v>4000000</v>
      </c>
      <c r="AG214" s="130"/>
      <c r="AH214" s="116"/>
      <c r="AI214" s="116"/>
    </row>
    <row r="215" spans="1:35" ht="15.75" customHeight="1">
      <c r="A215" s="260" t="s">
        <v>716</v>
      </c>
      <c r="B215" s="162" t="s">
        <v>717</v>
      </c>
      <c r="C215" s="130">
        <v>0</v>
      </c>
      <c r="D215" s="130">
        <v>0</v>
      </c>
      <c r="E215" s="130">
        <v>0</v>
      </c>
      <c r="F215" s="130">
        <v>0</v>
      </c>
      <c r="G215" s="267">
        <f t="shared" ref="G215:G218" si="243">SUM(C215:F215)</f>
        <v>0</v>
      </c>
      <c r="H215" s="130"/>
      <c r="I215" s="130">
        <v>0</v>
      </c>
      <c r="J215" s="130">
        <v>0</v>
      </c>
      <c r="K215" s="130">
        <v>0</v>
      </c>
      <c r="L215" s="130">
        <v>0</v>
      </c>
      <c r="M215" s="130">
        <v>0</v>
      </c>
      <c r="N215" s="279">
        <v>0</v>
      </c>
      <c r="O215" s="257">
        <v>0</v>
      </c>
      <c r="P215" s="280">
        <f t="shared" ref="P215:P218" si="244">SUM(N215:O215)</f>
        <v>0</v>
      </c>
      <c r="Q215" s="279">
        <v>0</v>
      </c>
      <c r="R215" s="257">
        <v>0</v>
      </c>
      <c r="S215" s="257">
        <v>0</v>
      </c>
      <c r="T215" s="280">
        <f t="shared" ref="T215:T218" si="245">SUM(Q215:S215)</f>
        <v>0</v>
      </c>
      <c r="U215" s="130">
        <v>0</v>
      </c>
      <c r="V215" s="130">
        <v>0</v>
      </c>
      <c r="W215" s="130">
        <v>0</v>
      </c>
      <c r="X215" s="130">
        <v>0</v>
      </c>
      <c r="Y215" s="130">
        <v>0</v>
      </c>
      <c r="Z215" s="130">
        <v>0</v>
      </c>
      <c r="AA215" s="130">
        <v>0</v>
      </c>
      <c r="AB215" s="267">
        <f t="shared" ref="AB215:AB218" si="246">+I215+J215+K215+L215+M215+P215+T215+U215+V215+W215+X215+Y215+Z215+AA215</f>
        <v>0</v>
      </c>
      <c r="AC215" s="130"/>
      <c r="AD215" s="267">
        <v>0</v>
      </c>
      <c r="AE215" s="130"/>
      <c r="AF215" s="267">
        <f t="shared" ref="AF215:AF218" si="247">+G215+AB215+AD215</f>
        <v>0</v>
      </c>
      <c r="AG215" s="130"/>
      <c r="AH215" s="116"/>
      <c r="AI215" s="116"/>
    </row>
    <row r="216" spans="1:35" ht="15.75" customHeight="1">
      <c r="A216" s="260" t="s">
        <v>718</v>
      </c>
      <c r="B216" s="162" t="s">
        <v>1453</v>
      </c>
      <c r="C216" s="130">
        <v>0</v>
      </c>
      <c r="D216" s="130">
        <v>0</v>
      </c>
      <c r="E216" s="130">
        <v>0</v>
      </c>
      <c r="F216" s="130">
        <v>0</v>
      </c>
      <c r="G216" s="267">
        <f t="shared" si="243"/>
        <v>0</v>
      </c>
      <c r="H216" s="130"/>
      <c r="I216" s="130">
        <v>0</v>
      </c>
      <c r="J216" s="130">
        <v>0</v>
      </c>
      <c r="K216" s="130">
        <v>0</v>
      </c>
      <c r="L216" s="130">
        <v>0</v>
      </c>
      <c r="M216" s="130">
        <v>0</v>
      </c>
      <c r="N216" s="279">
        <v>0</v>
      </c>
      <c r="O216" s="257">
        <v>0</v>
      </c>
      <c r="P216" s="280">
        <f t="shared" si="244"/>
        <v>0</v>
      </c>
      <c r="Q216" s="279">
        <v>0</v>
      </c>
      <c r="R216" s="257">
        <v>0</v>
      </c>
      <c r="S216" s="257">
        <v>0</v>
      </c>
      <c r="T216" s="280">
        <f t="shared" si="245"/>
        <v>0</v>
      </c>
      <c r="U216" s="130">
        <v>0</v>
      </c>
      <c r="V216" s="130">
        <v>0</v>
      </c>
      <c r="W216" s="130">
        <v>0</v>
      </c>
      <c r="X216" s="130">
        <v>0</v>
      </c>
      <c r="Y216" s="130">
        <v>0</v>
      </c>
      <c r="Z216" s="130">
        <v>0</v>
      </c>
      <c r="AA216" s="130">
        <v>0</v>
      </c>
      <c r="AB216" s="267">
        <f t="shared" si="246"/>
        <v>0</v>
      </c>
      <c r="AC216" s="130"/>
      <c r="AD216" s="267">
        <v>0</v>
      </c>
      <c r="AE216" s="130"/>
      <c r="AF216" s="267">
        <f t="shared" si="247"/>
        <v>0</v>
      </c>
      <c r="AG216" s="130"/>
      <c r="AH216" s="116"/>
      <c r="AI216" s="116"/>
    </row>
    <row r="217" spans="1:35" ht="15.75" customHeight="1">
      <c r="A217" s="260" t="s">
        <v>720</v>
      </c>
      <c r="B217" s="162" t="s">
        <v>721</v>
      </c>
      <c r="C217" s="130">
        <v>0</v>
      </c>
      <c r="D217" s="130">
        <v>0</v>
      </c>
      <c r="E217" s="130">
        <v>0</v>
      </c>
      <c r="F217" s="130">
        <v>0</v>
      </c>
      <c r="G217" s="267">
        <f t="shared" si="243"/>
        <v>0</v>
      </c>
      <c r="H217" s="130"/>
      <c r="I217" s="130">
        <v>0</v>
      </c>
      <c r="J217" s="130">
        <v>0</v>
      </c>
      <c r="K217" s="130">
        <v>0</v>
      </c>
      <c r="L217" s="130">
        <v>0</v>
      </c>
      <c r="M217" s="130">
        <v>0</v>
      </c>
      <c r="N217" s="279">
        <v>0</v>
      </c>
      <c r="O217" s="257">
        <v>0</v>
      </c>
      <c r="P217" s="280">
        <f t="shared" si="244"/>
        <v>0</v>
      </c>
      <c r="Q217" s="279">
        <v>0</v>
      </c>
      <c r="R217" s="257">
        <v>0</v>
      </c>
      <c r="S217" s="257">
        <v>0</v>
      </c>
      <c r="T217" s="280">
        <f t="shared" si="245"/>
        <v>0</v>
      </c>
      <c r="U217" s="130">
        <v>0</v>
      </c>
      <c r="V217" s="130">
        <v>0</v>
      </c>
      <c r="W217" s="130">
        <v>0</v>
      </c>
      <c r="X217" s="130">
        <v>0</v>
      </c>
      <c r="Y217" s="130">
        <v>0</v>
      </c>
      <c r="Z217" s="130">
        <v>0</v>
      </c>
      <c r="AA217" s="130">
        <v>0</v>
      </c>
      <c r="AB217" s="267">
        <f t="shared" si="246"/>
        <v>0</v>
      </c>
      <c r="AC217" s="130"/>
      <c r="AD217" s="267">
        <v>0</v>
      </c>
      <c r="AE217" s="130"/>
      <c r="AF217" s="267">
        <f t="shared" si="247"/>
        <v>0</v>
      </c>
      <c r="AG217" s="130"/>
      <c r="AH217" s="116"/>
      <c r="AI217" s="116"/>
    </row>
    <row r="218" spans="1:35" ht="15.75" customHeight="1">
      <c r="A218" s="260" t="s">
        <v>722</v>
      </c>
      <c r="B218" s="162" t="s">
        <v>1454</v>
      </c>
      <c r="C218" s="130">
        <v>1200000</v>
      </c>
      <c r="D218" s="130">
        <v>0</v>
      </c>
      <c r="E218" s="130">
        <v>0</v>
      </c>
      <c r="F218" s="130">
        <v>0</v>
      </c>
      <c r="G218" s="267">
        <f t="shared" si="243"/>
        <v>1200000</v>
      </c>
      <c r="H218" s="130"/>
      <c r="I218" s="130">
        <v>0</v>
      </c>
      <c r="J218" s="130">
        <v>500000</v>
      </c>
      <c r="K218" s="130">
        <v>100000</v>
      </c>
      <c r="L218" s="130">
        <v>0</v>
      </c>
      <c r="M218" s="130">
        <v>0</v>
      </c>
      <c r="N218" s="279">
        <v>0</v>
      </c>
      <c r="O218" s="257">
        <v>0</v>
      </c>
      <c r="P218" s="280">
        <f t="shared" si="244"/>
        <v>0</v>
      </c>
      <c r="Q218" s="279">
        <v>0</v>
      </c>
      <c r="R218" s="257">
        <v>0</v>
      </c>
      <c r="S218" s="257">
        <v>0</v>
      </c>
      <c r="T218" s="280">
        <f t="shared" si="245"/>
        <v>0</v>
      </c>
      <c r="U218" s="130">
        <v>0</v>
      </c>
      <c r="V218" s="130">
        <v>0</v>
      </c>
      <c r="W218" s="130">
        <v>0</v>
      </c>
      <c r="X218" s="130">
        <v>0</v>
      </c>
      <c r="Y218" s="130">
        <v>0</v>
      </c>
      <c r="Z218" s="130">
        <v>0</v>
      </c>
      <c r="AA218" s="130">
        <v>0</v>
      </c>
      <c r="AB218" s="267">
        <f t="shared" si="246"/>
        <v>600000</v>
      </c>
      <c r="AC218" s="130"/>
      <c r="AD218" s="267">
        <f>+'DETALLE PROG. III'!D115+'DETALLE PROG. III'!D256</f>
        <v>2200000</v>
      </c>
      <c r="AE218" s="130"/>
      <c r="AF218" s="267">
        <f t="shared" si="247"/>
        <v>4000000</v>
      </c>
      <c r="AG218" s="130"/>
      <c r="AH218" s="116"/>
      <c r="AI218" s="116"/>
    </row>
    <row r="219" spans="1:35" ht="15.75" customHeight="1">
      <c r="A219" s="260"/>
      <c r="B219" s="162"/>
      <c r="C219" s="130"/>
      <c r="D219" s="130"/>
      <c r="E219" s="130"/>
      <c r="F219" s="130"/>
      <c r="G219" s="267"/>
      <c r="H219" s="130"/>
      <c r="I219" s="130"/>
      <c r="J219" s="130"/>
      <c r="K219" s="130"/>
      <c r="L219" s="130"/>
      <c r="M219" s="130"/>
      <c r="N219" s="279"/>
      <c r="O219" s="257"/>
      <c r="P219" s="280"/>
      <c r="Q219" s="279"/>
      <c r="R219" s="257"/>
      <c r="S219" s="257"/>
      <c r="T219" s="280"/>
      <c r="U219" s="130"/>
      <c r="V219" s="130"/>
      <c r="W219" s="130"/>
      <c r="X219" s="130"/>
      <c r="Y219" s="130"/>
      <c r="Z219" s="130"/>
      <c r="AA219" s="130"/>
      <c r="AB219" s="267"/>
      <c r="AC219" s="130"/>
      <c r="AD219" s="267"/>
      <c r="AE219" s="130"/>
      <c r="AF219" s="267"/>
      <c r="AG219" s="130"/>
      <c r="AH219" s="116"/>
      <c r="AI219" s="116"/>
    </row>
    <row r="220" spans="1:35" ht="15.75" customHeight="1">
      <c r="A220" s="273" t="s">
        <v>724</v>
      </c>
      <c r="B220" s="164" t="s">
        <v>725</v>
      </c>
      <c r="C220" s="158">
        <f t="shared" ref="C220:G220" si="248">SUM(C221:C224)</f>
        <v>0</v>
      </c>
      <c r="D220" s="158">
        <f t="shared" si="248"/>
        <v>0</v>
      </c>
      <c r="E220" s="158">
        <f t="shared" si="248"/>
        <v>0</v>
      </c>
      <c r="F220" s="158">
        <f t="shared" si="248"/>
        <v>21400000</v>
      </c>
      <c r="G220" s="274">
        <f t="shared" si="248"/>
        <v>21400000</v>
      </c>
      <c r="H220" s="130"/>
      <c r="I220" s="158">
        <f t="shared" ref="I220:AB220" si="249">SUM(I221:I224)</f>
        <v>0</v>
      </c>
      <c r="J220" s="158">
        <f t="shared" si="249"/>
        <v>0</v>
      </c>
      <c r="K220" s="158">
        <f t="shared" si="249"/>
        <v>0</v>
      </c>
      <c r="L220" s="158">
        <f t="shared" si="249"/>
        <v>0</v>
      </c>
      <c r="M220" s="158">
        <f t="shared" si="249"/>
        <v>0</v>
      </c>
      <c r="N220" s="275">
        <f t="shared" si="249"/>
        <v>0</v>
      </c>
      <c r="O220" s="276">
        <f t="shared" si="249"/>
        <v>0</v>
      </c>
      <c r="P220" s="277">
        <f t="shared" si="249"/>
        <v>0</v>
      </c>
      <c r="Q220" s="275">
        <f t="shared" si="249"/>
        <v>0</v>
      </c>
      <c r="R220" s="276">
        <f t="shared" si="249"/>
        <v>0</v>
      </c>
      <c r="S220" s="276">
        <f t="shared" si="249"/>
        <v>0</v>
      </c>
      <c r="T220" s="277">
        <f t="shared" si="249"/>
        <v>0</v>
      </c>
      <c r="U220" s="158">
        <f t="shared" si="249"/>
        <v>0</v>
      </c>
      <c r="V220" s="158">
        <f t="shared" si="249"/>
        <v>0</v>
      </c>
      <c r="W220" s="158">
        <f t="shared" si="249"/>
        <v>0</v>
      </c>
      <c r="X220" s="158">
        <f t="shared" si="249"/>
        <v>0</v>
      </c>
      <c r="Y220" s="158">
        <f t="shared" si="249"/>
        <v>0</v>
      </c>
      <c r="Z220" s="158">
        <f t="shared" si="249"/>
        <v>0</v>
      </c>
      <c r="AA220" s="158">
        <f t="shared" si="249"/>
        <v>0</v>
      </c>
      <c r="AB220" s="274">
        <f t="shared" si="249"/>
        <v>0</v>
      </c>
      <c r="AC220" s="130"/>
      <c r="AD220" s="274">
        <f>SUM(AD221:AD224)</f>
        <v>0</v>
      </c>
      <c r="AE220" s="130"/>
      <c r="AF220" s="274">
        <f>SUM(AF221:AF224)</f>
        <v>21400000</v>
      </c>
      <c r="AG220" s="130"/>
      <c r="AH220" s="116"/>
      <c r="AI220" s="116"/>
    </row>
    <row r="221" spans="1:35" ht="15.75" customHeight="1">
      <c r="A221" s="260" t="s">
        <v>726</v>
      </c>
      <c r="B221" s="162" t="s">
        <v>727</v>
      </c>
      <c r="C221" s="130">
        <v>0</v>
      </c>
      <c r="D221" s="130">
        <v>0</v>
      </c>
      <c r="E221" s="130">
        <v>0</v>
      </c>
      <c r="F221" s="294">
        <v>12750000</v>
      </c>
      <c r="G221" s="267">
        <f t="shared" ref="G221:G224" si="250">SUM(C221:F221)</f>
        <v>12750000</v>
      </c>
      <c r="H221" s="130"/>
      <c r="I221" s="130">
        <v>0</v>
      </c>
      <c r="J221" s="130">
        <v>0</v>
      </c>
      <c r="K221" s="130">
        <v>0</v>
      </c>
      <c r="L221" s="130">
        <v>0</v>
      </c>
      <c r="M221" s="130">
        <v>0</v>
      </c>
      <c r="N221" s="279">
        <v>0</v>
      </c>
      <c r="O221" s="257">
        <v>0</v>
      </c>
      <c r="P221" s="280">
        <f t="shared" ref="P221:P224" si="251">SUM(N221:O221)</f>
        <v>0</v>
      </c>
      <c r="Q221" s="279">
        <v>0</v>
      </c>
      <c r="R221" s="257">
        <v>0</v>
      </c>
      <c r="S221" s="257">
        <v>0</v>
      </c>
      <c r="T221" s="280">
        <f t="shared" ref="T221:T224" si="252">SUM(Q221:S221)</f>
        <v>0</v>
      </c>
      <c r="U221" s="130">
        <v>0</v>
      </c>
      <c r="V221" s="130">
        <v>0</v>
      </c>
      <c r="W221" s="130">
        <v>0</v>
      </c>
      <c r="X221" s="130">
        <v>0</v>
      </c>
      <c r="Y221" s="130">
        <v>0</v>
      </c>
      <c r="Z221" s="130">
        <v>0</v>
      </c>
      <c r="AA221" s="130">
        <v>0</v>
      </c>
      <c r="AB221" s="267">
        <f t="shared" ref="AB221:AB224" si="253">+I221+J221+K221+L221+M221+P221+T221+U221+V221+W221+X221+Y221+Z221+AA221</f>
        <v>0</v>
      </c>
      <c r="AC221" s="130"/>
      <c r="AD221" s="267">
        <v>0</v>
      </c>
      <c r="AE221" s="130"/>
      <c r="AF221" s="267">
        <f t="shared" ref="AF221:AF224" si="254">+G221+AB221+AD221</f>
        <v>12750000</v>
      </c>
      <c r="AG221" s="130"/>
      <c r="AH221" s="116"/>
      <c r="AI221" s="116"/>
    </row>
    <row r="222" spans="1:35" ht="15.75" customHeight="1">
      <c r="A222" s="260" t="s">
        <v>728</v>
      </c>
      <c r="B222" s="162" t="s">
        <v>729</v>
      </c>
      <c r="C222" s="130">
        <v>0</v>
      </c>
      <c r="D222" s="130">
        <v>0</v>
      </c>
      <c r="E222" s="130">
        <v>0</v>
      </c>
      <c r="F222" s="130">
        <v>0</v>
      </c>
      <c r="G222" s="267">
        <f t="shared" si="250"/>
        <v>0</v>
      </c>
      <c r="H222" s="130"/>
      <c r="I222" s="130">
        <v>0</v>
      </c>
      <c r="J222" s="130">
        <v>0</v>
      </c>
      <c r="K222" s="130">
        <v>0</v>
      </c>
      <c r="L222" s="130">
        <v>0</v>
      </c>
      <c r="M222" s="130">
        <v>0</v>
      </c>
      <c r="N222" s="279">
        <v>0</v>
      </c>
      <c r="O222" s="257">
        <v>0</v>
      </c>
      <c r="P222" s="280">
        <f t="shared" si="251"/>
        <v>0</v>
      </c>
      <c r="Q222" s="279">
        <v>0</v>
      </c>
      <c r="R222" s="257">
        <v>0</v>
      </c>
      <c r="S222" s="257">
        <v>0</v>
      </c>
      <c r="T222" s="280">
        <f t="shared" si="252"/>
        <v>0</v>
      </c>
      <c r="U222" s="130">
        <v>0</v>
      </c>
      <c r="V222" s="130">
        <v>0</v>
      </c>
      <c r="W222" s="130">
        <v>0</v>
      </c>
      <c r="X222" s="130">
        <v>0</v>
      </c>
      <c r="Y222" s="130">
        <v>0</v>
      </c>
      <c r="Z222" s="130">
        <v>0</v>
      </c>
      <c r="AA222" s="130">
        <v>0</v>
      </c>
      <c r="AB222" s="267">
        <f t="shared" si="253"/>
        <v>0</v>
      </c>
      <c r="AC222" s="130"/>
      <c r="AD222" s="267">
        <v>0</v>
      </c>
      <c r="AE222" s="130"/>
      <c r="AF222" s="267">
        <f t="shared" si="254"/>
        <v>0</v>
      </c>
      <c r="AG222" s="130"/>
      <c r="AH222" s="116"/>
      <c r="AI222" s="116"/>
    </row>
    <row r="223" spans="1:35" ht="15.75" customHeight="1">
      <c r="A223" s="260" t="s">
        <v>730</v>
      </c>
      <c r="B223" s="162" t="s">
        <v>731</v>
      </c>
      <c r="C223" s="130">
        <v>0</v>
      </c>
      <c r="D223" s="130">
        <v>0</v>
      </c>
      <c r="E223" s="130">
        <v>0</v>
      </c>
      <c r="F223" s="294">
        <v>8650000</v>
      </c>
      <c r="G223" s="267">
        <f t="shared" si="250"/>
        <v>8650000</v>
      </c>
      <c r="H223" s="130"/>
      <c r="I223" s="130">
        <v>0</v>
      </c>
      <c r="J223" s="130">
        <v>0</v>
      </c>
      <c r="K223" s="130">
        <v>0</v>
      </c>
      <c r="L223" s="130">
        <v>0</v>
      </c>
      <c r="M223" s="130">
        <v>0</v>
      </c>
      <c r="N223" s="279">
        <v>0</v>
      </c>
      <c r="O223" s="257">
        <v>0</v>
      </c>
      <c r="P223" s="280">
        <f t="shared" si="251"/>
        <v>0</v>
      </c>
      <c r="Q223" s="279">
        <v>0</v>
      </c>
      <c r="R223" s="257">
        <v>0</v>
      </c>
      <c r="S223" s="257">
        <v>0</v>
      </c>
      <c r="T223" s="280">
        <f t="shared" si="252"/>
        <v>0</v>
      </c>
      <c r="U223" s="130">
        <v>0</v>
      </c>
      <c r="V223" s="130">
        <v>0</v>
      </c>
      <c r="W223" s="130">
        <v>0</v>
      </c>
      <c r="X223" s="130">
        <v>0</v>
      </c>
      <c r="Y223" s="130">
        <v>0</v>
      </c>
      <c r="Z223" s="130">
        <v>0</v>
      </c>
      <c r="AA223" s="130">
        <v>0</v>
      </c>
      <c r="AB223" s="267">
        <f t="shared" si="253"/>
        <v>0</v>
      </c>
      <c r="AC223" s="130"/>
      <c r="AD223" s="267">
        <v>0</v>
      </c>
      <c r="AE223" s="130"/>
      <c r="AF223" s="267">
        <f t="shared" si="254"/>
        <v>8650000</v>
      </c>
      <c r="AG223" s="130"/>
      <c r="AH223" s="116"/>
      <c r="AI223" s="116"/>
    </row>
    <row r="224" spans="1:35" ht="15.75" customHeight="1">
      <c r="A224" s="260" t="s">
        <v>732</v>
      </c>
      <c r="B224" s="162" t="s">
        <v>733</v>
      </c>
      <c r="C224" s="130">
        <v>0</v>
      </c>
      <c r="D224" s="130">
        <v>0</v>
      </c>
      <c r="E224" s="130">
        <v>0</v>
      </c>
      <c r="F224" s="130">
        <v>0</v>
      </c>
      <c r="G224" s="267">
        <f t="shared" si="250"/>
        <v>0</v>
      </c>
      <c r="H224" s="130"/>
      <c r="I224" s="130">
        <v>0</v>
      </c>
      <c r="J224" s="130">
        <v>0</v>
      </c>
      <c r="K224" s="130">
        <v>0</v>
      </c>
      <c r="L224" s="130">
        <v>0</v>
      </c>
      <c r="M224" s="130">
        <v>0</v>
      </c>
      <c r="N224" s="279">
        <v>0</v>
      </c>
      <c r="O224" s="257">
        <v>0</v>
      </c>
      <c r="P224" s="280">
        <f t="shared" si="251"/>
        <v>0</v>
      </c>
      <c r="Q224" s="279">
        <v>0</v>
      </c>
      <c r="R224" s="257">
        <v>0</v>
      </c>
      <c r="S224" s="257">
        <v>0</v>
      </c>
      <c r="T224" s="280">
        <f t="shared" si="252"/>
        <v>0</v>
      </c>
      <c r="U224" s="130">
        <v>0</v>
      </c>
      <c r="V224" s="130">
        <v>0</v>
      </c>
      <c r="W224" s="130">
        <v>0</v>
      </c>
      <c r="X224" s="130">
        <v>0</v>
      </c>
      <c r="Y224" s="130">
        <v>0</v>
      </c>
      <c r="Z224" s="130">
        <v>0</v>
      </c>
      <c r="AA224" s="130">
        <v>0</v>
      </c>
      <c r="AB224" s="267">
        <f t="shared" si="253"/>
        <v>0</v>
      </c>
      <c r="AC224" s="130"/>
      <c r="AD224" s="267">
        <v>0</v>
      </c>
      <c r="AE224" s="130"/>
      <c r="AF224" s="267">
        <f t="shared" si="254"/>
        <v>0</v>
      </c>
      <c r="AG224" s="130"/>
      <c r="AH224" s="116"/>
      <c r="AI224" s="116"/>
    </row>
    <row r="225" spans="1:35" ht="15.75" customHeight="1">
      <c r="A225" s="273" t="s">
        <v>734</v>
      </c>
      <c r="B225" s="164" t="s">
        <v>735</v>
      </c>
      <c r="C225" s="158">
        <f t="shared" ref="C225:G225" si="255">SUM(C226:C230)</f>
        <v>0</v>
      </c>
      <c r="D225" s="158">
        <f t="shared" si="255"/>
        <v>0</v>
      </c>
      <c r="E225" s="158">
        <f t="shared" si="255"/>
        <v>0</v>
      </c>
      <c r="F225" s="158">
        <f t="shared" si="255"/>
        <v>4000000</v>
      </c>
      <c r="G225" s="274">
        <f t="shared" si="255"/>
        <v>4000000</v>
      </c>
      <c r="H225" s="130"/>
      <c r="I225" s="158">
        <f t="shared" ref="I225:AB225" si="256">SUM(I226:I230)</f>
        <v>200000</v>
      </c>
      <c r="J225" s="158">
        <f t="shared" si="256"/>
        <v>500000</v>
      </c>
      <c r="K225" s="158">
        <f t="shared" si="256"/>
        <v>0</v>
      </c>
      <c r="L225" s="158">
        <f t="shared" si="256"/>
        <v>0</v>
      </c>
      <c r="M225" s="158">
        <f t="shared" si="256"/>
        <v>0</v>
      </c>
      <c r="N225" s="275">
        <f t="shared" si="256"/>
        <v>100000</v>
      </c>
      <c r="O225" s="276">
        <f t="shared" si="256"/>
        <v>0</v>
      </c>
      <c r="P225" s="277">
        <f t="shared" si="256"/>
        <v>100000</v>
      </c>
      <c r="Q225" s="275">
        <f t="shared" si="256"/>
        <v>100000</v>
      </c>
      <c r="R225" s="276">
        <f t="shared" si="256"/>
        <v>0</v>
      </c>
      <c r="S225" s="276">
        <f t="shared" si="256"/>
        <v>0</v>
      </c>
      <c r="T225" s="277">
        <f t="shared" si="256"/>
        <v>100000</v>
      </c>
      <c r="U225" s="158">
        <f t="shared" si="256"/>
        <v>0</v>
      </c>
      <c r="V225" s="158">
        <f t="shared" si="256"/>
        <v>0</v>
      </c>
      <c r="W225" s="158">
        <f t="shared" si="256"/>
        <v>0</v>
      </c>
      <c r="X225" s="158">
        <f t="shared" si="256"/>
        <v>100000</v>
      </c>
      <c r="Y225" s="158">
        <f t="shared" si="256"/>
        <v>0</v>
      </c>
      <c r="Z225" s="158">
        <f t="shared" si="256"/>
        <v>0</v>
      </c>
      <c r="AA225" s="158">
        <f t="shared" si="256"/>
        <v>0</v>
      </c>
      <c r="AB225" s="274">
        <f t="shared" si="256"/>
        <v>1000000</v>
      </c>
      <c r="AC225" s="130"/>
      <c r="AD225" s="274">
        <f>SUM(AD226:AD230)</f>
        <v>31000000</v>
      </c>
      <c r="AE225" s="130"/>
      <c r="AF225" s="274">
        <f>SUM(AF226:AF230)</f>
        <v>36000000</v>
      </c>
      <c r="AG225" s="130"/>
      <c r="AH225" s="116"/>
      <c r="AI225" s="116"/>
    </row>
    <row r="226" spans="1:35" ht="15.75" customHeight="1">
      <c r="A226" s="260" t="s">
        <v>736</v>
      </c>
      <c r="B226" s="162" t="s">
        <v>737</v>
      </c>
      <c r="C226" s="130">
        <v>0</v>
      </c>
      <c r="D226" s="130">
        <v>0</v>
      </c>
      <c r="E226" s="130">
        <v>0</v>
      </c>
      <c r="F226" s="130">
        <v>0</v>
      </c>
      <c r="G226" s="267">
        <f t="shared" ref="G226:G230" si="257">SUM(C226:F226)</f>
        <v>0</v>
      </c>
      <c r="H226" s="130"/>
      <c r="I226" s="130">
        <v>0</v>
      </c>
      <c r="J226" s="130">
        <v>0</v>
      </c>
      <c r="K226" s="130">
        <v>0</v>
      </c>
      <c r="L226" s="130">
        <v>0</v>
      </c>
      <c r="M226" s="130">
        <v>0</v>
      </c>
      <c r="N226" s="279">
        <v>0</v>
      </c>
      <c r="O226" s="257">
        <v>0</v>
      </c>
      <c r="P226" s="280">
        <f t="shared" ref="P226:P230" si="258">SUM(N226:O226)</f>
        <v>0</v>
      </c>
      <c r="Q226" s="279">
        <v>0</v>
      </c>
      <c r="R226" s="257">
        <v>0</v>
      </c>
      <c r="S226" s="257">
        <v>0</v>
      </c>
      <c r="T226" s="280">
        <f t="shared" ref="T226:T230" si="259">SUM(Q226:S226)</f>
        <v>0</v>
      </c>
      <c r="U226" s="130">
        <v>0</v>
      </c>
      <c r="V226" s="130">
        <v>0</v>
      </c>
      <c r="W226" s="130">
        <v>0</v>
      </c>
      <c r="X226" s="130">
        <v>0</v>
      </c>
      <c r="Y226" s="130">
        <v>0</v>
      </c>
      <c r="Z226" s="130">
        <v>0</v>
      </c>
      <c r="AA226" s="130">
        <v>0</v>
      </c>
      <c r="AB226" s="267">
        <f t="shared" ref="AB226:AB230" si="260">+I226+J226+K226+L226+M226+P226+T226+U226+V226+W226+X226+Y226+Z226+AA226</f>
        <v>0</v>
      </c>
      <c r="AC226" s="130"/>
      <c r="AD226" s="267">
        <f>+'DETALLE PROG. III'!D158</f>
        <v>25000000</v>
      </c>
      <c r="AE226" s="130"/>
      <c r="AF226" s="267">
        <f t="shared" ref="AF226:AF230" si="261">+G226+AB226+AD226</f>
        <v>25000000</v>
      </c>
      <c r="AG226" s="130"/>
      <c r="AH226" s="116"/>
      <c r="AI226" s="116"/>
    </row>
    <row r="227" spans="1:35" ht="15.75" customHeight="1">
      <c r="A227" s="260" t="s">
        <v>738</v>
      </c>
      <c r="B227" s="162" t="s">
        <v>739</v>
      </c>
      <c r="C227" s="130">
        <v>0</v>
      </c>
      <c r="D227" s="130">
        <v>0</v>
      </c>
      <c r="E227" s="130">
        <v>0</v>
      </c>
      <c r="F227" s="130">
        <v>0</v>
      </c>
      <c r="G227" s="267">
        <f t="shared" si="257"/>
        <v>0</v>
      </c>
      <c r="H227" s="130"/>
      <c r="I227" s="130">
        <v>0</v>
      </c>
      <c r="J227" s="130">
        <v>0</v>
      </c>
      <c r="K227" s="130">
        <v>0</v>
      </c>
      <c r="L227" s="130">
        <v>0</v>
      </c>
      <c r="M227" s="130">
        <v>0</v>
      </c>
      <c r="N227" s="279">
        <v>0</v>
      </c>
      <c r="O227" s="257">
        <v>0</v>
      </c>
      <c r="P227" s="280">
        <f t="shared" si="258"/>
        <v>0</v>
      </c>
      <c r="Q227" s="279">
        <v>0</v>
      </c>
      <c r="R227" s="257">
        <v>0</v>
      </c>
      <c r="S227" s="257">
        <v>0</v>
      </c>
      <c r="T227" s="280">
        <f t="shared" si="259"/>
        <v>0</v>
      </c>
      <c r="U227" s="130">
        <v>0</v>
      </c>
      <c r="V227" s="130">
        <v>0</v>
      </c>
      <c r="W227" s="130">
        <v>0</v>
      </c>
      <c r="X227" s="130">
        <v>0</v>
      </c>
      <c r="Y227" s="130">
        <v>0</v>
      </c>
      <c r="Z227" s="130">
        <v>0</v>
      </c>
      <c r="AA227" s="130">
        <v>0</v>
      </c>
      <c r="AB227" s="267">
        <f t="shared" si="260"/>
        <v>0</v>
      </c>
      <c r="AC227" s="130"/>
      <c r="AD227" s="267">
        <v>0</v>
      </c>
      <c r="AE227" s="130"/>
      <c r="AF227" s="267">
        <f t="shared" si="261"/>
        <v>0</v>
      </c>
      <c r="AG227" s="130"/>
      <c r="AH227" s="116"/>
      <c r="AI227" s="116"/>
    </row>
    <row r="228" spans="1:35" ht="15.75" customHeight="1">
      <c r="A228" s="260" t="s">
        <v>740</v>
      </c>
      <c r="B228" s="162" t="s">
        <v>741</v>
      </c>
      <c r="C228" s="130">
        <v>0</v>
      </c>
      <c r="D228" s="130">
        <v>0</v>
      </c>
      <c r="E228" s="130">
        <v>0</v>
      </c>
      <c r="F228" s="130">
        <v>0</v>
      </c>
      <c r="G228" s="267">
        <f t="shared" si="257"/>
        <v>0</v>
      </c>
      <c r="H228" s="130"/>
      <c r="I228" s="130">
        <v>0</v>
      </c>
      <c r="J228" s="130">
        <v>0</v>
      </c>
      <c r="K228" s="130">
        <v>0</v>
      </c>
      <c r="L228" s="130">
        <v>0</v>
      </c>
      <c r="M228" s="130">
        <v>0</v>
      </c>
      <c r="N228" s="279">
        <v>0</v>
      </c>
      <c r="O228" s="257">
        <v>0</v>
      </c>
      <c r="P228" s="280">
        <f t="shared" si="258"/>
        <v>0</v>
      </c>
      <c r="Q228" s="279">
        <v>0</v>
      </c>
      <c r="R228" s="257">
        <v>0</v>
      </c>
      <c r="S228" s="257">
        <v>0</v>
      </c>
      <c r="T228" s="280">
        <f t="shared" si="259"/>
        <v>0</v>
      </c>
      <c r="U228" s="130">
        <v>0</v>
      </c>
      <c r="V228" s="130">
        <v>0</v>
      </c>
      <c r="W228" s="130">
        <v>0</v>
      </c>
      <c r="X228" s="130">
        <v>0</v>
      </c>
      <c r="Y228" s="130">
        <v>0</v>
      </c>
      <c r="Z228" s="130">
        <v>0</v>
      </c>
      <c r="AA228" s="130">
        <v>0</v>
      </c>
      <c r="AB228" s="267">
        <f t="shared" si="260"/>
        <v>0</v>
      </c>
      <c r="AC228" s="130"/>
      <c r="AD228" s="267">
        <v>0</v>
      </c>
      <c r="AE228" s="130"/>
      <c r="AF228" s="267">
        <f t="shared" si="261"/>
        <v>0</v>
      </c>
      <c r="AG228" s="130"/>
      <c r="AH228" s="116"/>
      <c r="AI228" s="116"/>
    </row>
    <row r="229" spans="1:35" ht="15.75" customHeight="1">
      <c r="A229" s="260" t="s">
        <v>742</v>
      </c>
      <c r="B229" s="162" t="s">
        <v>743</v>
      </c>
      <c r="C229" s="130">
        <v>0</v>
      </c>
      <c r="D229" s="130">
        <v>0</v>
      </c>
      <c r="E229" s="130">
        <v>0</v>
      </c>
      <c r="F229" s="130">
        <v>0</v>
      </c>
      <c r="G229" s="267">
        <f t="shared" si="257"/>
        <v>0</v>
      </c>
      <c r="H229" s="130"/>
      <c r="I229" s="130">
        <v>0</v>
      </c>
      <c r="J229" s="130">
        <v>0</v>
      </c>
      <c r="K229" s="130">
        <v>0</v>
      </c>
      <c r="L229" s="130">
        <v>0</v>
      </c>
      <c r="M229" s="130">
        <v>0</v>
      </c>
      <c r="N229" s="279">
        <v>0</v>
      </c>
      <c r="O229" s="257">
        <v>0</v>
      </c>
      <c r="P229" s="280">
        <f t="shared" si="258"/>
        <v>0</v>
      </c>
      <c r="Q229" s="279">
        <v>0</v>
      </c>
      <c r="R229" s="257">
        <v>0</v>
      </c>
      <c r="S229" s="257">
        <v>0</v>
      </c>
      <c r="T229" s="280">
        <f t="shared" si="259"/>
        <v>0</v>
      </c>
      <c r="U229" s="130">
        <v>0</v>
      </c>
      <c r="V229" s="130">
        <v>0</v>
      </c>
      <c r="W229" s="130">
        <v>0</v>
      </c>
      <c r="X229" s="130">
        <v>0</v>
      </c>
      <c r="Y229" s="130">
        <v>0</v>
      </c>
      <c r="Z229" s="130">
        <v>0</v>
      </c>
      <c r="AA229" s="130">
        <v>0</v>
      </c>
      <c r="AB229" s="267">
        <f t="shared" si="260"/>
        <v>0</v>
      </c>
      <c r="AC229" s="130"/>
      <c r="AD229" s="267">
        <v>0</v>
      </c>
      <c r="AE229" s="130"/>
      <c r="AF229" s="267">
        <f t="shared" si="261"/>
        <v>0</v>
      </c>
      <c r="AG229" s="130"/>
      <c r="AH229" s="116"/>
      <c r="AI229" s="116"/>
    </row>
    <row r="230" spans="1:35" ht="15.75" customHeight="1">
      <c r="A230" s="260" t="s">
        <v>744</v>
      </c>
      <c r="B230" s="162" t="s">
        <v>745</v>
      </c>
      <c r="C230" s="130">
        <v>0</v>
      </c>
      <c r="D230" s="130">
        <v>0</v>
      </c>
      <c r="E230" s="130">
        <v>0</v>
      </c>
      <c r="F230" s="295">
        <v>4000000</v>
      </c>
      <c r="G230" s="267">
        <f t="shared" si="257"/>
        <v>4000000</v>
      </c>
      <c r="H230" s="130"/>
      <c r="I230" s="130">
        <v>200000</v>
      </c>
      <c r="J230" s="130">
        <v>500000</v>
      </c>
      <c r="K230" s="130">
        <v>0</v>
      </c>
      <c r="L230" s="130">
        <v>0</v>
      </c>
      <c r="M230" s="130">
        <v>0</v>
      </c>
      <c r="N230" s="279">
        <v>100000</v>
      </c>
      <c r="O230" s="257">
        <v>0</v>
      </c>
      <c r="P230" s="280">
        <f t="shared" si="258"/>
        <v>100000</v>
      </c>
      <c r="Q230" s="279">
        <v>100000</v>
      </c>
      <c r="R230" s="257">
        <v>0</v>
      </c>
      <c r="S230" s="257">
        <v>0</v>
      </c>
      <c r="T230" s="280">
        <f t="shared" si="259"/>
        <v>100000</v>
      </c>
      <c r="U230" s="130">
        <v>0</v>
      </c>
      <c r="V230" s="130">
        <v>0</v>
      </c>
      <c r="W230" s="130">
        <v>0</v>
      </c>
      <c r="X230" s="130">
        <v>100000</v>
      </c>
      <c r="Y230" s="130">
        <v>0</v>
      </c>
      <c r="Z230" s="130">
        <v>0</v>
      </c>
      <c r="AA230" s="130">
        <v>0</v>
      </c>
      <c r="AB230" s="267">
        <f t="shared" si="260"/>
        <v>1000000</v>
      </c>
      <c r="AC230" s="130"/>
      <c r="AD230" s="267">
        <f>+'DETALLE PROG. III'!D159</f>
        <v>6000000</v>
      </c>
      <c r="AE230" s="130"/>
      <c r="AF230" s="267">
        <f t="shared" si="261"/>
        <v>11000000</v>
      </c>
      <c r="AG230" s="130"/>
      <c r="AH230" s="116"/>
      <c r="AI230" s="116"/>
    </row>
    <row r="231" spans="1:35" ht="15.75" customHeight="1">
      <c r="A231" s="273" t="s">
        <v>746</v>
      </c>
      <c r="B231" s="164" t="s">
        <v>747</v>
      </c>
      <c r="C231" s="158">
        <f t="shared" ref="C231:G231" si="262">SUM(C232:C234)</f>
        <v>0</v>
      </c>
      <c r="D231" s="158">
        <f t="shared" si="262"/>
        <v>0</v>
      </c>
      <c r="E231" s="158">
        <f t="shared" si="262"/>
        <v>0</v>
      </c>
      <c r="F231" s="158">
        <f t="shared" si="262"/>
        <v>0</v>
      </c>
      <c r="G231" s="274">
        <f t="shared" si="262"/>
        <v>0</v>
      </c>
      <c r="H231" s="130"/>
      <c r="I231" s="158">
        <f t="shared" ref="I231:AB231" si="263">SUM(I232:I234)</f>
        <v>0</v>
      </c>
      <c r="J231" s="158">
        <f t="shared" si="263"/>
        <v>0</v>
      </c>
      <c r="K231" s="158">
        <f t="shared" si="263"/>
        <v>0</v>
      </c>
      <c r="L231" s="158">
        <f t="shared" si="263"/>
        <v>0</v>
      </c>
      <c r="M231" s="158">
        <f t="shared" si="263"/>
        <v>0</v>
      </c>
      <c r="N231" s="275">
        <f t="shared" si="263"/>
        <v>0</v>
      </c>
      <c r="O231" s="276">
        <f t="shared" si="263"/>
        <v>0</v>
      </c>
      <c r="P231" s="277">
        <f t="shared" si="263"/>
        <v>0</v>
      </c>
      <c r="Q231" s="275">
        <f t="shared" si="263"/>
        <v>0</v>
      </c>
      <c r="R231" s="276">
        <f t="shared" si="263"/>
        <v>0</v>
      </c>
      <c r="S231" s="276">
        <f t="shared" si="263"/>
        <v>0</v>
      </c>
      <c r="T231" s="277">
        <f t="shared" si="263"/>
        <v>0</v>
      </c>
      <c r="U231" s="158">
        <f t="shared" si="263"/>
        <v>0</v>
      </c>
      <c r="V231" s="158">
        <f t="shared" si="263"/>
        <v>0</v>
      </c>
      <c r="W231" s="158">
        <f t="shared" si="263"/>
        <v>0</v>
      </c>
      <c r="X231" s="158">
        <f t="shared" si="263"/>
        <v>0</v>
      </c>
      <c r="Y231" s="158">
        <f t="shared" si="263"/>
        <v>0</v>
      </c>
      <c r="Z231" s="158">
        <f t="shared" si="263"/>
        <v>0</v>
      </c>
      <c r="AA231" s="158">
        <f t="shared" si="263"/>
        <v>0</v>
      </c>
      <c r="AB231" s="274">
        <f t="shared" si="263"/>
        <v>0</v>
      </c>
      <c r="AC231" s="130"/>
      <c r="AD231" s="274">
        <f>SUM(AD232:AD234)</f>
        <v>0</v>
      </c>
      <c r="AE231" s="130"/>
      <c r="AF231" s="274">
        <f>SUM(AF232:AF234)</f>
        <v>0</v>
      </c>
      <c r="AG231" s="130"/>
      <c r="AH231" s="116"/>
      <c r="AI231" s="116"/>
    </row>
    <row r="232" spans="1:35" ht="15.75" customHeight="1">
      <c r="A232" s="260" t="s">
        <v>748</v>
      </c>
      <c r="B232" s="162" t="s">
        <v>749</v>
      </c>
      <c r="C232" s="130">
        <v>0</v>
      </c>
      <c r="D232" s="130">
        <v>0</v>
      </c>
      <c r="E232" s="130">
        <v>0</v>
      </c>
      <c r="F232" s="130">
        <v>0</v>
      </c>
      <c r="G232" s="267">
        <f t="shared" ref="G232:G235" si="264">SUM(C232:F232)</f>
        <v>0</v>
      </c>
      <c r="H232" s="130"/>
      <c r="I232" s="130">
        <v>0</v>
      </c>
      <c r="J232" s="130">
        <v>0</v>
      </c>
      <c r="K232" s="130">
        <v>0</v>
      </c>
      <c r="L232" s="130">
        <v>0</v>
      </c>
      <c r="M232" s="130">
        <v>0</v>
      </c>
      <c r="N232" s="279">
        <v>0</v>
      </c>
      <c r="O232" s="257">
        <v>0</v>
      </c>
      <c r="P232" s="280">
        <f t="shared" ref="P232:P235" si="265">SUM(N232:O232)</f>
        <v>0</v>
      </c>
      <c r="Q232" s="279">
        <v>0</v>
      </c>
      <c r="R232" s="257">
        <v>0</v>
      </c>
      <c r="S232" s="257">
        <v>0</v>
      </c>
      <c r="T232" s="280">
        <f t="shared" ref="T232:T235" si="266">SUM(Q232:S232)</f>
        <v>0</v>
      </c>
      <c r="U232" s="130">
        <v>0</v>
      </c>
      <c r="V232" s="130">
        <v>0</v>
      </c>
      <c r="W232" s="130">
        <v>0</v>
      </c>
      <c r="X232" s="130">
        <v>0</v>
      </c>
      <c r="Y232" s="130">
        <v>0</v>
      </c>
      <c r="Z232" s="130">
        <v>0</v>
      </c>
      <c r="AA232" s="130">
        <v>0</v>
      </c>
      <c r="AB232" s="267">
        <f t="shared" ref="AB232:AB235" si="267">+I232+J232+K232+L232+M232+P232+T232+U232+V232+W232+X232+Y232+Z232+AA232</f>
        <v>0</v>
      </c>
      <c r="AC232" s="130"/>
      <c r="AD232" s="267">
        <v>0</v>
      </c>
      <c r="AE232" s="130"/>
      <c r="AF232" s="267">
        <f t="shared" ref="AF232:AF235" si="268">+G232+AB232+AD232</f>
        <v>0</v>
      </c>
      <c r="AG232" s="130"/>
      <c r="AH232" s="116"/>
      <c r="AI232" s="116"/>
    </row>
    <row r="233" spans="1:35" ht="15.75" customHeight="1">
      <c r="A233" s="260" t="s">
        <v>750</v>
      </c>
      <c r="B233" s="162" t="s">
        <v>751</v>
      </c>
      <c r="C233" s="130">
        <v>0</v>
      </c>
      <c r="D233" s="130">
        <v>0</v>
      </c>
      <c r="E233" s="130">
        <v>0</v>
      </c>
      <c r="F233" s="130">
        <v>0</v>
      </c>
      <c r="G233" s="267">
        <f t="shared" si="264"/>
        <v>0</v>
      </c>
      <c r="H233" s="130"/>
      <c r="I233" s="130">
        <v>0</v>
      </c>
      <c r="J233" s="130">
        <v>0</v>
      </c>
      <c r="K233" s="130">
        <v>0</v>
      </c>
      <c r="L233" s="130">
        <v>0</v>
      </c>
      <c r="M233" s="130">
        <v>0</v>
      </c>
      <c r="N233" s="279">
        <v>0</v>
      </c>
      <c r="O233" s="257">
        <v>0</v>
      </c>
      <c r="P233" s="280">
        <f t="shared" si="265"/>
        <v>0</v>
      </c>
      <c r="Q233" s="279">
        <v>0</v>
      </c>
      <c r="R233" s="257">
        <v>0</v>
      </c>
      <c r="S233" s="257">
        <v>0</v>
      </c>
      <c r="T233" s="280">
        <f t="shared" si="266"/>
        <v>0</v>
      </c>
      <c r="U233" s="130">
        <v>0</v>
      </c>
      <c r="V233" s="130">
        <v>0</v>
      </c>
      <c r="W233" s="130">
        <v>0</v>
      </c>
      <c r="X233" s="130">
        <v>0</v>
      </c>
      <c r="Y233" s="130">
        <v>0</v>
      </c>
      <c r="Z233" s="130">
        <v>0</v>
      </c>
      <c r="AA233" s="130">
        <v>0</v>
      </c>
      <c r="AB233" s="267">
        <f t="shared" si="267"/>
        <v>0</v>
      </c>
      <c r="AC233" s="130"/>
      <c r="AD233" s="267">
        <v>0</v>
      </c>
      <c r="AE233" s="130"/>
      <c r="AF233" s="267">
        <f t="shared" si="268"/>
        <v>0</v>
      </c>
      <c r="AG233" s="130"/>
      <c r="AH233" s="116"/>
      <c r="AI233" s="116"/>
    </row>
    <row r="234" spans="1:35" ht="15.75" customHeight="1">
      <c r="A234" s="260" t="s">
        <v>752</v>
      </c>
      <c r="B234" s="162" t="s">
        <v>753</v>
      </c>
      <c r="C234" s="130">
        <v>0</v>
      </c>
      <c r="D234" s="130">
        <v>0</v>
      </c>
      <c r="E234" s="130">
        <v>0</v>
      </c>
      <c r="F234" s="130">
        <v>0</v>
      </c>
      <c r="G234" s="267">
        <f t="shared" si="264"/>
        <v>0</v>
      </c>
      <c r="H234" s="130"/>
      <c r="I234" s="130">
        <v>0</v>
      </c>
      <c r="J234" s="130">
        <v>0</v>
      </c>
      <c r="K234" s="130">
        <v>0</v>
      </c>
      <c r="L234" s="130">
        <v>0</v>
      </c>
      <c r="M234" s="130">
        <v>0</v>
      </c>
      <c r="N234" s="279">
        <v>0</v>
      </c>
      <c r="O234" s="257">
        <v>0</v>
      </c>
      <c r="P234" s="280">
        <f t="shared" si="265"/>
        <v>0</v>
      </c>
      <c r="Q234" s="279">
        <v>0</v>
      </c>
      <c r="R234" s="257">
        <v>0</v>
      </c>
      <c r="S234" s="257">
        <v>0</v>
      </c>
      <c r="T234" s="280">
        <f t="shared" si="266"/>
        <v>0</v>
      </c>
      <c r="U234" s="130">
        <v>0</v>
      </c>
      <c r="V234" s="130">
        <v>0</v>
      </c>
      <c r="W234" s="130">
        <v>0</v>
      </c>
      <c r="X234" s="130">
        <v>0</v>
      </c>
      <c r="Y234" s="130">
        <v>0</v>
      </c>
      <c r="Z234" s="130">
        <v>0</v>
      </c>
      <c r="AA234" s="130">
        <v>0</v>
      </c>
      <c r="AB234" s="267">
        <f t="shared" si="267"/>
        <v>0</v>
      </c>
      <c r="AC234" s="130"/>
      <c r="AD234" s="267">
        <v>0</v>
      </c>
      <c r="AE234" s="130"/>
      <c r="AF234" s="267">
        <f t="shared" si="268"/>
        <v>0</v>
      </c>
      <c r="AG234" s="130"/>
      <c r="AH234" s="116"/>
      <c r="AI234" s="116"/>
    </row>
    <row r="235" spans="1:35" ht="15.75" customHeight="1">
      <c r="A235" s="260" t="s">
        <v>754</v>
      </c>
      <c r="B235" s="162" t="s">
        <v>755</v>
      </c>
      <c r="C235" s="130">
        <v>0</v>
      </c>
      <c r="D235" s="130">
        <v>0</v>
      </c>
      <c r="E235" s="130">
        <v>0</v>
      </c>
      <c r="F235" s="130">
        <v>0</v>
      </c>
      <c r="G235" s="267">
        <f t="shared" si="264"/>
        <v>0</v>
      </c>
      <c r="H235" s="130"/>
      <c r="I235" s="130">
        <v>0</v>
      </c>
      <c r="J235" s="130">
        <v>0</v>
      </c>
      <c r="K235" s="130">
        <v>0</v>
      </c>
      <c r="L235" s="130">
        <v>0</v>
      </c>
      <c r="M235" s="130">
        <v>0</v>
      </c>
      <c r="N235" s="279">
        <v>0</v>
      </c>
      <c r="O235" s="257">
        <v>0</v>
      </c>
      <c r="P235" s="280">
        <f t="shared" si="265"/>
        <v>0</v>
      </c>
      <c r="Q235" s="279">
        <v>0</v>
      </c>
      <c r="R235" s="257">
        <v>0</v>
      </c>
      <c r="S235" s="257">
        <v>0</v>
      </c>
      <c r="T235" s="280">
        <f t="shared" si="266"/>
        <v>0</v>
      </c>
      <c r="U235" s="130">
        <v>0</v>
      </c>
      <c r="V235" s="130">
        <v>0</v>
      </c>
      <c r="W235" s="130">
        <v>0</v>
      </c>
      <c r="X235" s="130">
        <v>0</v>
      </c>
      <c r="Y235" s="130">
        <v>0</v>
      </c>
      <c r="Z235" s="130">
        <v>0</v>
      </c>
      <c r="AA235" s="130">
        <v>0</v>
      </c>
      <c r="AB235" s="267">
        <f t="shared" si="267"/>
        <v>0</v>
      </c>
      <c r="AC235" s="130"/>
      <c r="AD235" s="267">
        <v>0</v>
      </c>
      <c r="AE235" s="130"/>
      <c r="AF235" s="267">
        <f t="shared" si="268"/>
        <v>0</v>
      </c>
      <c r="AG235" s="130"/>
      <c r="AH235" s="116"/>
      <c r="AI235" s="116"/>
    </row>
    <row r="236" spans="1:35" ht="15.75" customHeight="1">
      <c r="A236" s="273" t="s">
        <v>756</v>
      </c>
      <c r="B236" s="164" t="s">
        <v>757</v>
      </c>
      <c r="C236" s="158">
        <f t="shared" ref="C236:G236" si="269">SUM(C237)</f>
        <v>0</v>
      </c>
      <c r="D236" s="158">
        <f t="shared" si="269"/>
        <v>0</v>
      </c>
      <c r="E236" s="158">
        <f t="shared" si="269"/>
        <v>0</v>
      </c>
      <c r="F236" s="158">
        <f t="shared" si="269"/>
        <v>0</v>
      </c>
      <c r="G236" s="274">
        <f t="shared" si="269"/>
        <v>0</v>
      </c>
      <c r="H236" s="130"/>
      <c r="I236" s="158">
        <f t="shared" ref="I236:AB236" si="270">SUM(I237)</f>
        <v>0</v>
      </c>
      <c r="J236" s="158">
        <f t="shared" si="270"/>
        <v>0</v>
      </c>
      <c r="K236" s="158">
        <f t="shared" si="270"/>
        <v>0</v>
      </c>
      <c r="L236" s="158">
        <f t="shared" si="270"/>
        <v>0</v>
      </c>
      <c r="M236" s="158">
        <f t="shared" si="270"/>
        <v>0</v>
      </c>
      <c r="N236" s="275">
        <f t="shared" si="270"/>
        <v>0</v>
      </c>
      <c r="O236" s="276">
        <f t="shared" si="270"/>
        <v>0</v>
      </c>
      <c r="P236" s="277">
        <f t="shared" si="270"/>
        <v>0</v>
      </c>
      <c r="Q236" s="275">
        <f t="shared" si="270"/>
        <v>0</v>
      </c>
      <c r="R236" s="276">
        <f t="shared" si="270"/>
        <v>0</v>
      </c>
      <c r="S236" s="276">
        <f t="shared" si="270"/>
        <v>0</v>
      </c>
      <c r="T236" s="277">
        <f t="shared" si="270"/>
        <v>0</v>
      </c>
      <c r="U236" s="158">
        <f t="shared" si="270"/>
        <v>0</v>
      </c>
      <c r="V236" s="158">
        <f t="shared" si="270"/>
        <v>0</v>
      </c>
      <c r="W236" s="158">
        <f t="shared" si="270"/>
        <v>0</v>
      </c>
      <c r="X236" s="158">
        <f t="shared" si="270"/>
        <v>0</v>
      </c>
      <c r="Y236" s="158">
        <f t="shared" si="270"/>
        <v>0</v>
      </c>
      <c r="Z236" s="158">
        <f t="shared" si="270"/>
        <v>0</v>
      </c>
      <c r="AA236" s="158">
        <f t="shared" si="270"/>
        <v>0</v>
      </c>
      <c r="AB236" s="274">
        <f t="shared" si="270"/>
        <v>0</v>
      </c>
      <c r="AC236" s="130"/>
      <c r="AD236" s="274">
        <f>SUM(AD237)</f>
        <v>0</v>
      </c>
      <c r="AE236" s="130"/>
      <c r="AF236" s="274">
        <f>SUM(AF237)</f>
        <v>0</v>
      </c>
      <c r="AG236" s="130"/>
      <c r="AH236" s="116"/>
      <c r="AI236" s="116"/>
    </row>
    <row r="237" spans="1:35" ht="15.75" customHeight="1">
      <c r="A237" s="260" t="s">
        <v>758</v>
      </c>
      <c r="B237" s="162" t="s">
        <v>759</v>
      </c>
      <c r="C237" s="130">
        <v>0</v>
      </c>
      <c r="D237" s="130">
        <v>0</v>
      </c>
      <c r="E237" s="130">
        <v>0</v>
      </c>
      <c r="F237" s="130">
        <v>0</v>
      </c>
      <c r="G237" s="267">
        <f>SUM(C237:F237)</f>
        <v>0</v>
      </c>
      <c r="H237" s="130"/>
      <c r="I237" s="130">
        <v>0</v>
      </c>
      <c r="J237" s="130">
        <v>0</v>
      </c>
      <c r="K237" s="130">
        <v>0</v>
      </c>
      <c r="L237" s="130">
        <v>0</v>
      </c>
      <c r="M237" s="130">
        <v>0</v>
      </c>
      <c r="N237" s="279">
        <v>0</v>
      </c>
      <c r="O237" s="257">
        <v>0</v>
      </c>
      <c r="P237" s="280">
        <f>SUM(N237:O237)</f>
        <v>0</v>
      </c>
      <c r="Q237" s="279">
        <v>0</v>
      </c>
      <c r="R237" s="257">
        <v>0</v>
      </c>
      <c r="S237" s="257">
        <v>0</v>
      </c>
      <c r="T237" s="280">
        <f>SUM(Q237:S237)</f>
        <v>0</v>
      </c>
      <c r="U237" s="130">
        <v>0</v>
      </c>
      <c r="V237" s="130">
        <v>0</v>
      </c>
      <c r="W237" s="130">
        <v>0</v>
      </c>
      <c r="X237" s="130">
        <v>0</v>
      </c>
      <c r="Y237" s="130">
        <v>0</v>
      </c>
      <c r="Z237" s="130">
        <v>0</v>
      </c>
      <c r="AA237" s="130">
        <v>0</v>
      </c>
      <c r="AB237" s="267">
        <f>+I237+J237+K237+L237+M237+P237+T237+U237+V237+W237+X237+Y237+Z237+AA237</f>
        <v>0</v>
      </c>
      <c r="AC237" s="130"/>
      <c r="AD237" s="267">
        <v>0</v>
      </c>
      <c r="AE237" s="130"/>
      <c r="AF237" s="267">
        <f>+G237+AB237+AD237</f>
        <v>0</v>
      </c>
      <c r="AG237" s="130"/>
      <c r="AH237" s="116"/>
      <c r="AI237" s="116"/>
    </row>
    <row r="238" spans="1:35" ht="15.75" customHeight="1">
      <c r="A238" s="273" t="s">
        <v>760</v>
      </c>
      <c r="B238" s="164" t="s">
        <v>761</v>
      </c>
      <c r="C238" s="158">
        <f t="shared" ref="C238:G238" si="271">SUM(C239:C240)</f>
        <v>0</v>
      </c>
      <c r="D238" s="158">
        <f t="shared" si="271"/>
        <v>0</v>
      </c>
      <c r="E238" s="158">
        <f t="shared" si="271"/>
        <v>0</v>
      </c>
      <c r="F238" s="158">
        <f t="shared" si="271"/>
        <v>114000000</v>
      </c>
      <c r="G238" s="274">
        <f t="shared" si="271"/>
        <v>114000000</v>
      </c>
      <c r="H238" s="130"/>
      <c r="I238" s="158">
        <f t="shared" ref="I238:AB238" si="272">SUM(I239:I240)</f>
        <v>0</v>
      </c>
      <c r="J238" s="158">
        <f t="shared" si="272"/>
        <v>0</v>
      </c>
      <c r="K238" s="158">
        <f t="shared" si="272"/>
        <v>0</v>
      </c>
      <c r="L238" s="158">
        <f t="shared" si="272"/>
        <v>0</v>
      </c>
      <c r="M238" s="158">
        <f t="shared" si="272"/>
        <v>0</v>
      </c>
      <c r="N238" s="275">
        <f t="shared" si="272"/>
        <v>0</v>
      </c>
      <c r="O238" s="276">
        <f t="shared" si="272"/>
        <v>0</v>
      </c>
      <c r="P238" s="277">
        <f t="shared" si="272"/>
        <v>0</v>
      </c>
      <c r="Q238" s="275">
        <f t="shared" si="272"/>
        <v>0</v>
      </c>
      <c r="R238" s="276">
        <f t="shared" si="272"/>
        <v>0</v>
      </c>
      <c r="S238" s="276">
        <f t="shared" si="272"/>
        <v>0</v>
      </c>
      <c r="T238" s="277">
        <f t="shared" si="272"/>
        <v>0</v>
      </c>
      <c r="U238" s="158">
        <f t="shared" si="272"/>
        <v>0</v>
      </c>
      <c r="V238" s="158">
        <f t="shared" si="272"/>
        <v>0</v>
      </c>
      <c r="W238" s="158">
        <f t="shared" si="272"/>
        <v>0</v>
      </c>
      <c r="X238" s="158">
        <f t="shared" si="272"/>
        <v>0</v>
      </c>
      <c r="Y238" s="158">
        <f t="shared" si="272"/>
        <v>0</v>
      </c>
      <c r="Z238" s="158">
        <f t="shared" si="272"/>
        <v>0</v>
      </c>
      <c r="AA238" s="158">
        <f t="shared" si="272"/>
        <v>0</v>
      </c>
      <c r="AB238" s="274">
        <f t="shared" si="272"/>
        <v>0</v>
      </c>
      <c r="AC238" s="130"/>
      <c r="AD238" s="274">
        <f>SUM(AD239:AD240)</f>
        <v>0</v>
      </c>
      <c r="AE238" s="130"/>
      <c r="AF238" s="274">
        <f>SUM(AF239:AF240)</f>
        <v>114000000</v>
      </c>
      <c r="AG238" s="130"/>
      <c r="AH238" s="116"/>
      <c r="AI238" s="116"/>
    </row>
    <row r="239" spans="1:35" ht="15.75" customHeight="1">
      <c r="A239" s="260" t="s">
        <v>762</v>
      </c>
      <c r="B239" s="162" t="s">
        <v>763</v>
      </c>
      <c r="C239" s="130">
        <v>0</v>
      </c>
      <c r="D239" s="130">
        <v>0</v>
      </c>
      <c r="E239" s="130">
        <v>0</v>
      </c>
      <c r="F239" s="130">
        <v>114000000</v>
      </c>
      <c r="G239" s="267">
        <f t="shared" ref="G239:G240" si="273">SUM(C239:F239)</f>
        <v>114000000</v>
      </c>
      <c r="H239" s="130"/>
      <c r="I239" s="130">
        <v>0</v>
      </c>
      <c r="J239" s="130">
        <v>0</v>
      </c>
      <c r="K239" s="130">
        <v>0</v>
      </c>
      <c r="L239" s="130">
        <v>0</v>
      </c>
      <c r="M239" s="130">
        <v>0</v>
      </c>
      <c r="N239" s="279">
        <v>0</v>
      </c>
      <c r="O239" s="257">
        <v>0</v>
      </c>
      <c r="P239" s="280">
        <f t="shared" ref="P239:P240" si="274">SUM(N239:O239)</f>
        <v>0</v>
      </c>
      <c r="Q239" s="279">
        <v>0</v>
      </c>
      <c r="R239" s="257">
        <v>0</v>
      </c>
      <c r="S239" s="257">
        <v>0</v>
      </c>
      <c r="T239" s="280">
        <f t="shared" ref="T239:T240" si="275">SUM(Q239:S239)</f>
        <v>0</v>
      </c>
      <c r="U239" s="130">
        <v>0</v>
      </c>
      <c r="V239" s="130">
        <v>0</v>
      </c>
      <c r="W239" s="130">
        <v>0</v>
      </c>
      <c r="X239" s="130">
        <v>0</v>
      </c>
      <c r="Y239" s="130">
        <v>0</v>
      </c>
      <c r="Z239" s="130">
        <v>0</v>
      </c>
      <c r="AA239" s="130">
        <v>0</v>
      </c>
      <c r="AB239" s="267">
        <f t="shared" ref="AB239:AB240" si="276">+I239+J239+K239+L239+M239+P239+T239+U239+V239+W239+X239+Y239+Z239+AA239</f>
        <v>0</v>
      </c>
      <c r="AC239" s="130"/>
      <c r="AD239" s="267">
        <v>0</v>
      </c>
      <c r="AE239" s="130"/>
      <c r="AF239" s="267">
        <f t="shared" ref="AF239:AF240" si="277">+G239+AB239+AD239</f>
        <v>114000000</v>
      </c>
      <c r="AG239" s="130"/>
      <c r="AH239" s="116"/>
      <c r="AI239" s="116"/>
    </row>
    <row r="240" spans="1:35" ht="15.75" customHeight="1">
      <c r="A240" s="260" t="s">
        <v>764</v>
      </c>
      <c r="B240" s="162" t="s">
        <v>765</v>
      </c>
      <c r="C240" s="130">
        <v>0</v>
      </c>
      <c r="D240" s="130">
        <v>0</v>
      </c>
      <c r="E240" s="130">
        <v>0</v>
      </c>
      <c r="F240" s="130">
        <v>0</v>
      </c>
      <c r="G240" s="267">
        <f t="shared" si="273"/>
        <v>0</v>
      </c>
      <c r="H240" s="130"/>
      <c r="I240" s="130">
        <v>0</v>
      </c>
      <c r="J240" s="130">
        <v>0</v>
      </c>
      <c r="K240" s="130">
        <v>0</v>
      </c>
      <c r="L240" s="130">
        <v>0</v>
      </c>
      <c r="M240" s="130">
        <v>0</v>
      </c>
      <c r="N240" s="279">
        <v>0</v>
      </c>
      <c r="O240" s="257">
        <v>0</v>
      </c>
      <c r="P240" s="280">
        <f t="shared" si="274"/>
        <v>0</v>
      </c>
      <c r="Q240" s="279">
        <v>0</v>
      </c>
      <c r="R240" s="257">
        <v>0</v>
      </c>
      <c r="S240" s="257">
        <v>0</v>
      </c>
      <c r="T240" s="280">
        <f t="shared" si="275"/>
        <v>0</v>
      </c>
      <c r="U240" s="130">
        <v>0</v>
      </c>
      <c r="V240" s="130">
        <v>0</v>
      </c>
      <c r="W240" s="130">
        <v>0</v>
      </c>
      <c r="X240" s="130">
        <v>0</v>
      </c>
      <c r="Y240" s="130">
        <v>0</v>
      </c>
      <c r="Z240" s="130">
        <v>0</v>
      </c>
      <c r="AA240" s="130">
        <v>0</v>
      </c>
      <c r="AB240" s="267">
        <f t="shared" si="276"/>
        <v>0</v>
      </c>
      <c r="AC240" s="130"/>
      <c r="AD240" s="267">
        <v>0</v>
      </c>
      <c r="AE240" s="130"/>
      <c r="AF240" s="267">
        <f t="shared" si="277"/>
        <v>0</v>
      </c>
      <c r="AG240" s="130"/>
      <c r="AH240" s="116"/>
      <c r="AI240" s="116"/>
    </row>
    <row r="241" spans="1:35" ht="15.75" customHeight="1">
      <c r="A241" s="260"/>
      <c r="B241" s="162"/>
      <c r="C241" s="130"/>
      <c r="D241" s="130"/>
      <c r="E241" s="130"/>
      <c r="F241" s="130"/>
      <c r="G241" s="267"/>
      <c r="H241" s="130"/>
      <c r="I241" s="130"/>
      <c r="J241" s="130"/>
      <c r="K241" s="130"/>
      <c r="L241" s="130"/>
      <c r="M241" s="130"/>
      <c r="N241" s="279"/>
      <c r="O241" s="257"/>
      <c r="P241" s="280"/>
      <c r="Q241" s="279"/>
      <c r="R241" s="257"/>
      <c r="S241" s="257"/>
      <c r="T241" s="280"/>
      <c r="U241" s="130"/>
      <c r="V241" s="130"/>
      <c r="W241" s="130"/>
      <c r="X241" s="130"/>
      <c r="Y241" s="130"/>
      <c r="Z241" s="130"/>
      <c r="AA241" s="130"/>
      <c r="AB241" s="267"/>
      <c r="AC241" s="130"/>
      <c r="AD241" s="267"/>
      <c r="AE241" s="130"/>
      <c r="AF241" s="267"/>
      <c r="AG241" s="130"/>
      <c r="AH241" s="116"/>
      <c r="AI241" s="116"/>
    </row>
    <row r="242" spans="1:35" ht="15.75" customHeight="1">
      <c r="A242" s="273" t="s">
        <v>766</v>
      </c>
      <c r="B242" s="164" t="s">
        <v>767</v>
      </c>
      <c r="C242" s="158">
        <f t="shared" ref="C242:G242" si="278">SUM(C243:C244)</f>
        <v>0</v>
      </c>
      <c r="D242" s="158">
        <f t="shared" si="278"/>
        <v>0</v>
      </c>
      <c r="E242" s="158">
        <f t="shared" si="278"/>
        <v>0</v>
      </c>
      <c r="F242" s="158">
        <f t="shared" si="278"/>
        <v>0</v>
      </c>
      <c r="G242" s="274">
        <f t="shared" si="278"/>
        <v>0</v>
      </c>
      <c r="H242" s="130"/>
      <c r="I242" s="158">
        <f t="shared" ref="I242:AB242" si="279">SUM(I243:I244)</f>
        <v>0</v>
      </c>
      <c r="J242" s="158">
        <f t="shared" si="279"/>
        <v>0</v>
      </c>
      <c r="K242" s="158">
        <f t="shared" si="279"/>
        <v>0</v>
      </c>
      <c r="L242" s="158">
        <f t="shared" si="279"/>
        <v>0</v>
      </c>
      <c r="M242" s="158">
        <f t="shared" si="279"/>
        <v>0</v>
      </c>
      <c r="N242" s="275">
        <f t="shared" si="279"/>
        <v>0</v>
      </c>
      <c r="O242" s="276">
        <f t="shared" si="279"/>
        <v>0</v>
      </c>
      <c r="P242" s="277">
        <f t="shared" si="279"/>
        <v>0</v>
      </c>
      <c r="Q242" s="275">
        <f t="shared" si="279"/>
        <v>0</v>
      </c>
      <c r="R242" s="276">
        <f t="shared" si="279"/>
        <v>0</v>
      </c>
      <c r="S242" s="276">
        <f t="shared" si="279"/>
        <v>0</v>
      </c>
      <c r="T242" s="277">
        <f t="shared" si="279"/>
        <v>0</v>
      </c>
      <c r="U242" s="158">
        <f t="shared" si="279"/>
        <v>0</v>
      </c>
      <c r="V242" s="158">
        <f t="shared" si="279"/>
        <v>0</v>
      </c>
      <c r="W242" s="158">
        <f t="shared" si="279"/>
        <v>0</v>
      </c>
      <c r="X242" s="158">
        <f t="shared" si="279"/>
        <v>0</v>
      </c>
      <c r="Y242" s="158">
        <f t="shared" si="279"/>
        <v>0</v>
      </c>
      <c r="Z242" s="158">
        <f t="shared" si="279"/>
        <v>0</v>
      </c>
      <c r="AA242" s="158">
        <f t="shared" si="279"/>
        <v>0</v>
      </c>
      <c r="AB242" s="274">
        <f t="shared" si="279"/>
        <v>0</v>
      </c>
      <c r="AC242" s="130"/>
      <c r="AD242" s="274">
        <f>SUM(AD243:AD244)</f>
        <v>0</v>
      </c>
      <c r="AE242" s="130"/>
      <c r="AF242" s="274">
        <f>SUM(AF243:AF244)</f>
        <v>0</v>
      </c>
      <c r="AG242" s="130"/>
      <c r="AH242" s="116"/>
      <c r="AI242" s="116"/>
    </row>
    <row r="243" spans="1:35" ht="15.75" customHeight="1">
      <c r="A243" s="260" t="s">
        <v>768</v>
      </c>
      <c r="B243" s="162" t="s">
        <v>769</v>
      </c>
      <c r="C243" s="130">
        <v>0</v>
      </c>
      <c r="D243" s="130">
        <v>0</v>
      </c>
      <c r="E243" s="130">
        <v>0</v>
      </c>
      <c r="F243" s="130">
        <v>0</v>
      </c>
      <c r="G243" s="267">
        <f t="shared" ref="G243:G244" si="280">SUM(C243:F243)</f>
        <v>0</v>
      </c>
      <c r="H243" s="130"/>
      <c r="I243" s="130">
        <v>0</v>
      </c>
      <c r="J243" s="130">
        <v>0</v>
      </c>
      <c r="K243" s="130">
        <v>0</v>
      </c>
      <c r="L243" s="130">
        <v>0</v>
      </c>
      <c r="M243" s="130">
        <v>0</v>
      </c>
      <c r="N243" s="279">
        <v>0</v>
      </c>
      <c r="O243" s="257">
        <v>0</v>
      </c>
      <c r="P243" s="280">
        <f t="shared" ref="P243:P244" si="281">SUM(N243:O243)</f>
        <v>0</v>
      </c>
      <c r="Q243" s="279">
        <v>0</v>
      </c>
      <c r="R243" s="257">
        <v>0</v>
      </c>
      <c r="S243" s="257">
        <v>0</v>
      </c>
      <c r="T243" s="280">
        <f t="shared" ref="T243:T244" si="282">SUM(Q243:S243)</f>
        <v>0</v>
      </c>
      <c r="U243" s="130">
        <v>0</v>
      </c>
      <c r="V243" s="130">
        <v>0</v>
      </c>
      <c r="W243" s="130">
        <v>0</v>
      </c>
      <c r="X243" s="130">
        <v>0</v>
      </c>
      <c r="Y243" s="130">
        <v>0</v>
      </c>
      <c r="Z243" s="130">
        <v>0</v>
      </c>
      <c r="AA243" s="130">
        <v>0</v>
      </c>
      <c r="AB243" s="267">
        <f t="shared" ref="AB243:AB244" si="283">+I243+J243+K243+L243+M243+P243+T243+U243+V243+W243+X243+Y243+Z243+AA243</f>
        <v>0</v>
      </c>
      <c r="AC243" s="130"/>
      <c r="AD243" s="267">
        <v>0</v>
      </c>
      <c r="AE243" s="130"/>
      <c r="AF243" s="267">
        <f t="shared" ref="AF243:AF244" si="284">+G243+AB243+AD243</f>
        <v>0</v>
      </c>
      <c r="AG243" s="130"/>
      <c r="AH243" s="116"/>
      <c r="AI243" s="116"/>
    </row>
    <row r="244" spans="1:35" ht="15.75" customHeight="1">
      <c r="A244" s="260" t="s">
        <v>770</v>
      </c>
      <c r="B244" s="162" t="s">
        <v>771</v>
      </c>
      <c r="C244" s="130">
        <v>0</v>
      </c>
      <c r="D244" s="130">
        <v>0</v>
      </c>
      <c r="E244" s="130">
        <v>0</v>
      </c>
      <c r="F244" s="130">
        <v>0</v>
      </c>
      <c r="G244" s="267">
        <f t="shared" si="280"/>
        <v>0</v>
      </c>
      <c r="H244" s="130"/>
      <c r="I244" s="130">
        <v>0</v>
      </c>
      <c r="J244" s="130">
        <v>0</v>
      </c>
      <c r="K244" s="130">
        <v>0</v>
      </c>
      <c r="L244" s="130">
        <v>0</v>
      </c>
      <c r="M244" s="130">
        <v>0</v>
      </c>
      <c r="N244" s="279">
        <v>0</v>
      </c>
      <c r="O244" s="257">
        <v>0</v>
      </c>
      <c r="P244" s="280">
        <f t="shared" si="281"/>
        <v>0</v>
      </c>
      <c r="Q244" s="279">
        <v>0</v>
      </c>
      <c r="R244" s="257">
        <v>0</v>
      </c>
      <c r="S244" s="257">
        <v>0</v>
      </c>
      <c r="T244" s="280">
        <f t="shared" si="282"/>
        <v>0</v>
      </c>
      <c r="U244" s="130">
        <v>0</v>
      </c>
      <c r="V244" s="130">
        <v>0</v>
      </c>
      <c r="W244" s="130">
        <v>0</v>
      </c>
      <c r="X244" s="130">
        <v>0</v>
      </c>
      <c r="Y244" s="130">
        <v>0</v>
      </c>
      <c r="Z244" s="130">
        <v>0</v>
      </c>
      <c r="AA244" s="130">
        <v>0</v>
      </c>
      <c r="AB244" s="267">
        <f t="shared" si="283"/>
        <v>0</v>
      </c>
      <c r="AC244" s="130"/>
      <c r="AD244" s="267">
        <v>0</v>
      </c>
      <c r="AE244" s="130"/>
      <c r="AF244" s="267">
        <f t="shared" si="284"/>
        <v>0</v>
      </c>
      <c r="AG244" s="130"/>
      <c r="AH244" s="116"/>
      <c r="AI244" s="116"/>
    </row>
    <row r="245" spans="1:35" ht="15.75" customHeight="1">
      <c r="A245" s="260"/>
      <c r="B245" s="162"/>
      <c r="C245" s="130"/>
      <c r="D245" s="130"/>
      <c r="E245" s="130"/>
      <c r="F245" s="130"/>
      <c r="G245" s="267"/>
      <c r="H245" s="130"/>
      <c r="I245" s="130"/>
      <c r="J245" s="130"/>
      <c r="K245" s="130"/>
      <c r="L245" s="130"/>
      <c r="M245" s="130"/>
      <c r="N245" s="279"/>
      <c r="O245" s="257"/>
      <c r="P245" s="280"/>
      <c r="Q245" s="279"/>
      <c r="R245" s="257"/>
      <c r="S245" s="257"/>
      <c r="T245" s="280"/>
      <c r="U245" s="130"/>
      <c r="V245" s="130"/>
      <c r="W245" s="130"/>
      <c r="X245" s="130"/>
      <c r="Y245" s="130"/>
      <c r="Z245" s="130"/>
      <c r="AA245" s="130"/>
      <c r="AB245" s="267"/>
      <c r="AC245" s="130"/>
      <c r="AD245" s="267"/>
      <c r="AE245" s="130"/>
      <c r="AF245" s="267"/>
      <c r="AG245" s="130"/>
      <c r="AH245" s="116"/>
      <c r="AI245" s="116"/>
    </row>
    <row r="246" spans="1:35" ht="15.75" customHeight="1">
      <c r="A246" s="273">
        <v>5</v>
      </c>
      <c r="B246" s="164" t="s">
        <v>176</v>
      </c>
      <c r="C246" s="158">
        <f t="shared" ref="C246:G246" si="285">+C260+C270+C273+C278+C248</f>
        <v>0</v>
      </c>
      <c r="D246" s="158">
        <f t="shared" si="285"/>
        <v>1800000</v>
      </c>
      <c r="E246" s="158">
        <f t="shared" si="285"/>
        <v>11645000</v>
      </c>
      <c r="F246" s="158">
        <f t="shared" si="285"/>
        <v>0</v>
      </c>
      <c r="G246" s="274">
        <f t="shared" si="285"/>
        <v>13445000</v>
      </c>
      <c r="H246" s="130"/>
      <c r="I246" s="158">
        <f t="shared" ref="I246:AB246" si="286">+I260+I270+I273+I278+I248</f>
        <v>500000</v>
      </c>
      <c r="J246" s="158">
        <f t="shared" si="286"/>
        <v>0</v>
      </c>
      <c r="K246" s="158">
        <f t="shared" si="286"/>
        <v>0</v>
      </c>
      <c r="L246" s="158">
        <f t="shared" si="286"/>
        <v>500000</v>
      </c>
      <c r="M246" s="158">
        <f t="shared" si="286"/>
        <v>0</v>
      </c>
      <c r="N246" s="275">
        <f t="shared" si="286"/>
        <v>1500000</v>
      </c>
      <c r="O246" s="276">
        <f t="shared" si="286"/>
        <v>0</v>
      </c>
      <c r="P246" s="277">
        <f t="shared" si="286"/>
        <v>1500000</v>
      </c>
      <c r="Q246" s="275">
        <f t="shared" si="286"/>
        <v>0</v>
      </c>
      <c r="R246" s="276">
        <f t="shared" si="286"/>
        <v>0</v>
      </c>
      <c r="S246" s="276">
        <f t="shared" si="286"/>
        <v>138592</v>
      </c>
      <c r="T246" s="277">
        <f t="shared" si="286"/>
        <v>138592</v>
      </c>
      <c r="U246" s="158">
        <f t="shared" si="286"/>
        <v>0</v>
      </c>
      <c r="V246" s="158">
        <f t="shared" si="286"/>
        <v>0</v>
      </c>
      <c r="W246" s="158">
        <f t="shared" si="286"/>
        <v>0</v>
      </c>
      <c r="X246" s="158">
        <f t="shared" si="286"/>
        <v>500000</v>
      </c>
      <c r="Y246" s="158">
        <f t="shared" si="286"/>
        <v>2500000</v>
      </c>
      <c r="Z246" s="158">
        <f t="shared" si="286"/>
        <v>0</v>
      </c>
      <c r="AA246" s="158">
        <f t="shared" si="286"/>
        <v>0</v>
      </c>
      <c r="AB246" s="274">
        <f t="shared" si="286"/>
        <v>5638592</v>
      </c>
      <c r="AC246" s="130"/>
      <c r="AD246" s="274">
        <f>+AD260+AD270+AD273+AD278+AD248</f>
        <v>729563831</v>
      </c>
      <c r="AE246" s="130"/>
      <c r="AF246" s="274">
        <f>+AF260+AF270+AF273+AF278+AF248</f>
        <v>748647423</v>
      </c>
      <c r="AG246" s="130"/>
      <c r="AH246" s="116"/>
      <c r="AI246" s="116"/>
    </row>
    <row r="247" spans="1:35" ht="15.75" customHeight="1">
      <c r="A247" s="260"/>
      <c r="B247" s="162"/>
      <c r="C247" s="130"/>
      <c r="D247" s="130"/>
      <c r="E247" s="130"/>
      <c r="F247" s="130"/>
      <c r="G247" s="267"/>
      <c r="H247" s="130"/>
      <c r="I247" s="130"/>
      <c r="J247" s="130"/>
      <c r="K247" s="130"/>
      <c r="L247" s="130"/>
      <c r="M247" s="130"/>
      <c r="N247" s="279"/>
      <c r="O247" s="257"/>
      <c r="P247" s="280"/>
      <c r="Q247" s="279"/>
      <c r="R247" s="257"/>
      <c r="S247" s="257"/>
      <c r="T247" s="280"/>
      <c r="U247" s="130"/>
      <c r="V247" s="130"/>
      <c r="W247" s="130"/>
      <c r="X247" s="130"/>
      <c r="Y247" s="130"/>
      <c r="Z247" s="130"/>
      <c r="AA247" s="130"/>
      <c r="AB247" s="267"/>
      <c r="AC247" s="130"/>
      <c r="AD247" s="267"/>
      <c r="AE247" s="130"/>
      <c r="AF247" s="267"/>
      <c r="AG247" s="130"/>
      <c r="AH247" s="116"/>
      <c r="AI247" s="116"/>
    </row>
    <row r="248" spans="1:35" ht="15.75" customHeight="1">
      <c r="A248" s="273" t="s">
        <v>772</v>
      </c>
      <c r="B248" s="164" t="s">
        <v>773</v>
      </c>
      <c r="C248" s="158">
        <f t="shared" ref="C248:G248" si="287">SUM(C250:C257)</f>
        <v>0</v>
      </c>
      <c r="D248" s="158">
        <f t="shared" si="287"/>
        <v>0</v>
      </c>
      <c r="E248" s="158">
        <f t="shared" si="287"/>
        <v>0</v>
      </c>
      <c r="F248" s="158">
        <f t="shared" si="287"/>
        <v>0</v>
      </c>
      <c r="G248" s="274">
        <f t="shared" si="287"/>
        <v>0</v>
      </c>
      <c r="H248" s="130"/>
      <c r="I248" s="158">
        <f t="shared" ref="I248:AB248" si="288">SUM(I250:I257)</f>
        <v>0</v>
      </c>
      <c r="J248" s="158">
        <f t="shared" si="288"/>
        <v>0</v>
      </c>
      <c r="K248" s="158">
        <f t="shared" si="288"/>
        <v>0</v>
      </c>
      <c r="L248" s="158">
        <f t="shared" si="288"/>
        <v>0</v>
      </c>
      <c r="M248" s="158">
        <f t="shared" si="288"/>
        <v>0</v>
      </c>
      <c r="N248" s="275">
        <f t="shared" si="288"/>
        <v>0</v>
      </c>
      <c r="O248" s="276">
        <f t="shared" si="288"/>
        <v>0</v>
      </c>
      <c r="P248" s="277">
        <f t="shared" si="288"/>
        <v>0</v>
      </c>
      <c r="Q248" s="275">
        <f t="shared" si="288"/>
        <v>0</v>
      </c>
      <c r="R248" s="276">
        <f t="shared" si="288"/>
        <v>0</v>
      </c>
      <c r="S248" s="276">
        <f t="shared" si="288"/>
        <v>0</v>
      </c>
      <c r="T248" s="277">
        <f t="shared" si="288"/>
        <v>0</v>
      </c>
      <c r="U248" s="158">
        <f t="shared" si="288"/>
        <v>0</v>
      </c>
      <c r="V248" s="158">
        <f t="shared" si="288"/>
        <v>0</v>
      </c>
      <c r="W248" s="158">
        <f t="shared" si="288"/>
        <v>0</v>
      </c>
      <c r="X248" s="158">
        <f t="shared" si="288"/>
        <v>0</v>
      </c>
      <c r="Y248" s="158">
        <f t="shared" si="288"/>
        <v>0</v>
      </c>
      <c r="Z248" s="158">
        <f t="shared" si="288"/>
        <v>0</v>
      </c>
      <c r="AA248" s="158">
        <f t="shared" si="288"/>
        <v>0</v>
      </c>
      <c r="AB248" s="274">
        <f t="shared" si="288"/>
        <v>0</v>
      </c>
      <c r="AC248" s="130"/>
      <c r="AD248" s="274">
        <f>SUM(AD250:AD257)</f>
        <v>549500000</v>
      </c>
      <c r="AE248" s="130"/>
      <c r="AF248" s="274">
        <f>SUM(AF250:AF257)</f>
        <v>549500000</v>
      </c>
      <c r="AG248" s="130"/>
      <c r="AH248" s="116"/>
      <c r="AI248" s="116"/>
    </row>
    <row r="249" spans="1:35" ht="15.75" customHeight="1">
      <c r="A249" s="273"/>
      <c r="B249" s="164"/>
      <c r="C249" s="130"/>
      <c r="D249" s="130"/>
      <c r="E249" s="130"/>
      <c r="F249" s="130"/>
      <c r="G249" s="267"/>
      <c r="H249" s="130"/>
      <c r="I249" s="130"/>
      <c r="J249" s="130"/>
      <c r="K249" s="130"/>
      <c r="L249" s="130"/>
      <c r="M249" s="130"/>
      <c r="N249" s="279"/>
      <c r="O249" s="257"/>
      <c r="P249" s="280"/>
      <c r="Q249" s="279"/>
      <c r="R249" s="257"/>
      <c r="S249" s="257"/>
      <c r="T249" s="280"/>
      <c r="U249" s="130"/>
      <c r="V249" s="130"/>
      <c r="W249" s="130"/>
      <c r="X249" s="130"/>
      <c r="Y249" s="130"/>
      <c r="Z249" s="130"/>
      <c r="AA249" s="130"/>
      <c r="AB249" s="267"/>
      <c r="AC249" s="130"/>
      <c r="AD249" s="267"/>
      <c r="AE249" s="130"/>
      <c r="AF249" s="267"/>
      <c r="AG249" s="130"/>
      <c r="AH249" s="116"/>
      <c r="AI249" s="116"/>
    </row>
    <row r="250" spans="1:35" ht="15.75" customHeight="1">
      <c r="A250" s="260" t="s">
        <v>774</v>
      </c>
      <c r="B250" s="162" t="s">
        <v>775</v>
      </c>
      <c r="C250" s="130">
        <v>0</v>
      </c>
      <c r="D250" s="130">
        <v>0</v>
      </c>
      <c r="E250" s="130">
        <v>0</v>
      </c>
      <c r="F250" s="130">
        <v>0</v>
      </c>
      <c r="G250" s="267">
        <f t="shared" ref="G250:G257" si="289">SUM(C250:F250)</f>
        <v>0</v>
      </c>
      <c r="H250" s="130"/>
      <c r="I250" s="130">
        <v>0</v>
      </c>
      <c r="J250" s="130">
        <v>0</v>
      </c>
      <c r="K250" s="130">
        <v>0</v>
      </c>
      <c r="L250" s="130">
        <v>0</v>
      </c>
      <c r="M250" s="130">
        <v>0</v>
      </c>
      <c r="N250" s="279">
        <v>0</v>
      </c>
      <c r="O250" s="257">
        <v>0</v>
      </c>
      <c r="P250" s="280">
        <f t="shared" ref="P250:P257" si="290">SUM(N250:O250)</f>
        <v>0</v>
      </c>
      <c r="Q250" s="279">
        <v>0</v>
      </c>
      <c r="R250" s="257">
        <v>0</v>
      </c>
      <c r="S250" s="257">
        <v>0</v>
      </c>
      <c r="T250" s="280">
        <f t="shared" ref="T250:T257" si="291">SUM(Q250:S250)</f>
        <v>0</v>
      </c>
      <c r="U250" s="130">
        <v>0</v>
      </c>
      <c r="V250" s="130">
        <v>0</v>
      </c>
      <c r="W250" s="130">
        <v>0</v>
      </c>
      <c r="X250" s="130">
        <v>0</v>
      </c>
      <c r="Y250" s="130">
        <v>0</v>
      </c>
      <c r="Z250" s="130">
        <v>0</v>
      </c>
      <c r="AA250" s="130">
        <v>0</v>
      </c>
      <c r="AB250" s="267">
        <f t="shared" ref="AB250:AB257" si="292">+I250+J250+K250+L250+M250+P250+T250+U250+V250+W250+X250+Y250+Z250+AA250</f>
        <v>0</v>
      </c>
      <c r="AC250" s="130"/>
      <c r="AD250" s="267">
        <f>+'DETALLE PROG. III'!D38+'DETALLE PROG. III'!D44+'DETALLE PROG. III'!D51</f>
        <v>33000000</v>
      </c>
      <c r="AE250" s="130"/>
      <c r="AF250" s="267">
        <f t="shared" ref="AF250:AF257" si="293">+G250+AB250+AD250</f>
        <v>33000000</v>
      </c>
      <c r="AG250" s="130"/>
      <c r="AH250" s="116"/>
      <c r="AI250" s="116"/>
    </row>
    <row r="251" spans="1:35" ht="15.75" customHeight="1">
      <c r="A251" s="260" t="s">
        <v>776</v>
      </c>
      <c r="B251" s="162" t="s">
        <v>777</v>
      </c>
      <c r="C251" s="130">
        <v>0</v>
      </c>
      <c r="D251" s="130">
        <v>0</v>
      </c>
      <c r="E251" s="130">
        <v>0</v>
      </c>
      <c r="F251" s="130">
        <v>0</v>
      </c>
      <c r="G251" s="267">
        <f t="shared" si="289"/>
        <v>0</v>
      </c>
      <c r="H251" s="130"/>
      <c r="I251" s="130">
        <v>0</v>
      </c>
      <c r="J251" s="130">
        <v>0</v>
      </c>
      <c r="K251" s="130">
        <v>0</v>
      </c>
      <c r="L251" s="130">
        <v>0</v>
      </c>
      <c r="M251" s="130">
        <v>0</v>
      </c>
      <c r="N251" s="279">
        <v>0</v>
      </c>
      <c r="O251" s="257">
        <v>0</v>
      </c>
      <c r="P251" s="280">
        <f t="shared" si="290"/>
        <v>0</v>
      </c>
      <c r="Q251" s="279">
        <v>0</v>
      </c>
      <c r="R251" s="257">
        <v>0</v>
      </c>
      <c r="S251" s="257">
        <v>0</v>
      </c>
      <c r="T251" s="280">
        <f t="shared" si="291"/>
        <v>0</v>
      </c>
      <c r="U251" s="130">
        <v>0</v>
      </c>
      <c r="V251" s="130">
        <v>0</v>
      </c>
      <c r="W251" s="130">
        <v>0</v>
      </c>
      <c r="X251" s="130">
        <v>0</v>
      </c>
      <c r="Y251" s="130">
        <v>0</v>
      </c>
      <c r="Z251" s="130">
        <v>0</v>
      </c>
      <c r="AA251" s="130">
        <v>0</v>
      </c>
      <c r="AB251" s="267">
        <f t="shared" si="292"/>
        <v>0</v>
      </c>
      <c r="AC251" s="130"/>
      <c r="AD251" s="267">
        <f>+'DETALLE PROG. III'!D176+'DETALLE PROG. III'!D190+'DETALLE PROG. III'!D202+'DETALLE PROG. III'!D209+'DETALLE PROG. III'!D215+'DETALLE PROG. III'!D225+'DETALLE PROG. III'!D230</f>
        <v>440500000</v>
      </c>
      <c r="AE251" s="130"/>
      <c r="AF251" s="267">
        <f t="shared" si="293"/>
        <v>440500000</v>
      </c>
      <c r="AG251" s="130"/>
      <c r="AH251" s="116"/>
      <c r="AI251" s="116"/>
    </row>
    <row r="252" spans="1:35" ht="15.75" customHeight="1">
      <c r="A252" s="260" t="s">
        <v>778</v>
      </c>
      <c r="B252" s="162" t="s">
        <v>779</v>
      </c>
      <c r="C252" s="130">
        <v>0</v>
      </c>
      <c r="D252" s="130">
        <v>0</v>
      </c>
      <c r="E252" s="130">
        <v>0</v>
      </c>
      <c r="F252" s="130">
        <v>0</v>
      </c>
      <c r="G252" s="267">
        <f t="shared" si="289"/>
        <v>0</v>
      </c>
      <c r="H252" s="130"/>
      <c r="I252" s="130">
        <v>0</v>
      </c>
      <c r="J252" s="130">
        <v>0</v>
      </c>
      <c r="K252" s="130">
        <v>0</v>
      </c>
      <c r="L252" s="130">
        <v>0</v>
      </c>
      <c r="M252" s="130">
        <v>0</v>
      </c>
      <c r="N252" s="279">
        <v>0</v>
      </c>
      <c r="O252" s="257">
        <v>0</v>
      </c>
      <c r="P252" s="280">
        <f t="shared" si="290"/>
        <v>0</v>
      </c>
      <c r="Q252" s="279">
        <v>0</v>
      </c>
      <c r="R252" s="257">
        <v>0</v>
      </c>
      <c r="S252" s="257">
        <v>0</v>
      </c>
      <c r="T252" s="280">
        <f t="shared" si="291"/>
        <v>0</v>
      </c>
      <c r="U252" s="130">
        <v>0</v>
      </c>
      <c r="V252" s="130">
        <v>0</v>
      </c>
      <c r="W252" s="130">
        <v>0</v>
      </c>
      <c r="X252" s="130">
        <v>0</v>
      </c>
      <c r="Y252" s="130">
        <v>0</v>
      </c>
      <c r="Z252" s="130">
        <v>0</v>
      </c>
      <c r="AA252" s="130">
        <v>0</v>
      </c>
      <c r="AB252" s="267">
        <f t="shared" si="292"/>
        <v>0</v>
      </c>
      <c r="AC252" s="130"/>
      <c r="AD252" s="267">
        <v>0</v>
      </c>
      <c r="AE252" s="130"/>
      <c r="AF252" s="267">
        <f t="shared" si="293"/>
        <v>0</v>
      </c>
      <c r="AG252" s="130"/>
      <c r="AH252" s="116"/>
      <c r="AI252" s="116"/>
    </row>
    <row r="253" spans="1:35" ht="15.75" customHeight="1">
      <c r="A253" s="260" t="s">
        <v>780</v>
      </c>
      <c r="B253" s="162" t="s">
        <v>781</v>
      </c>
      <c r="C253" s="130">
        <v>0</v>
      </c>
      <c r="D253" s="130">
        <v>0</v>
      </c>
      <c r="E253" s="130">
        <v>0</v>
      </c>
      <c r="F253" s="130">
        <v>0</v>
      </c>
      <c r="G253" s="267">
        <f t="shared" si="289"/>
        <v>0</v>
      </c>
      <c r="H253" s="130"/>
      <c r="I253" s="130">
        <v>0</v>
      </c>
      <c r="J253" s="130">
        <v>0</v>
      </c>
      <c r="K253" s="130">
        <v>0</v>
      </c>
      <c r="L253" s="130">
        <v>0</v>
      </c>
      <c r="M253" s="130">
        <v>0</v>
      </c>
      <c r="N253" s="279">
        <v>0</v>
      </c>
      <c r="O253" s="257">
        <v>0</v>
      </c>
      <c r="P253" s="280">
        <f t="shared" si="290"/>
        <v>0</v>
      </c>
      <c r="Q253" s="279">
        <v>0</v>
      </c>
      <c r="R253" s="257">
        <v>0</v>
      </c>
      <c r="S253" s="257">
        <v>0</v>
      </c>
      <c r="T253" s="280">
        <f t="shared" si="291"/>
        <v>0</v>
      </c>
      <c r="U253" s="130">
        <v>0</v>
      </c>
      <c r="V253" s="130">
        <v>0</v>
      </c>
      <c r="W253" s="130">
        <v>0</v>
      </c>
      <c r="X253" s="130">
        <v>0</v>
      </c>
      <c r="Y253" s="130">
        <v>0</v>
      </c>
      <c r="Z253" s="130">
        <v>0</v>
      </c>
      <c r="AA253" s="130">
        <v>0</v>
      </c>
      <c r="AB253" s="267">
        <f t="shared" si="292"/>
        <v>0</v>
      </c>
      <c r="AC253" s="130"/>
      <c r="AD253" s="267">
        <f>+'DETALLE PROG. III'!D220</f>
        <v>6000000</v>
      </c>
      <c r="AE253" s="130"/>
      <c r="AF253" s="267">
        <f t="shared" si="293"/>
        <v>6000000</v>
      </c>
      <c r="AG253" s="130"/>
      <c r="AH253" s="116"/>
      <c r="AI253" s="116"/>
    </row>
    <row r="254" spans="1:35" ht="15.75" customHeight="1">
      <c r="A254" s="260" t="s">
        <v>782</v>
      </c>
      <c r="B254" s="162" t="s">
        <v>783</v>
      </c>
      <c r="C254" s="130">
        <v>0</v>
      </c>
      <c r="D254" s="130">
        <v>0</v>
      </c>
      <c r="E254" s="130">
        <v>0</v>
      </c>
      <c r="F254" s="130">
        <v>0</v>
      </c>
      <c r="G254" s="267">
        <f t="shared" si="289"/>
        <v>0</v>
      </c>
      <c r="H254" s="130"/>
      <c r="I254" s="130">
        <v>0</v>
      </c>
      <c r="J254" s="130">
        <v>0</v>
      </c>
      <c r="K254" s="130">
        <v>0</v>
      </c>
      <c r="L254" s="130">
        <v>0</v>
      </c>
      <c r="M254" s="130">
        <v>0</v>
      </c>
      <c r="N254" s="279">
        <v>0</v>
      </c>
      <c r="O254" s="257">
        <v>0</v>
      </c>
      <c r="P254" s="280">
        <f t="shared" si="290"/>
        <v>0</v>
      </c>
      <c r="Q254" s="279">
        <v>0</v>
      </c>
      <c r="R254" s="257">
        <v>0</v>
      </c>
      <c r="S254" s="257">
        <v>0</v>
      </c>
      <c r="T254" s="280">
        <f t="shared" si="291"/>
        <v>0</v>
      </c>
      <c r="U254" s="130">
        <v>0</v>
      </c>
      <c r="V254" s="130">
        <v>0</v>
      </c>
      <c r="W254" s="130">
        <v>0</v>
      </c>
      <c r="X254" s="130">
        <v>0</v>
      </c>
      <c r="Y254" s="130">
        <v>0</v>
      </c>
      <c r="Z254" s="130">
        <v>0</v>
      </c>
      <c r="AA254" s="130">
        <v>0</v>
      </c>
      <c r="AB254" s="267">
        <f t="shared" si="292"/>
        <v>0</v>
      </c>
      <c r="AC254" s="130"/>
      <c r="AD254" s="267">
        <v>0</v>
      </c>
      <c r="AE254" s="130"/>
      <c r="AF254" s="267">
        <f t="shared" si="293"/>
        <v>0</v>
      </c>
      <c r="AG254" s="130"/>
      <c r="AH254" s="116"/>
      <c r="AI254" s="116"/>
    </row>
    <row r="255" spans="1:35" ht="15.75" customHeight="1">
      <c r="A255" s="260" t="s">
        <v>784</v>
      </c>
      <c r="B255" s="162" t="s">
        <v>785</v>
      </c>
      <c r="C255" s="130">
        <v>0</v>
      </c>
      <c r="D255" s="130">
        <v>0</v>
      </c>
      <c r="E255" s="130">
        <v>0</v>
      </c>
      <c r="F255" s="130">
        <v>0</v>
      </c>
      <c r="G255" s="267">
        <f t="shared" si="289"/>
        <v>0</v>
      </c>
      <c r="H255" s="130"/>
      <c r="I255" s="130">
        <v>0</v>
      </c>
      <c r="J255" s="130">
        <v>0</v>
      </c>
      <c r="K255" s="130">
        <v>0</v>
      </c>
      <c r="L255" s="130">
        <v>0</v>
      </c>
      <c r="M255" s="130">
        <v>0</v>
      </c>
      <c r="N255" s="279">
        <v>0</v>
      </c>
      <c r="O255" s="257">
        <v>0</v>
      </c>
      <c r="P255" s="280">
        <f t="shared" si="290"/>
        <v>0</v>
      </c>
      <c r="Q255" s="279">
        <v>0</v>
      </c>
      <c r="R255" s="257">
        <v>0</v>
      </c>
      <c r="S255" s="257">
        <v>0</v>
      </c>
      <c r="T255" s="280">
        <f t="shared" si="291"/>
        <v>0</v>
      </c>
      <c r="U255" s="130">
        <v>0</v>
      </c>
      <c r="V255" s="130">
        <v>0</v>
      </c>
      <c r="W255" s="130">
        <v>0</v>
      </c>
      <c r="X255" s="130">
        <v>0</v>
      </c>
      <c r="Y255" s="130">
        <v>0</v>
      </c>
      <c r="Z255" s="130">
        <v>0</v>
      </c>
      <c r="AA255" s="130">
        <v>0</v>
      </c>
      <c r="AB255" s="267">
        <f t="shared" si="292"/>
        <v>0</v>
      </c>
      <c r="AC255" s="130"/>
      <c r="AD255" s="267">
        <v>0</v>
      </c>
      <c r="AE255" s="130"/>
      <c r="AF255" s="267">
        <f t="shared" si="293"/>
        <v>0</v>
      </c>
      <c r="AG255" s="130"/>
      <c r="AH255" s="116"/>
      <c r="AI255" s="116"/>
    </row>
    <row r="256" spans="1:35" ht="15.75" customHeight="1">
      <c r="A256" s="260" t="s">
        <v>786</v>
      </c>
      <c r="B256" s="162" t="s">
        <v>787</v>
      </c>
      <c r="C256" s="130">
        <v>0</v>
      </c>
      <c r="D256" s="130">
        <v>0</v>
      </c>
      <c r="E256" s="130">
        <v>0</v>
      </c>
      <c r="F256" s="130">
        <v>0</v>
      </c>
      <c r="G256" s="267">
        <f t="shared" si="289"/>
        <v>0</v>
      </c>
      <c r="H256" s="130"/>
      <c r="I256" s="130">
        <v>0</v>
      </c>
      <c r="J256" s="130">
        <v>0</v>
      </c>
      <c r="K256" s="130">
        <v>0</v>
      </c>
      <c r="L256" s="130">
        <v>0</v>
      </c>
      <c r="M256" s="130">
        <v>0</v>
      </c>
      <c r="N256" s="279">
        <v>0</v>
      </c>
      <c r="O256" s="257">
        <v>0</v>
      </c>
      <c r="P256" s="280">
        <f t="shared" si="290"/>
        <v>0</v>
      </c>
      <c r="Q256" s="279">
        <v>0</v>
      </c>
      <c r="R256" s="257">
        <v>0</v>
      </c>
      <c r="S256" s="257">
        <v>0</v>
      </c>
      <c r="T256" s="280">
        <f t="shared" si="291"/>
        <v>0</v>
      </c>
      <c r="U256" s="130">
        <v>0</v>
      </c>
      <c r="V256" s="130">
        <v>0</v>
      </c>
      <c r="W256" s="130">
        <v>0</v>
      </c>
      <c r="X256" s="130">
        <v>0</v>
      </c>
      <c r="Y256" s="130">
        <v>0</v>
      </c>
      <c r="Z256" s="130">
        <v>0</v>
      </c>
      <c r="AA256" s="130">
        <v>0</v>
      </c>
      <c r="AB256" s="267">
        <f t="shared" si="292"/>
        <v>0</v>
      </c>
      <c r="AC256" s="130"/>
      <c r="AD256" s="267">
        <v>0</v>
      </c>
      <c r="AE256" s="130"/>
      <c r="AF256" s="267">
        <f t="shared" si="293"/>
        <v>0</v>
      </c>
      <c r="AG256" s="130"/>
      <c r="AH256" s="116"/>
      <c r="AI256" s="116"/>
    </row>
    <row r="257" spans="1:35" ht="15.75" customHeight="1">
      <c r="A257" s="260" t="s">
        <v>788</v>
      </c>
      <c r="B257" s="162" t="s">
        <v>789</v>
      </c>
      <c r="C257" s="130">
        <v>0</v>
      </c>
      <c r="D257" s="130">
        <v>0</v>
      </c>
      <c r="E257" s="130">
        <v>0</v>
      </c>
      <c r="F257" s="130">
        <v>0</v>
      </c>
      <c r="G257" s="267">
        <f t="shared" si="289"/>
        <v>0</v>
      </c>
      <c r="H257" s="130"/>
      <c r="I257" s="130">
        <v>0</v>
      </c>
      <c r="J257" s="130">
        <v>0</v>
      </c>
      <c r="K257" s="130">
        <v>0</v>
      </c>
      <c r="L257" s="130">
        <v>0</v>
      </c>
      <c r="M257" s="130">
        <v>0</v>
      </c>
      <c r="N257" s="279">
        <v>0</v>
      </c>
      <c r="O257" s="257">
        <v>0</v>
      </c>
      <c r="P257" s="280">
        <f t="shared" si="290"/>
        <v>0</v>
      </c>
      <c r="Q257" s="279">
        <v>0</v>
      </c>
      <c r="R257" s="257">
        <v>0</v>
      </c>
      <c r="S257" s="257">
        <v>0</v>
      </c>
      <c r="T257" s="280">
        <f t="shared" si="291"/>
        <v>0</v>
      </c>
      <c r="U257" s="130">
        <v>0</v>
      </c>
      <c r="V257" s="130">
        <v>0</v>
      </c>
      <c r="W257" s="130">
        <v>0</v>
      </c>
      <c r="X257" s="130">
        <v>0</v>
      </c>
      <c r="Y257" s="130">
        <v>0</v>
      </c>
      <c r="Z257" s="130">
        <v>0</v>
      </c>
      <c r="AA257" s="130">
        <v>0</v>
      </c>
      <c r="AB257" s="267">
        <f t="shared" si="292"/>
        <v>0</v>
      </c>
      <c r="AC257" s="130"/>
      <c r="AD257" s="267">
        <f>+'DETALLE PROG. III'!D295+'DETALLE PROG. III'!D304+'DETALLE PROG. III'!D309</f>
        <v>70000000</v>
      </c>
      <c r="AE257" s="130"/>
      <c r="AF257" s="267">
        <f t="shared" si="293"/>
        <v>70000000</v>
      </c>
      <c r="AG257" s="130"/>
      <c r="AH257" s="116"/>
      <c r="AI257" s="116"/>
    </row>
    <row r="258" spans="1:35" ht="15.75" customHeight="1">
      <c r="A258" s="260"/>
      <c r="B258" s="162"/>
      <c r="C258" s="130"/>
      <c r="D258" s="130"/>
      <c r="E258" s="130"/>
      <c r="F258" s="130"/>
      <c r="G258" s="267"/>
      <c r="H258" s="130"/>
      <c r="I258" s="130"/>
      <c r="J258" s="130"/>
      <c r="K258" s="130"/>
      <c r="L258" s="130"/>
      <c r="M258" s="130"/>
      <c r="N258" s="279"/>
      <c r="O258" s="257"/>
      <c r="P258" s="280"/>
      <c r="Q258" s="279"/>
      <c r="R258" s="257"/>
      <c r="S258" s="257"/>
      <c r="T258" s="280"/>
      <c r="U258" s="130"/>
      <c r="V258" s="130"/>
      <c r="W258" s="130"/>
      <c r="X258" s="130"/>
      <c r="Y258" s="130"/>
      <c r="Z258" s="130"/>
      <c r="AA258" s="130"/>
      <c r="AB258" s="267"/>
      <c r="AC258" s="130"/>
      <c r="AD258" s="267"/>
      <c r="AE258" s="130"/>
      <c r="AF258" s="267"/>
      <c r="AG258" s="130"/>
      <c r="AH258" s="116"/>
      <c r="AI258" s="116"/>
    </row>
    <row r="259" spans="1:35" ht="15.75" customHeight="1">
      <c r="A259" s="260"/>
      <c r="B259" s="162"/>
      <c r="C259" s="130"/>
      <c r="D259" s="130"/>
      <c r="E259" s="130"/>
      <c r="F259" s="130"/>
      <c r="G259" s="267"/>
      <c r="H259" s="130"/>
      <c r="I259" s="130"/>
      <c r="J259" s="130"/>
      <c r="K259" s="130"/>
      <c r="L259" s="130"/>
      <c r="M259" s="130"/>
      <c r="N259" s="279"/>
      <c r="O259" s="257"/>
      <c r="P259" s="280"/>
      <c r="Q259" s="279"/>
      <c r="R259" s="257"/>
      <c r="S259" s="257"/>
      <c r="T259" s="280"/>
      <c r="U259" s="130"/>
      <c r="V259" s="130"/>
      <c r="W259" s="130"/>
      <c r="X259" s="130"/>
      <c r="Y259" s="130"/>
      <c r="Z259" s="130"/>
      <c r="AA259" s="130"/>
      <c r="AB259" s="267"/>
      <c r="AC259" s="130"/>
      <c r="AD259" s="267"/>
      <c r="AE259" s="130"/>
      <c r="AF259" s="267"/>
      <c r="AG259" s="130"/>
      <c r="AH259" s="116"/>
      <c r="AI259" s="116"/>
    </row>
    <row r="260" spans="1:35" ht="15.75" customHeight="1">
      <c r="A260" s="273" t="s">
        <v>790</v>
      </c>
      <c r="B260" s="164" t="s">
        <v>791</v>
      </c>
      <c r="C260" s="158">
        <f t="shared" ref="C260:G260" si="294">SUM(C261:C268)</f>
        <v>0</v>
      </c>
      <c r="D260" s="158">
        <f t="shared" si="294"/>
        <v>1800000</v>
      </c>
      <c r="E260" s="158">
        <f t="shared" si="294"/>
        <v>9145000</v>
      </c>
      <c r="F260" s="158">
        <f t="shared" si="294"/>
        <v>0</v>
      </c>
      <c r="G260" s="274">
        <f t="shared" si="294"/>
        <v>10945000</v>
      </c>
      <c r="H260" s="130"/>
      <c r="I260" s="158">
        <f t="shared" ref="I260:AB260" si="295">SUM(I261:I268)</f>
        <v>500000</v>
      </c>
      <c r="J260" s="158">
        <f t="shared" si="295"/>
        <v>0</v>
      </c>
      <c r="K260" s="158">
        <f t="shared" si="295"/>
        <v>0</v>
      </c>
      <c r="L260" s="158">
        <f t="shared" si="295"/>
        <v>500000</v>
      </c>
      <c r="M260" s="158">
        <f t="shared" si="295"/>
        <v>0</v>
      </c>
      <c r="N260" s="275">
        <f t="shared" si="295"/>
        <v>1500000</v>
      </c>
      <c r="O260" s="276">
        <f t="shared" si="295"/>
        <v>0</v>
      </c>
      <c r="P260" s="277">
        <f t="shared" si="295"/>
        <v>1500000</v>
      </c>
      <c r="Q260" s="275">
        <f t="shared" si="295"/>
        <v>0</v>
      </c>
      <c r="R260" s="276">
        <f t="shared" si="295"/>
        <v>0</v>
      </c>
      <c r="S260" s="276">
        <f t="shared" si="295"/>
        <v>138592</v>
      </c>
      <c r="T260" s="277">
        <f t="shared" si="295"/>
        <v>138592</v>
      </c>
      <c r="U260" s="158">
        <f t="shared" si="295"/>
        <v>0</v>
      </c>
      <c r="V260" s="158">
        <f t="shared" si="295"/>
        <v>0</v>
      </c>
      <c r="W260" s="158">
        <f t="shared" si="295"/>
        <v>0</v>
      </c>
      <c r="X260" s="158">
        <f t="shared" si="295"/>
        <v>500000</v>
      </c>
      <c r="Y260" s="158">
        <f t="shared" si="295"/>
        <v>2500000</v>
      </c>
      <c r="Z260" s="158">
        <f t="shared" si="295"/>
        <v>0</v>
      </c>
      <c r="AA260" s="158">
        <f t="shared" si="295"/>
        <v>0</v>
      </c>
      <c r="AB260" s="274">
        <f t="shared" si="295"/>
        <v>5638592</v>
      </c>
      <c r="AC260" s="130"/>
      <c r="AD260" s="274">
        <f>SUM(AD261:AD268)</f>
        <v>180063831</v>
      </c>
      <c r="AE260" s="130"/>
      <c r="AF260" s="274">
        <f>SUM(AF261:AF268)</f>
        <v>196647423</v>
      </c>
      <c r="AG260" s="130"/>
      <c r="AH260" s="116"/>
      <c r="AI260" s="116"/>
    </row>
    <row r="261" spans="1:35" ht="15.75" customHeight="1">
      <c r="A261" s="260" t="s">
        <v>792</v>
      </c>
      <c r="B261" s="162" t="s">
        <v>793</v>
      </c>
      <c r="C261" s="130">
        <v>0</v>
      </c>
      <c r="D261" s="130">
        <v>0</v>
      </c>
      <c r="E261" s="130">
        <f>SUM(C261)</f>
        <v>0</v>
      </c>
      <c r="F261" s="130">
        <v>0</v>
      </c>
      <c r="G261" s="267">
        <f t="shared" ref="G261:G268" si="296">SUM(C261:F261)</f>
        <v>0</v>
      </c>
      <c r="H261" s="130"/>
      <c r="I261" s="130">
        <v>0</v>
      </c>
      <c r="J261" s="130">
        <v>0</v>
      </c>
      <c r="K261" s="130">
        <v>0</v>
      </c>
      <c r="L261" s="130">
        <v>0</v>
      </c>
      <c r="M261" s="130">
        <v>0</v>
      </c>
      <c r="N261" s="279">
        <v>0</v>
      </c>
      <c r="O261" s="257">
        <v>0</v>
      </c>
      <c r="P261" s="280">
        <f t="shared" ref="P261:P268" si="297">SUM(N261:O261)</f>
        <v>0</v>
      </c>
      <c r="Q261" s="279">
        <v>0</v>
      </c>
      <c r="R261" s="257">
        <v>0</v>
      </c>
      <c r="S261" s="257">
        <v>0</v>
      </c>
      <c r="T261" s="280">
        <f t="shared" ref="T261:T268" si="298">SUM(Q261:S261)</f>
        <v>0</v>
      </c>
      <c r="U261" s="130">
        <v>0</v>
      </c>
      <c r="V261" s="130">
        <v>0</v>
      </c>
      <c r="W261" s="130">
        <v>0</v>
      </c>
      <c r="X261" s="130">
        <v>500000</v>
      </c>
      <c r="Y261" s="130">
        <v>0</v>
      </c>
      <c r="Z261" s="130">
        <v>0</v>
      </c>
      <c r="AA261" s="130">
        <v>0</v>
      </c>
      <c r="AB261" s="267">
        <f t="shared" ref="AB261:AB268" si="299">+I261+J261+K261+L261+M261+P261+T261+U261+V261+W261+X261+Y261+Z261+AA261</f>
        <v>500000</v>
      </c>
      <c r="AC261" s="130"/>
      <c r="AD261" s="267">
        <f>+'DETALLE PROG. III'!D150</f>
        <v>161063831</v>
      </c>
      <c r="AE261" s="130"/>
      <c r="AF261" s="267">
        <f t="shared" ref="AF261:AF268" si="300">+G261+AB261+AD261</f>
        <v>161563831</v>
      </c>
      <c r="AG261" s="130"/>
      <c r="AH261" s="116"/>
      <c r="AI261" s="116"/>
    </row>
    <row r="262" spans="1:35" ht="15.75" customHeight="1">
      <c r="A262" s="260" t="s">
        <v>794</v>
      </c>
      <c r="B262" s="162" t="s">
        <v>795</v>
      </c>
      <c r="C262" s="130">
        <v>0</v>
      </c>
      <c r="D262" s="130">
        <v>0</v>
      </c>
      <c r="E262" s="130">
        <v>0</v>
      </c>
      <c r="F262" s="130">
        <v>0</v>
      </c>
      <c r="G262" s="267">
        <f t="shared" si="296"/>
        <v>0</v>
      </c>
      <c r="H262" s="130"/>
      <c r="I262" s="130">
        <v>0</v>
      </c>
      <c r="J262" s="130">
        <v>0</v>
      </c>
      <c r="K262" s="130">
        <v>0</v>
      </c>
      <c r="L262" s="130">
        <v>0</v>
      </c>
      <c r="M262" s="130">
        <v>0</v>
      </c>
      <c r="N262" s="279">
        <v>0</v>
      </c>
      <c r="O262" s="257">
        <v>0</v>
      </c>
      <c r="P262" s="280">
        <f t="shared" si="297"/>
        <v>0</v>
      </c>
      <c r="Q262" s="279">
        <v>0</v>
      </c>
      <c r="R262" s="257">
        <v>0</v>
      </c>
      <c r="S262" s="257">
        <v>0</v>
      </c>
      <c r="T262" s="280">
        <f t="shared" si="298"/>
        <v>0</v>
      </c>
      <c r="U262" s="130">
        <v>0</v>
      </c>
      <c r="V262" s="130">
        <v>0</v>
      </c>
      <c r="W262" s="130">
        <v>0</v>
      </c>
      <c r="X262" s="130">
        <v>0</v>
      </c>
      <c r="Y262" s="130">
        <v>0</v>
      </c>
      <c r="Z262" s="130">
        <v>0</v>
      </c>
      <c r="AA262" s="130">
        <v>0</v>
      </c>
      <c r="AB262" s="267">
        <f t="shared" si="299"/>
        <v>0</v>
      </c>
      <c r="AC262" s="130"/>
      <c r="AD262" s="267">
        <v>0</v>
      </c>
      <c r="AE262" s="130"/>
      <c r="AF262" s="267">
        <f t="shared" si="300"/>
        <v>0</v>
      </c>
      <c r="AG262" s="130"/>
      <c r="AH262" s="116"/>
      <c r="AI262" s="116"/>
    </row>
    <row r="263" spans="1:35" ht="15.75" customHeight="1">
      <c r="A263" s="260" t="s">
        <v>796</v>
      </c>
      <c r="B263" s="162" t="s">
        <v>797</v>
      </c>
      <c r="C263" s="130">
        <v>0</v>
      </c>
      <c r="D263" s="130">
        <v>0</v>
      </c>
      <c r="E263" s="130">
        <f>315000+2500000</f>
        <v>2815000</v>
      </c>
      <c r="F263" s="130">
        <v>0</v>
      </c>
      <c r="G263" s="267">
        <f t="shared" si="296"/>
        <v>2815000</v>
      </c>
      <c r="H263" s="130"/>
      <c r="I263" s="130">
        <v>0</v>
      </c>
      <c r="J263" s="130">
        <v>0</v>
      </c>
      <c r="K263" s="130">
        <v>0</v>
      </c>
      <c r="L263" s="130">
        <v>0</v>
      </c>
      <c r="M263" s="130">
        <v>0</v>
      </c>
      <c r="N263" s="279">
        <v>0</v>
      </c>
      <c r="O263" s="257">
        <v>0</v>
      </c>
      <c r="P263" s="280">
        <f t="shared" si="297"/>
        <v>0</v>
      </c>
      <c r="Q263" s="279">
        <v>0</v>
      </c>
      <c r="R263" s="257">
        <v>0</v>
      </c>
      <c r="S263" s="257">
        <v>0</v>
      </c>
      <c r="T263" s="280">
        <f t="shared" si="298"/>
        <v>0</v>
      </c>
      <c r="U263" s="130">
        <v>0</v>
      </c>
      <c r="V263" s="130">
        <v>0</v>
      </c>
      <c r="W263" s="130">
        <v>0</v>
      </c>
      <c r="X263" s="130">
        <v>0</v>
      </c>
      <c r="Y263" s="130">
        <v>2500000</v>
      </c>
      <c r="Z263" s="130">
        <v>0</v>
      </c>
      <c r="AA263" s="130">
        <v>0</v>
      </c>
      <c r="AB263" s="267">
        <f t="shared" si="299"/>
        <v>2500000</v>
      </c>
      <c r="AC263" s="130"/>
      <c r="AD263" s="267">
        <f>+'DETALLE PROG. III'!D152</f>
        <v>1000000</v>
      </c>
      <c r="AE263" s="130"/>
      <c r="AF263" s="267">
        <f t="shared" si="300"/>
        <v>6315000</v>
      </c>
      <c r="AG263" s="130"/>
      <c r="AH263" s="116"/>
      <c r="AI263" s="116"/>
    </row>
    <row r="264" spans="1:35" ht="15.75" customHeight="1">
      <c r="A264" s="260" t="s">
        <v>798</v>
      </c>
      <c r="B264" s="162" t="s">
        <v>799</v>
      </c>
      <c r="C264" s="130">
        <v>0</v>
      </c>
      <c r="D264" s="130">
        <v>1000000</v>
      </c>
      <c r="E264" s="130">
        <f>150000+400000+150000+500000+500000+1000000</f>
        <v>2700000</v>
      </c>
      <c r="F264" s="130">
        <v>0</v>
      </c>
      <c r="G264" s="267">
        <f t="shared" si="296"/>
        <v>3700000</v>
      </c>
      <c r="H264" s="130"/>
      <c r="I264" s="130">
        <v>0</v>
      </c>
      <c r="J264" s="130">
        <v>0</v>
      </c>
      <c r="K264" s="130">
        <v>0</v>
      </c>
      <c r="L264" s="130">
        <v>0</v>
      </c>
      <c r="M264" s="130">
        <v>0</v>
      </c>
      <c r="N264" s="279">
        <v>0</v>
      </c>
      <c r="O264" s="257">
        <v>0</v>
      </c>
      <c r="P264" s="280">
        <f t="shared" si="297"/>
        <v>0</v>
      </c>
      <c r="Q264" s="279">
        <v>0</v>
      </c>
      <c r="R264" s="257">
        <v>0</v>
      </c>
      <c r="S264" s="257">
        <v>0</v>
      </c>
      <c r="T264" s="280">
        <f t="shared" si="298"/>
        <v>0</v>
      </c>
      <c r="U264" s="130">
        <v>0</v>
      </c>
      <c r="V264" s="130">
        <v>0</v>
      </c>
      <c r="W264" s="130">
        <v>0</v>
      </c>
      <c r="X264" s="130">
        <v>0</v>
      </c>
      <c r="Y264" s="130">
        <v>0</v>
      </c>
      <c r="Z264" s="130">
        <v>0</v>
      </c>
      <c r="AA264" s="130">
        <v>0</v>
      </c>
      <c r="AB264" s="267">
        <f t="shared" si="299"/>
        <v>0</v>
      </c>
      <c r="AC264" s="130"/>
      <c r="AD264" s="267">
        <v>0</v>
      </c>
      <c r="AE264" s="130"/>
      <c r="AF264" s="267">
        <f t="shared" si="300"/>
        <v>3700000</v>
      </c>
      <c r="AG264" s="130"/>
      <c r="AH264" s="116"/>
      <c r="AI264" s="116"/>
    </row>
    <row r="265" spans="1:35" ht="15.75" customHeight="1">
      <c r="A265" s="260" t="s">
        <v>800</v>
      </c>
      <c r="B265" s="162" t="s">
        <v>801</v>
      </c>
      <c r="C265" s="130">
        <v>0</v>
      </c>
      <c r="D265" s="130">
        <v>800000</v>
      </c>
      <c r="E265" s="130">
        <f>700000+2500000</f>
        <v>3200000</v>
      </c>
      <c r="F265" s="130">
        <v>0</v>
      </c>
      <c r="G265" s="267">
        <f t="shared" si="296"/>
        <v>4000000</v>
      </c>
      <c r="H265" s="130"/>
      <c r="I265" s="130">
        <v>0</v>
      </c>
      <c r="J265" s="130">
        <v>0</v>
      </c>
      <c r="K265" s="130">
        <v>0</v>
      </c>
      <c r="L265" s="130">
        <v>0</v>
      </c>
      <c r="M265" s="130">
        <v>0</v>
      </c>
      <c r="N265" s="279">
        <v>0</v>
      </c>
      <c r="O265" s="257">
        <v>0</v>
      </c>
      <c r="P265" s="280">
        <f t="shared" si="297"/>
        <v>0</v>
      </c>
      <c r="Q265" s="279">
        <v>0</v>
      </c>
      <c r="R265" s="257">
        <v>0</v>
      </c>
      <c r="S265" s="257">
        <v>0</v>
      </c>
      <c r="T265" s="280">
        <f t="shared" si="298"/>
        <v>0</v>
      </c>
      <c r="U265" s="130">
        <v>0</v>
      </c>
      <c r="V265" s="130">
        <v>0</v>
      </c>
      <c r="W265" s="130">
        <v>0</v>
      </c>
      <c r="X265" s="130">
        <v>0</v>
      </c>
      <c r="Y265" s="130">
        <v>0</v>
      </c>
      <c r="Z265" s="130">
        <v>0</v>
      </c>
      <c r="AA265" s="130">
        <v>0</v>
      </c>
      <c r="AB265" s="267">
        <f t="shared" si="299"/>
        <v>0</v>
      </c>
      <c r="AC265" s="130"/>
      <c r="AD265" s="267">
        <f>+'DETALLE PROG. III'!D154</f>
        <v>2000000</v>
      </c>
      <c r="AE265" s="130"/>
      <c r="AF265" s="267">
        <f t="shared" si="300"/>
        <v>6000000</v>
      </c>
      <c r="AG265" s="130"/>
      <c r="AH265" s="116"/>
      <c r="AI265" s="116"/>
    </row>
    <row r="266" spans="1:35" ht="15.75" customHeight="1">
      <c r="A266" s="260" t="s">
        <v>802</v>
      </c>
      <c r="B266" s="162" t="s">
        <v>803</v>
      </c>
      <c r="C266" s="130">
        <v>0</v>
      </c>
      <c r="D266" s="130">
        <v>0</v>
      </c>
      <c r="E266" s="130">
        <f t="shared" ref="E266:E267" si="301">SUM(C266)</f>
        <v>0</v>
      </c>
      <c r="F266" s="130">
        <v>0</v>
      </c>
      <c r="G266" s="267">
        <f t="shared" si="296"/>
        <v>0</v>
      </c>
      <c r="H266" s="130"/>
      <c r="I266" s="130">
        <v>0</v>
      </c>
      <c r="J266" s="130">
        <v>0</v>
      </c>
      <c r="K266" s="130">
        <v>0</v>
      </c>
      <c r="L266" s="130">
        <v>0</v>
      </c>
      <c r="M266" s="130">
        <v>0</v>
      </c>
      <c r="N266" s="279">
        <v>0</v>
      </c>
      <c r="O266" s="257">
        <v>0</v>
      </c>
      <c r="P266" s="280">
        <f t="shared" si="297"/>
        <v>0</v>
      </c>
      <c r="Q266" s="279">
        <v>0</v>
      </c>
      <c r="R266" s="257">
        <v>0</v>
      </c>
      <c r="S266" s="257">
        <v>0</v>
      </c>
      <c r="T266" s="280">
        <f t="shared" si="298"/>
        <v>0</v>
      </c>
      <c r="U266" s="130">
        <v>0</v>
      </c>
      <c r="V266" s="130">
        <v>0</v>
      </c>
      <c r="W266" s="130">
        <v>0</v>
      </c>
      <c r="X266" s="130">
        <v>0</v>
      </c>
      <c r="Y266" s="130">
        <v>0</v>
      </c>
      <c r="Z266" s="130">
        <v>0</v>
      </c>
      <c r="AA266" s="130">
        <v>0</v>
      </c>
      <c r="AB266" s="267">
        <f t="shared" si="299"/>
        <v>0</v>
      </c>
      <c r="AC266" s="130"/>
      <c r="AD266" s="267">
        <v>0</v>
      </c>
      <c r="AE266" s="130"/>
      <c r="AF266" s="267">
        <f t="shared" si="300"/>
        <v>0</v>
      </c>
      <c r="AG266" s="130"/>
      <c r="AH266" s="116"/>
      <c r="AI266" s="116"/>
    </row>
    <row r="267" spans="1:35" ht="15.75" customHeight="1">
      <c r="A267" s="260" t="s">
        <v>804</v>
      </c>
      <c r="B267" s="162" t="s">
        <v>805</v>
      </c>
      <c r="C267" s="130">
        <v>0</v>
      </c>
      <c r="D267" s="130">
        <v>0</v>
      </c>
      <c r="E267" s="130">
        <f t="shared" si="301"/>
        <v>0</v>
      </c>
      <c r="F267" s="130">
        <v>0</v>
      </c>
      <c r="G267" s="267">
        <f t="shared" si="296"/>
        <v>0</v>
      </c>
      <c r="H267" s="130"/>
      <c r="I267" s="130">
        <v>0</v>
      </c>
      <c r="J267" s="130">
        <v>0</v>
      </c>
      <c r="K267" s="130">
        <v>0</v>
      </c>
      <c r="L267" s="130">
        <v>0</v>
      </c>
      <c r="M267" s="130">
        <v>0</v>
      </c>
      <c r="N267" s="279">
        <v>1500000</v>
      </c>
      <c r="O267" s="257">
        <v>0</v>
      </c>
      <c r="P267" s="280">
        <f t="shared" si="297"/>
        <v>1500000</v>
      </c>
      <c r="Q267" s="279">
        <v>0</v>
      </c>
      <c r="R267" s="257">
        <v>0</v>
      </c>
      <c r="S267" s="257">
        <v>0</v>
      </c>
      <c r="T267" s="280">
        <f t="shared" si="298"/>
        <v>0</v>
      </c>
      <c r="U267" s="130">
        <v>0</v>
      </c>
      <c r="V267" s="130">
        <v>0</v>
      </c>
      <c r="W267" s="130">
        <v>0</v>
      </c>
      <c r="X267" s="130">
        <v>0</v>
      </c>
      <c r="Y267" s="130">
        <v>0</v>
      </c>
      <c r="Z267" s="130">
        <v>0</v>
      </c>
      <c r="AA267" s="130">
        <v>0</v>
      </c>
      <c r="AB267" s="267">
        <f t="shared" si="299"/>
        <v>1500000</v>
      </c>
      <c r="AC267" s="130"/>
      <c r="AD267" s="267">
        <v>0</v>
      </c>
      <c r="AE267" s="130"/>
      <c r="AF267" s="267">
        <f t="shared" si="300"/>
        <v>1500000</v>
      </c>
      <c r="AG267" s="130"/>
      <c r="AH267" s="116"/>
      <c r="AI267" s="116"/>
    </row>
    <row r="268" spans="1:35" ht="15.75" customHeight="1">
      <c r="A268" s="260" t="s">
        <v>806</v>
      </c>
      <c r="B268" s="162" t="s">
        <v>807</v>
      </c>
      <c r="C268" s="130">
        <v>0</v>
      </c>
      <c r="D268" s="130">
        <v>0</v>
      </c>
      <c r="E268" s="130">
        <f>150000+80000+200000</f>
        <v>430000</v>
      </c>
      <c r="F268" s="130">
        <v>0</v>
      </c>
      <c r="G268" s="267">
        <f t="shared" si="296"/>
        <v>430000</v>
      </c>
      <c r="H268" s="130"/>
      <c r="I268" s="130">
        <v>500000</v>
      </c>
      <c r="J268" s="130">
        <v>0</v>
      </c>
      <c r="K268" s="130">
        <v>0</v>
      </c>
      <c r="L268" s="130">
        <v>500000</v>
      </c>
      <c r="M268" s="130">
        <v>0</v>
      </c>
      <c r="N268" s="279">
        <v>0</v>
      </c>
      <c r="O268" s="257">
        <v>0</v>
      </c>
      <c r="P268" s="280">
        <f t="shared" si="297"/>
        <v>0</v>
      </c>
      <c r="Q268" s="279">
        <v>0</v>
      </c>
      <c r="R268" s="257">
        <v>0</v>
      </c>
      <c r="S268" s="257">
        <v>138592</v>
      </c>
      <c r="T268" s="280">
        <f t="shared" si="298"/>
        <v>138592</v>
      </c>
      <c r="U268" s="130">
        <v>0</v>
      </c>
      <c r="V268" s="130">
        <v>0</v>
      </c>
      <c r="W268" s="130">
        <v>0</v>
      </c>
      <c r="X268" s="130">
        <v>0</v>
      </c>
      <c r="Y268" s="130">
        <v>0</v>
      </c>
      <c r="Z268" s="130">
        <v>0</v>
      </c>
      <c r="AA268" s="130">
        <v>0</v>
      </c>
      <c r="AB268" s="267">
        <f t="shared" si="299"/>
        <v>1138592</v>
      </c>
      <c r="AC268" s="130"/>
      <c r="AD268" s="267">
        <f>+'DETALLE PROG. III'!D155+'DETALLE PROG. III'!D271</f>
        <v>16000000</v>
      </c>
      <c r="AE268" s="130"/>
      <c r="AF268" s="267">
        <f t="shared" si="300"/>
        <v>17568592</v>
      </c>
      <c r="AG268" s="130"/>
      <c r="AH268" s="116"/>
      <c r="AI268" s="116"/>
    </row>
    <row r="269" spans="1:35" ht="15.75" customHeight="1">
      <c r="A269" s="260"/>
      <c r="B269" s="162"/>
      <c r="C269" s="130"/>
      <c r="D269" s="130"/>
      <c r="E269" s="130"/>
      <c r="F269" s="130"/>
      <c r="G269" s="267"/>
      <c r="H269" s="130"/>
      <c r="I269" s="130"/>
      <c r="J269" s="130"/>
      <c r="K269" s="130"/>
      <c r="L269" s="130"/>
      <c r="M269" s="130"/>
      <c r="N269" s="279"/>
      <c r="O269" s="257"/>
      <c r="P269" s="280"/>
      <c r="Q269" s="279"/>
      <c r="R269" s="257"/>
      <c r="S269" s="257"/>
      <c r="T269" s="280"/>
      <c r="U269" s="130"/>
      <c r="V269" s="130"/>
      <c r="W269" s="130"/>
      <c r="X269" s="130"/>
      <c r="Y269" s="130"/>
      <c r="Z269" s="130"/>
      <c r="AA269" s="130"/>
      <c r="AB269" s="267"/>
      <c r="AC269" s="130"/>
      <c r="AD269" s="267"/>
      <c r="AE269" s="130"/>
      <c r="AF269" s="267"/>
      <c r="AG269" s="130"/>
      <c r="AH269" s="116"/>
      <c r="AI269" s="116"/>
    </row>
    <row r="270" spans="1:35" ht="15.75" customHeight="1">
      <c r="A270" s="273" t="s">
        <v>808</v>
      </c>
      <c r="B270" s="164" t="s">
        <v>809</v>
      </c>
      <c r="C270" s="158">
        <f t="shared" ref="C270:G270" si="302">+C271</f>
        <v>0</v>
      </c>
      <c r="D270" s="158">
        <f t="shared" si="302"/>
        <v>0</v>
      </c>
      <c r="E270" s="158">
        <f t="shared" si="302"/>
        <v>0</v>
      </c>
      <c r="F270" s="158">
        <f t="shared" si="302"/>
        <v>0</v>
      </c>
      <c r="G270" s="274">
        <f t="shared" si="302"/>
        <v>0</v>
      </c>
      <c r="H270" s="130"/>
      <c r="I270" s="158">
        <f t="shared" ref="I270:AB270" si="303">+I271</f>
        <v>0</v>
      </c>
      <c r="J270" s="158">
        <f t="shared" si="303"/>
        <v>0</v>
      </c>
      <c r="K270" s="158">
        <f t="shared" si="303"/>
        <v>0</v>
      </c>
      <c r="L270" s="158">
        <f t="shared" si="303"/>
        <v>0</v>
      </c>
      <c r="M270" s="158">
        <f t="shared" si="303"/>
        <v>0</v>
      </c>
      <c r="N270" s="275">
        <f t="shared" si="303"/>
        <v>0</v>
      </c>
      <c r="O270" s="276">
        <f t="shared" si="303"/>
        <v>0</v>
      </c>
      <c r="P270" s="277">
        <f t="shared" si="303"/>
        <v>0</v>
      </c>
      <c r="Q270" s="275">
        <f t="shared" si="303"/>
        <v>0</v>
      </c>
      <c r="R270" s="276">
        <f t="shared" si="303"/>
        <v>0</v>
      </c>
      <c r="S270" s="276">
        <f t="shared" si="303"/>
        <v>0</v>
      </c>
      <c r="T270" s="277">
        <f t="shared" si="303"/>
        <v>0</v>
      </c>
      <c r="U270" s="158">
        <f t="shared" si="303"/>
        <v>0</v>
      </c>
      <c r="V270" s="158">
        <f t="shared" si="303"/>
        <v>0</v>
      </c>
      <c r="W270" s="158">
        <f t="shared" si="303"/>
        <v>0</v>
      </c>
      <c r="X270" s="158">
        <f t="shared" si="303"/>
        <v>0</v>
      </c>
      <c r="Y270" s="158">
        <f t="shared" si="303"/>
        <v>0</v>
      </c>
      <c r="Z270" s="158">
        <f t="shared" si="303"/>
        <v>0</v>
      </c>
      <c r="AA270" s="158">
        <f t="shared" si="303"/>
        <v>0</v>
      </c>
      <c r="AB270" s="274">
        <f t="shared" si="303"/>
        <v>0</v>
      </c>
      <c r="AC270" s="130"/>
      <c r="AD270" s="274">
        <f>+AD271</f>
        <v>0</v>
      </c>
      <c r="AE270" s="130"/>
      <c r="AF270" s="274">
        <f>+AF271</f>
        <v>0</v>
      </c>
      <c r="AG270" s="130"/>
      <c r="AH270" s="116"/>
      <c r="AI270" s="116"/>
    </row>
    <row r="271" spans="1:35" ht="15.75" customHeight="1">
      <c r="A271" s="260" t="s">
        <v>810</v>
      </c>
      <c r="B271" s="162" t="s">
        <v>811</v>
      </c>
      <c r="C271" s="130">
        <v>0</v>
      </c>
      <c r="D271" s="130">
        <v>0</v>
      </c>
      <c r="E271" s="130">
        <v>0</v>
      </c>
      <c r="F271" s="130">
        <v>0</v>
      </c>
      <c r="G271" s="267">
        <f>SUM(C271:F271)</f>
        <v>0</v>
      </c>
      <c r="H271" s="130"/>
      <c r="I271" s="130">
        <v>0</v>
      </c>
      <c r="J271" s="130">
        <v>0</v>
      </c>
      <c r="K271" s="130">
        <v>0</v>
      </c>
      <c r="L271" s="130">
        <v>0</v>
      </c>
      <c r="M271" s="130">
        <v>0</v>
      </c>
      <c r="N271" s="279">
        <v>0</v>
      </c>
      <c r="O271" s="257">
        <v>0</v>
      </c>
      <c r="P271" s="280">
        <f>SUM(N271:O271)</f>
        <v>0</v>
      </c>
      <c r="Q271" s="279">
        <v>0</v>
      </c>
      <c r="R271" s="257">
        <v>0</v>
      </c>
      <c r="S271" s="257">
        <v>0</v>
      </c>
      <c r="T271" s="280">
        <f>SUM(Q271:S271)</f>
        <v>0</v>
      </c>
      <c r="U271" s="130">
        <v>0</v>
      </c>
      <c r="V271" s="130">
        <v>0</v>
      </c>
      <c r="W271" s="130">
        <v>0</v>
      </c>
      <c r="X271" s="130">
        <v>0</v>
      </c>
      <c r="Y271" s="130">
        <v>0</v>
      </c>
      <c r="Z271" s="130">
        <v>0</v>
      </c>
      <c r="AA271" s="130">
        <v>0</v>
      </c>
      <c r="AB271" s="267">
        <f>+I271+J271+K271+L271+M271+P271+T271+U271+V271+W271+X271+Y271+Z271+AA271</f>
        <v>0</v>
      </c>
      <c r="AC271" s="130"/>
      <c r="AD271" s="267">
        <v>0</v>
      </c>
      <c r="AE271" s="130"/>
      <c r="AF271" s="267">
        <f>+G271+AB271+AD271</f>
        <v>0</v>
      </c>
      <c r="AG271" s="130"/>
      <c r="AH271" s="116"/>
      <c r="AI271" s="116"/>
    </row>
    <row r="272" spans="1:35" ht="15.75" customHeight="1">
      <c r="A272" s="260"/>
      <c r="B272" s="162"/>
      <c r="C272" s="130"/>
      <c r="D272" s="130"/>
      <c r="E272" s="130"/>
      <c r="F272" s="130"/>
      <c r="G272" s="267"/>
      <c r="H272" s="130"/>
      <c r="I272" s="130"/>
      <c r="J272" s="130"/>
      <c r="K272" s="130"/>
      <c r="L272" s="130"/>
      <c r="M272" s="130"/>
      <c r="N272" s="279"/>
      <c r="O272" s="257"/>
      <c r="P272" s="280"/>
      <c r="Q272" s="279"/>
      <c r="R272" s="257"/>
      <c r="S272" s="257"/>
      <c r="T272" s="280"/>
      <c r="U272" s="130"/>
      <c r="V272" s="130"/>
      <c r="W272" s="130"/>
      <c r="X272" s="130"/>
      <c r="Y272" s="130"/>
      <c r="Z272" s="130"/>
      <c r="AA272" s="130"/>
      <c r="AB272" s="267"/>
      <c r="AC272" s="130"/>
      <c r="AD272" s="267"/>
      <c r="AE272" s="130"/>
      <c r="AF272" s="267"/>
      <c r="AG272" s="130"/>
      <c r="AH272" s="116"/>
      <c r="AI272" s="116"/>
    </row>
    <row r="273" spans="1:35" ht="15.75" customHeight="1">
      <c r="A273" s="273" t="s">
        <v>812</v>
      </c>
      <c r="B273" s="164" t="s">
        <v>813</v>
      </c>
      <c r="C273" s="158">
        <f t="shared" ref="C273:G273" si="304">SUM(C274:C276)</f>
        <v>0</v>
      </c>
      <c r="D273" s="158">
        <f t="shared" si="304"/>
        <v>0</v>
      </c>
      <c r="E273" s="158">
        <f t="shared" si="304"/>
        <v>0</v>
      </c>
      <c r="F273" s="158">
        <f t="shared" si="304"/>
        <v>0</v>
      </c>
      <c r="G273" s="274">
        <f t="shared" si="304"/>
        <v>0</v>
      </c>
      <c r="H273" s="130"/>
      <c r="I273" s="158">
        <f t="shared" ref="I273:AB273" si="305">SUM(I274:I276)</f>
        <v>0</v>
      </c>
      <c r="J273" s="158">
        <f t="shared" si="305"/>
        <v>0</v>
      </c>
      <c r="K273" s="158">
        <f t="shared" si="305"/>
        <v>0</v>
      </c>
      <c r="L273" s="158">
        <f t="shared" si="305"/>
        <v>0</v>
      </c>
      <c r="M273" s="158">
        <f t="shared" si="305"/>
        <v>0</v>
      </c>
      <c r="N273" s="275">
        <f t="shared" si="305"/>
        <v>0</v>
      </c>
      <c r="O273" s="276">
        <f t="shared" si="305"/>
        <v>0</v>
      </c>
      <c r="P273" s="277">
        <f t="shared" si="305"/>
        <v>0</v>
      </c>
      <c r="Q273" s="275">
        <f t="shared" si="305"/>
        <v>0</v>
      </c>
      <c r="R273" s="276">
        <f t="shared" si="305"/>
        <v>0</v>
      </c>
      <c r="S273" s="276">
        <f t="shared" si="305"/>
        <v>0</v>
      </c>
      <c r="T273" s="277">
        <f t="shared" si="305"/>
        <v>0</v>
      </c>
      <c r="U273" s="158">
        <f t="shared" si="305"/>
        <v>0</v>
      </c>
      <c r="V273" s="158">
        <f t="shared" si="305"/>
        <v>0</v>
      </c>
      <c r="W273" s="158">
        <f t="shared" si="305"/>
        <v>0</v>
      </c>
      <c r="X273" s="158">
        <f t="shared" si="305"/>
        <v>0</v>
      </c>
      <c r="Y273" s="158">
        <f t="shared" si="305"/>
        <v>0</v>
      </c>
      <c r="Z273" s="158">
        <f t="shared" si="305"/>
        <v>0</v>
      </c>
      <c r="AA273" s="158">
        <f t="shared" si="305"/>
        <v>0</v>
      </c>
      <c r="AB273" s="274">
        <f t="shared" si="305"/>
        <v>0</v>
      </c>
      <c r="AC273" s="130"/>
      <c r="AD273" s="274">
        <f>SUM(AD274:AD276)</f>
        <v>0</v>
      </c>
      <c r="AE273" s="130"/>
      <c r="AF273" s="274">
        <f>SUM(AF274:AF276)</f>
        <v>0</v>
      </c>
      <c r="AG273" s="130"/>
      <c r="AH273" s="116"/>
      <c r="AI273" s="116"/>
    </row>
    <row r="274" spans="1:35" ht="15.75" customHeight="1">
      <c r="A274" s="260" t="s">
        <v>814</v>
      </c>
      <c r="B274" s="162" t="s">
        <v>815</v>
      </c>
      <c r="C274" s="130">
        <v>0</v>
      </c>
      <c r="D274" s="130">
        <v>0</v>
      </c>
      <c r="E274" s="130">
        <v>0</v>
      </c>
      <c r="F274" s="130">
        <v>0</v>
      </c>
      <c r="G274" s="267">
        <f t="shared" ref="G274:G276" si="306">SUM(C274:F274)</f>
        <v>0</v>
      </c>
      <c r="H274" s="130"/>
      <c r="I274" s="130">
        <v>0</v>
      </c>
      <c r="J274" s="130">
        <v>0</v>
      </c>
      <c r="K274" s="130">
        <v>0</v>
      </c>
      <c r="L274" s="130">
        <v>0</v>
      </c>
      <c r="M274" s="130">
        <v>0</v>
      </c>
      <c r="N274" s="279">
        <v>0</v>
      </c>
      <c r="O274" s="257">
        <v>0</v>
      </c>
      <c r="P274" s="280">
        <f t="shared" ref="P274:P276" si="307">SUM(N274:O274)</f>
        <v>0</v>
      </c>
      <c r="Q274" s="279">
        <v>0</v>
      </c>
      <c r="R274" s="257">
        <v>0</v>
      </c>
      <c r="S274" s="257">
        <v>0</v>
      </c>
      <c r="T274" s="280">
        <f t="shared" ref="T274:T276" si="308">SUM(Q274:S274)</f>
        <v>0</v>
      </c>
      <c r="U274" s="130">
        <v>0</v>
      </c>
      <c r="V274" s="130">
        <v>0</v>
      </c>
      <c r="W274" s="130">
        <v>0</v>
      </c>
      <c r="X274" s="130">
        <v>0</v>
      </c>
      <c r="Y274" s="130">
        <v>0</v>
      </c>
      <c r="Z274" s="130">
        <v>0</v>
      </c>
      <c r="AA274" s="130">
        <v>0</v>
      </c>
      <c r="AB274" s="267">
        <f t="shared" ref="AB274:AB276" si="309">+I274+J274+K274+L274+M274+P274+T274+U274+V274+W274+X274+Y274+Z274+AA274</f>
        <v>0</v>
      </c>
      <c r="AC274" s="130"/>
      <c r="AD274" s="267">
        <v>0</v>
      </c>
      <c r="AE274" s="130"/>
      <c r="AF274" s="267">
        <f t="shared" ref="AF274:AF276" si="310">+G274+AB274+AD274</f>
        <v>0</v>
      </c>
      <c r="AG274" s="130"/>
      <c r="AH274" s="116"/>
      <c r="AI274" s="116"/>
    </row>
    <row r="275" spans="1:35" ht="15.75" customHeight="1">
      <c r="A275" s="260" t="s">
        <v>816</v>
      </c>
      <c r="B275" s="162" t="s">
        <v>817</v>
      </c>
      <c r="C275" s="130">
        <v>0</v>
      </c>
      <c r="D275" s="130">
        <v>0</v>
      </c>
      <c r="E275" s="130">
        <v>0</v>
      </c>
      <c r="F275" s="130">
        <v>0</v>
      </c>
      <c r="G275" s="267">
        <f t="shared" si="306"/>
        <v>0</v>
      </c>
      <c r="H275" s="130"/>
      <c r="I275" s="130">
        <v>0</v>
      </c>
      <c r="J275" s="130">
        <v>0</v>
      </c>
      <c r="K275" s="130">
        <v>0</v>
      </c>
      <c r="L275" s="130">
        <v>0</v>
      </c>
      <c r="M275" s="130">
        <v>0</v>
      </c>
      <c r="N275" s="279">
        <v>0</v>
      </c>
      <c r="O275" s="257">
        <v>0</v>
      </c>
      <c r="P275" s="280">
        <f t="shared" si="307"/>
        <v>0</v>
      </c>
      <c r="Q275" s="279">
        <v>0</v>
      </c>
      <c r="R275" s="257">
        <v>0</v>
      </c>
      <c r="S275" s="257">
        <v>0</v>
      </c>
      <c r="T275" s="280">
        <f t="shared" si="308"/>
        <v>0</v>
      </c>
      <c r="U275" s="130">
        <v>0</v>
      </c>
      <c r="V275" s="130">
        <v>0</v>
      </c>
      <c r="W275" s="130">
        <v>0</v>
      </c>
      <c r="X275" s="130">
        <v>0</v>
      </c>
      <c r="Y275" s="130">
        <v>0</v>
      </c>
      <c r="Z275" s="130">
        <v>0</v>
      </c>
      <c r="AA275" s="130">
        <v>0</v>
      </c>
      <c r="AB275" s="267">
        <f t="shared" si="309"/>
        <v>0</v>
      </c>
      <c r="AC275" s="130"/>
      <c r="AD275" s="267">
        <v>0</v>
      </c>
      <c r="AE275" s="130"/>
      <c r="AF275" s="267">
        <f t="shared" si="310"/>
        <v>0</v>
      </c>
      <c r="AG275" s="130"/>
      <c r="AH275" s="116"/>
      <c r="AI275" s="116"/>
    </row>
    <row r="276" spans="1:35" ht="15.75" customHeight="1">
      <c r="A276" s="260" t="s">
        <v>818</v>
      </c>
      <c r="B276" s="162" t="s">
        <v>819</v>
      </c>
      <c r="C276" s="130">
        <v>0</v>
      </c>
      <c r="D276" s="130">
        <v>0</v>
      </c>
      <c r="E276" s="130">
        <v>0</v>
      </c>
      <c r="F276" s="130">
        <v>0</v>
      </c>
      <c r="G276" s="267">
        <f t="shared" si="306"/>
        <v>0</v>
      </c>
      <c r="H276" s="130"/>
      <c r="I276" s="130">
        <v>0</v>
      </c>
      <c r="J276" s="130">
        <v>0</v>
      </c>
      <c r="K276" s="130">
        <v>0</v>
      </c>
      <c r="L276" s="130">
        <v>0</v>
      </c>
      <c r="M276" s="130">
        <v>0</v>
      </c>
      <c r="N276" s="279">
        <v>0</v>
      </c>
      <c r="O276" s="257">
        <v>0</v>
      </c>
      <c r="P276" s="280">
        <f t="shared" si="307"/>
        <v>0</v>
      </c>
      <c r="Q276" s="279">
        <v>0</v>
      </c>
      <c r="R276" s="257">
        <v>0</v>
      </c>
      <c r="S276" s="257">
        <v>0</v>
      </c>
      <c r="T276" s="280">
        <f t="shared" si="308"/>
        <v>0</v>
      </c>
      <c r="U276" s="130">
        <v>0</v>
      </c>
      <c r="V276" s="130">
        <v>0</v>
      </c>
      <c r="W276" s="130">
        <v>0</v>
      </c>
      <c r="X276" s="130">
        <v>0</v>
      </c>
      <c r="Y276" s="130">
        <v>0</v>
      </c>
      <c r="Z276" s="130">
        <v>0</v>
      </c>
      <c r="AA276" s="130">
        <v>0</v>
      </c>
      <c r="AB276" s="267">
        <f t="shared" si="309"/>
        <v>0</v>
      </c>
      <c r="AC276" s="130"/>
      <c r="AD276" s="267">
        <v>0</v>
      </c>
      <c r="AE276" s="130"/>
      <c r="AF276" s="267">
        <f t="shared" si="310"/>
        <v>0</v>
      </c>
      <c r="AG276" s="130"/>
      <c r="AH276" s="116"/>
      <c r="AI276" s="116"/>
    </row>
    <row r="277" spans="1:35" ht="15.75" customHeight="1">
      <c r="A277" s="260"/>
      <c r="B277" s="162"/>
      <c r="C277" s="130"/>
      <c r="D277" s="130"/>
      <c r="E277" s="130"/>
      <c r="F277" s="130"/>
      <c r="G277" s="267"/>
      <c r="H277" s="130"/>
      <c r="I277" s="130"/>
      <c r="J277" s="130"/>
      <c r="K277" s="130"/>
      <c r="L277" s="130"/>
      <c r="M277" s="130"/>
      <c r="N277" s="279"/>
      <c r="O277" s="257"/>
      <c r="P277" s="280"/>
      <c r="Q277" s="279"/>
      <c r="R277" s="257"/>
      <c r="S277" s="257"/>
      <c r="T277" s="280"/>
      <c r="U277" s="130"/>
      <c r="V277" s="130"/>
      <c r="W277" s="130"/>
      <c r="X277" s="130"/>
      <c r="Y277" s="130"/>
      <c r="Z277" s="130"/>
      <c r="AA277" s="130"/>
      <c r="AB277" s="267"/>
      <c r="AC277" s="130"/>
      <c r="AD277" s="267"/>
      <c r="AE277" s="130"/>
      <c r="AF277" s="267"/>
      <c r="AG277" s="130"/>
      <c r="AH277" s="116"/>
      <c r="AI277" s="116"/>
    </row>
    <row r="278" spans="1:35" ht="15.75" customHeight="1">
      <c r="A278" s="273" t="s">
        <v>808</v>
      </c>
      <c r="B278" s="164" t="s">
        <v>809</v>
      </c>
      <c r="C278" s="158">
        <f t="shared" ref="C278:G278" si="311">SUM(C279:C281)</f>
        <v>0</v>
      </c>
      <c r="D278" s="158">
        <f t="shared" si="311"/>
        <v>0</v>
      </c>
      <c r="E278" s="158">
        <f t="shared" si="311"/>
        <v>2500000</v>
      </c>
      <c r="F278" s="158">
        <f t="shared" si="311"/>
        <v>0</v>
      </c>
      <c r="G278" s="274">
        <f t="shared" si="311"/>
        <v>2500000</v>
      </c>
      <c r="H278" s="130"/>
      <c r="I278" s="158">
        <f t="shared" ref="I278:AB278" si="312">SUM(I279:I281)</f>
        <v>0</v>
      </c>
      <c r="J278" s="158">
        <f t="shared" si="312"/>
        <v>0</v>
      </c>
      <c r="K278" s="158">
        <f t="shared" si="312"/>
        <v>0</v>
      </c>
      <c r="L278" s="158">
        <f t="shared" si="312"/>
        <v>0</v>
      </c>
      <c r="M278" s="158">
        <f t="shared" si="312"/>
        <v>0</v>
      </c>
      <c r="N278" s="275">
        <f t="shared" si="312"/>
        <v>0</v>
      </c>
      <c r="O278" s="276">
        <f t="shared" si="312"/>
        <v>0</v>
      </c>
      <c r="P278" s="277">
        <f t="shared" si="312"/>
        <v>0</v>
      </c>
      <c r="Q278" s="275">
        <f t="shared" si="312"/>
        <v>0</v>
      </c>
      <c r="R278" s="276">
        <f t="shared" si="312"/>
        <v>0</v>
      </c>
      <c r="S278" s="276">
        <f t="shared" si="312"/>
        <v>0</v>
      </c>
      <c r="T278" s="277">
        <f t="shared" si="312"/>
        <v>0</v>
      </c>
      <c r="U278" s="158">
        <f t="shared" si="312"/>
        <v>0</v>
      </c>
      <c r="V278" s="158">
        <f t="shared" si="312"/>
        <v>0</v>
      </c>
      <c r="W278" s="158">
        <f t="shared" si="312"/>
        <v>0</v>
      </c>
      <c r="X278" s="158">
        <f t="shared" si="312"/>
        <v>0</v>
      </c>
      <c r="Y278" s="158">
        <f t="shared" si="312"/>
        <v>0</v>
      </c>
      <c r="Z278" s="158">
        <f t="shared" si="312"/>
        <v>0</v>
      </c>
      <c r="AA278" s="158">
        <f t="shared" si="312"/>
        <v>0</v>
      </c>
      <c r="AB278" s="274">
        <f t="shared" si="312"/>
        <v>0</v>
      </c>
      <c r="AC278" s="130"/>
      <c r="AD278" s="274">
        <f>SUM(AD279:AD281)</f>
        <v>0</v>
      </c>
      <c r="AE278" s="130"/>
      <c r="AF278" s="274">
        <f>SUM(AF279:AF281)</f>
        <v>2500000</v>
      </c>
      <c r="AG278" s="130"/>
      <c r="AH278" s="116"/>
      <c r="AI278" s="116"/>
    </row>
    <row r="279" spans="1:35" ht="15.75" customHeight="1">
      <c r="A279" s="260" t="s">
        <v>820</v>
      </c>
      <c r="B279" s="162" t="s">
        <v>821</v>
      </c>
      <c r="C279" s="130">
        <v>0</v>
      </c>
      <c r="D279" s="130">
        <v>0</v>
      </c>
      <c r="E279" s="130">
        <v>2500000</v>
      </c>
      <c r="F279" s="130">
        <v>0</v>
      </c>
      <c r="G279" s="267">
        <f t="shared" ref="G279:G281" si="313">SUM(C279:F279)</f>
        <v>2500000</v>
      </c>
      <c r="H279" s="130"/>
      <c r="I279" s="130">
        <v>0</v>
      </c>
      <c r="J279" s="130">
        <v>0</v>
      </c>
      <c r="K279" s="130">
        <v>0</v>
      </c>
      <c r="L279" s="130">
        <v>0</v>
      </c>
      <c r="M279" s="130">
        <v>0</v>
      </c>
      <c r="N279" s="279">
        <v>0</v>
      </c>
      <c r="O279" s="257">
        <v>0</v>
      </c>
      <c r="P279" s="280">
        <f t="shared" ref="P279:P281" si="314">SUM(N279:O279)</f>
        <v>0</v>
      </c>
      <c r="Q279" s="279">
        <v>0</v>
      </c>
      <c r="R279" s="257">
        <v>0</v>
      </c>
      <c r="S279" s="257">
        <v>0</v>
      </c>
      <c r="T279" s="280">
        <f t="shared" ref="T279:T281" si="315">SUM(Q279:S279)</f>
        <v>0</v>
      </c>
      <c r="U279" s="130">
        <v>0</v>
      </c>
      <c r="V279" s="130">
        <v>0</v>
      </c>
      <c r="W279" s="130">
        <v>0</v>
      </c>
      <c r="X279" s="130">
        <v>0</v>
      </c>
      <c r="Y279" s="130">
        <v>0</v>
      </c>
      <c r="Z279" s="130">
        <v>0</v>
      </c>
      <c r="AA279" s="130">
        <v>0</v>
      </c>
      <c r="AB279" s="267">
        <f t="shared" ref="AB279:AB281" si="316">+I279+J279+K279+L279+M279+P279+T279+U279+V279+W279+X279+Y279+Z279+AA279</f>
        <v>0</v>
      </c>
      <c r="AC279" s="130"/>
      <c r="AD279" s="267">
        <v>0</v>
      </c>
      <c r="AE279" s="130"/>
      <c r="AF279" s="267">
        <f t="shared" ref="AF279:AF281" si="317">+G279+AB279+AD279</f>
        <v>2500000</v>
      </c>
      <c r="AG279" s="130"/>
      <c r="AH279" s="116"/>
      <c r="AI279" s="116"/>
    </row>
    <row r="280" spans="1:35" ht="15.75" customHeight="1">
      <c r="A280" s="260" t="s">
        <v>822</v>
      </c>
      <c r="B280" s="162" t="s">
        <v>823</v>
      </c>
      <c r="C280" s="130">
        <v>0</v>
      </c>
      <c r="D280" s="130">
        <v>0</v>
      </c>
      <c r="E280" s="130">
        <v>0</v>
      </c>
      <c r="F280" s="130">
        <v>0</v>
      </c>
      <c r="G280" s="267">
        <f t="shared" si="313"/>
        <v>0</v>
      </c>
      <c r="H280" s="130"/>
      <c r="I280" s="130">
        <v>0</v>
      </c>
      <c r="J280" s="130">
        <v>0</v>
      </c>
      <c r="K280" s="130">
        <v>0</v>
      </c>
      <c r="L280" s="130">
        <v>0</v>
      </c>
      <c r="M280" s="130">
        <v>0</v>
      </c>
      <c r="N280" s="279">
        <v>0</v>
      </c>
      <c r="O280" s="257">
        <v>0</v>
      </c>
      <c r="P280" s="280">
        <f t="shared" si="314"/>
        <v>0</v>
      </c>
      <c r="Q280" s="279">
        <v>0</v>
      </c>
      <c r="R280" s="257">
        <v>0</v>
      </c>
      <c r="S280" s="257">
        <v>0</v>
      </c>
      <c r="T280" s="280">
        <f t="shared" si="315"/>
        <v>0</v>
      </c>
      <c r="U280" s="130">
        <v>0</v>
      </c>
      <c r="V280" s="130">
        <v>0</v>
      </c>
      <c r="W280" s="130">
        <v>0</v>
      </c>
      <c r="X280" s="130">
        <v>0</v>
      </c>
      <c r="Y280" s="130">
        <v>0</v>
      </c>
      <c r="Z280" s="130">
        <v>0</v>
      </c>
      <c r="AA280" s="130">
        <v>0</v>
      </c>
      <c r="AB280" s="267">
        <f t="shared" si="316"/>
        <v>0</v>
      </c>
      <c r="AC280" s="130"/>
      <c r="AD280" s="267">
        <v>0</v>
      </c>
      <c r="AE280" s="130"/>
      <c r="AF280" s="267">
        <f t="shared" si="317"/>
        <v>0</v>
      </c>
      <c r="AG280" s="130"/>
      <c r="AH280" s="116"/>
      <c r="AI280" s="116"/>
    </row>
    <row r="281" spans="1:35" ht="15.75" customHeight="1">
      <c r="A281" s="260" t="s">
        <v>824</v>
      </c>
      <c r="B281" s="162" t="s">
        <v>825</v>
      </c>
      <c r="C281" s="130">
        <v>0</v>
      </c>
      <c r="D281" s="130">
        <v>0</v>
      </c>
      <c r="E281" s="130">
        <v>0</v>
      </c>
      <c r="F281" s="130">
        <v>0</v>
      </c>
      <c r="G281" s="267">
        <f t="shared" si="313"/>
        <v>0</v>
      </c>
      <c r="H281" s="130"/>
      <c r="I281" s="130">
        <v>0</v>
      </c>
      <c r="J281" s="130">
        <v>0</v>
      </c>
      <c r="K281" s="130">
        <v>0</v>
      </c>
      <c r="L281" s="130">
        <v>0</v>
      </c>
      <c r="M281" s="130">
        <v>0</v>
      </c>
      <c r="N281" s="279">
        <v>0</v>
      </c>
      <c r="O281" s="257">
        <v>0</v>
      </c>
      <c r="P281" s="280">
        <f t="shared" si="314"/>
        <v>0</v>
      </c>
      <c r="Q281" s="279">
        <v>0</v>
      </c>
      <c r="R281" s="257">
        <v>0</v>
      </c>
      <c r="S281" s="257">
        <v>0</v>
      </c>
      <c r="T281" s="280">
        <f t="shared" si="315"/>
        <v>0</v>
      </c>
      <c r="U281" s="130">
        <v>0</v>
      </c>
      <c r="V281" s="130">
        <v>0</v>
      </c>
      <c r="W281" s="130">
        <v>0</v>
      </c>
      <c r="X281" s="130">
        <v>0</v>
      </c>
      <c r="Y281" s="130">
        <v>0</v>
      </c>
      <c r="Z281" s="130">
        <v>0</v>
      </c>
      <c r="AA281" s="130">
        <v>0</v>
      </c>
      <c r="AB281" s="267">
        <f t="shared" si="316"/>
        <v>0</v>
      </c>
      <c r="AC281" s="130"/>
      <c r="AD281" s="267">
        <v>0</v>
      </c>
      <c r="AE281" s="130"/>
      <c r="AF281" s="267">
        <f t="shared" si="317"/>
        <v>0</v>
      </c>
      <c r="AG281" s="130"/>
      <c r="AH281" s="116"/>
      <c r="AI281" s="116"/>
    </row>
    <row r="282" spans="1:35" ht="15.75" customHeight="1">
      <c r="A282" s="260"/>
      <c r="B282" s="162"/>
      <c r="C282" s="130"/>
      <c r="D282" s="130"/>
      <c r="E282" s="130"/>
      <c r="F282" s="130"/>
      <c r="G282" s="267"/>
      <c r="H282" s="130"/>
      <c r="I282" s="130"/>
      <c r="J282" s="130"/>
      <c r="K282" s="130"/>
      <c r="L282" s="130"/>
      <c r="M282" s="130"/>
      <c r="N282" s="279"/>
      <c r="O282" s="257"/>
      <c r="P282" s="280"/>
      <c r="Q282" s="279"/>
      <c r="R282" s="257"/>
      <c r="S282" s="257"/>
      <c r="T282" s="280"/>
      <c r="U282" s="130"/>
      <c r="V282" s="130"/>
      <c r="W282" s="130"/>
      <c r="X282" s="130"/>
      <c r="Y282" s="130"/>
      <c r="Z282" s="130"/>
      <c r="AA282" s="130"/>
      <c r="AB282" s="267"/>
      <c r="AC282" s="130"/>
      <c r="AD282" s="267"/>
      <c r="AE282" s="130"/>
      <c r="AF282" s="267"/>
      <c r="AG282" s="130"/>
      <c r="AH282" s="116"/>
      <c r="AI282" s="116"/>
    </row>
    <row r="283" spans="1:35" ht="15.75" customHeight="1">
      <c r="A283" s="260"/>
      <c r="B283" s="162"/>
      <c r="C283" s="130"/>
      <c r="D283" s="130"/>
      <c r="E283" s="130"/>
      <c r="F283" s="130"/>
      <c r="G283" s="267"/>
      <c r="H283" s="130"/>
      <c r="I283" s="130"/>
      <c r="J283" s="130"/>
      <c r="K283" s="130"/>
      <c r="L283" s="130"/>
      <c r="M283" s="130"/>
      <c r="N283" s="279"/>
      <c r="O283" s="257"/>
      <c r="P283" s="280"/>
      <c r="Q283" s="279"/>
      <c r="R283" s="257"/>
      <c r="S283" s="257"/>
      <c r="T283" s="280"/>
      <c r="U283" s="130"/>
      <c r="V283" s="130"/>
      <c r="W283" s="130"/>
      <c r="X283" s="130"/>
      <c r="Y283" s="130"/>
      <c r="Z283" s="130"/>
      <c r="AA283" s="130"/>
      <c r="AB283" s="267"/>
      <c r="AC283" s="130"/>
      <c r="AD283" s="267"/>
      <c r="AE283" s="130"/>
      <c r="AF283" s="267"/>
      <c r="AG283" s="130"/>
      <c r="AH283" s="116"/>
      <c r="AI283" s="116"/>
    </row>
    <row r="284" spans="1:35" ht="15.75" customHeight="1">
      <c r="A284" s="273">
        <v>7</v>
      </c>
      <c r="B284" s="164" t="s">
        <v>150</v>
      </c>
      <c r="C284" s="158">
        <f t="shared" ref="C284:G284" si="318">+C286+C296+C298+C303+C309</f>
        <v>0</v>
      </c>
      <c r="D284" s="158">
        <f t="shared" si="318"/>
        <v>0</v>
      </c>
      <c r="E284" s="158">
        <f t="shared" si="318"/>
        <v>0</v>
      </c>
      <c r="F284" s="158">
        <f t="shared" si="318"/>
        <v>0</v>
      </c>
      <c r="G284" s="274">
        <f t="shared" si="318"/>
        <v>0</v>
      </c>
      <c r="H284" s="130"/>
      <c r="I284" s="158">
        <f t="shared" ref="I284:AB284" si="319">+I286+I296+I298+I303+I309</f>
        <v>0</v>
      </c>
      <c r="J284" s="158">
        <f t="shared" si="319"/>
        <v>0</v>
      </c>
      <c r="K284" s="158">
        <f t="shared" si="319"/>
        <v>0</v>
      </c>
      <c r="L284" s="158">
        <f t="shared" si="319"/>
        <v>0</v>
      </c>
      <c r="M284" s="158">
        <f t="shared" si="319"/>
        <v>0</v>
      </c>
      <c r="N284" s="275">
        <f t="shared" si="319"/>
        <v>0</v>
      </c>
      <c r="O284" s="276">
        <f t="shared" si="319"/>
        <v>0</v>
      </c>
      <c r="P284" s="277">
        <f t="shared" si="319"/>
        <v>0</v>
      </c>
      <c r="Q284" s="275">
        <f t="shared" si="319"/>
        <v>0</v>
      </c>
      <c r="R284" s="276">
        <f t="shared" si="319"/>
        <v>0</v>
      </c>
      <c r="S284" s="276">
        <f t="shared" si="319"/>
        <v>0</v>
      </c>
      <c r="T284" s="277">
        <f t="shared" si="319"/>
        <v>0</v>
      </c>
      <c r="U284" s="158">
        <f t="shared" si="319"/>
        <v>0</v>
      </c>
      <c r="V284" s="158">
        <f t="shared" si="319"/>
        <v>0</v>
      </c>
      <c r="W284" s="158">
        <f t="shared" si="319"/>
        <v>0</v>
      </c>
      <c r="X284" s="158">
        <f t="shared" si="319"/>
        <v>0</v>
      </c>
      <c r="Y284" s="158">
        <f t="shared" si="319"/>
        <v>0</v>
      </c>
      <c r="Z284" s="158">
        <f t="shared" si="319"/>
        <v>0</v>
      </c>
      <c r="AA284" s="158">
        <f t="shared" si="319"/>
        <v>0</v>
      </c>
      <c r="AB284" s="274">
        <f t="shared" si="319"/>
        <v>0</v>
      </c>
      <c r="AC284" s="130"/>
      <c r="AD284" s="274">
        <f>+AD286+AD296+AD298+AD303+AD309</f>
        <v>0</v>
      </c>
      <c r="AE284" s="130"/>
      <c r="AF284" s="274">
        <f>+AF286+AF296+AF298+AF303+AF309</f>
        <v>0</v>
      </c>
      <c r="AG284" s="130"/>
      <c r="AH284" s="116"/>
      <c r="AI284" s="116"/>
    </row>
    <row r="285" spans="1:35" ht="15.75" customHeight="1">
      <c r="A285" s="260"/>
      <c r="B285" s="162"/>
      <c r="C285" s="130"/>
      <c r="D285" s="130"/>
      <c r="E285" s="130"/>
      <c r="F285" s="130"/>
      <c r="G285" s="267"/>
      <c r="H285" s="130"/>
      <c r="I285" s="130"/>
      <c r="J285" s="130"/>
      <c r="K285" s="130"/>
      <c r="L285" s="130"/>
      <c r="M285" s="130"/>
      <c r="N285" s="279"/>
      <c r="O285" s="257"/>
      <c r="P285" s="280"/>
      <c r="Q285" s="279"/>
      <c r="R285" s="257"/>
      <c r="S285" s="257"/>
      <c r="T285" s="280"/>
      <c r="U285" s="130"/>
      <c r="V285" s="130"/>
      <c r="W285" s="130"/>
      <c r="X285" s="130"/>
      <c r="Y285" s="130"/>
      <c r="Z285" s="130"/>
      <c r="AA285" s="130"/>
      <c r="AB285" s="267"/>
      <c r="AC285" s="130"/>
      <c r="AD285" s="267"/>
      <c r="AE285" s="130"/>
      <c r="AF285" s="267"/>
      <c r="AG285" s="130"/>
      <c r="AH285" s="116"/>
      <c r="AI285" s="116"/>
    </row>
    <row r="286" spans="1:35" ht="15.75" customHeight="1">
      <c r="A286" s="273" t="s">
        <v>826</v>
      </c>
      <c r="B286" s="164" t="s">
        <v>827</v>
      </c>
      <c r="C286" s="158">
        <f t="shared" ref="C286:G286" si="320">+C287+C288+C290+C291+C292+C293+C294</f>
        <v>0</v>
      </c>
      <c r="D286" s="158">
        <f t="shared" si="320"/>
        <v>0</v>
      </c>
      <c r="E286" s="158">
        <f t="shared" si="320"/>
        <v>0</v>
      </c>
      <c r="F286" s="158">
        <f t="shared" si="320"/>
        <v>0</v>
      </c>
      <c r="G286" s="274">
        <f t="shared" si="320"/>
        <v>0</v>
      </c>
      <c r="H286" s="130"/>
      <c r="I286" s="158">
        <f t="shared" ref="I286:AB286" si="321">+I287+I288+I290+I291+I292+I293+I294</f>
        <v>0</v>
      </c>
      <c r="J286" s="158">
        <f t="shared" si="321"/>
        <v>0</v>
      </c>
      <c r="K286" s="158">
        <f t="shared" si="321"/>
        <v>0</v>
      </c>
      <c r="L286" s="158">
        <f t="shared" si="321"/>
        <v>0</v>
      </c>
      <c r="M286" s="158">
        <f t="shared" si="321"/>
        <v>0</v>
      </c>
      <c r="N286" s="275">
        <f t="shared" si="321"/>
        <v>0</v>
      </c>
      <c r="O286" s="276">
        <f t="shared" si="321"/>
        <v>0</v>
      </c>
      <c r="P286" s="277">
        <f t="shared" si="321"/>
        <v>0</v>
      </c>
      <c r="Q286" s="275">
        <f t="shared" si="321"/>
        <v>0</v>
      </c>
      <c r="R286" s="276">
        <f t="shared" si="321"/>
        <v>0</v>
      </c>
      <c r="S286" s="276">
        <f t="shared" si="321"/>
        <v>0</v>
      </c>
      <c r="T286" s="277">
        <f t="shared" si="321"/>
        <v>0</v>
      </c>
      <c r="U286" s="158">
        <f t="shared" si="321"/>
        <v>0</v>
      </c>
      <c r="V286" s="158">
        <f t="shared" si="321"/>
        <v>0</v>
      </c>
      <c r="W286" s="158">
        <f t="shared" si="321"/>
        <v>0</v>
      </c>
      <c r="X286" s="158">
        <f t="shared" si="321"/>
        <v>0</v>
      </c>
      <c r="Y286" s="158">
        <f t="shared" si="321"/>
        <v>0</v>
      </c>
      <c r="Z286" s="158">
        <f t="shared" si="321"/>
        <v>0</v>
      </c>
      <c r="AA286" s="158">
        <f t="shared" si="321"/>
        <v>0</v>
      </c>
      <c r="AB286" s="274">
        <f t="shared" si="321"/>
        <v>0</v>
      </c>
      <c r="AC286" s="130"/>
      <c r="AD286" s="274">
        <f>+AD287+AD288+AD290+AD291+AD292+AD293+AD294</f>
        <v>0</v>
      </c>
      <c r="AE286" s="130"/>
      <c r="AF286" s="274">
        <f>+AF287+AF288+AF290+AF291+AF292+AF293+AF294</f>
        <v>0</v>
      </c>
      <c r="AG286" s="130"/>
      <c r="AH286" s="116"/>
      <c r="AI286" s="116"/>
    </row>
    <row r="287" spans="1:35" ht="15.75" customHeight="1">
      <c r="A287" s="260" t="s">
        <v>828</v>
      </c>
      <c r="B287" s="162" t="s">
        <v>829</v>
      </c>
      <c r="C287" s="130">
        <v>0</v>
      </c>
      <c r="D287" s="130">
        <v>0</v>
      </c>
      <c r="E287" s="130">
        <v>0</v>
      </c>
      <c r="F287" s="130">
        <v>0</v>
      </c>
      <c r="G287" s="267">
        <f>SUM(C287:F287)</f>
        <v>0</v>
      </c>
      <c r="H287" s="130"/>
      <c r="I287" s="130">
        <v>0</v>
      </c>
      <c r="J287" s="130">
        <v>0</v>
      </c>
      <c r="K287" s="130">
        <v>0</v>
      </c>
      <c r="L287" s="130">
        <v>0</v>
      </c>
      <c r="M287" s="130">
        <v>0</v>
      </c>
      <c r="N287" s="279">
        <v>0</v>
      </c>
      <c r="O287" s="257">
        <v>0</v>
      </c>
      <c r="P287" s="280">
        <f t="shared" ref="P287:P294" si="322">SUM(N287:O287)</f>
        <v>0</v>
      </c>
      <c r="Q287" s="279">
        <v>0</v>
      </c>
      <c r="R287" s="257">
        <v>0</v>
      </c>
      <c r="S287" s="257">
        <v>0</v>
      </c>
      <c r="T287" s="280">
        <f t="shared" ref="T287:T294" si="323">SUM(Q287:S287)</f>
        <v>0</v>
      </c>
      <c r="U287" s="130">
        <v>0</v>
      </c>
      <c r="V287" s="130">
        <v>0</v>
      </c>
      <c r="W287" s="130">
        <v>0</v>
      </c>
      <c r="X287" s="130">
        <v>0</v>
      </c>
      <c r="Y287" s="130">
        <v>0</v>
      </c>
      <c r="Z287" s="130">
        <v>0</v>
      </c>
      <c r="AA287" s="130">
        <v>0</v>
      </c>
      <c r="AB287" s="267">
        <f t="shared" ref="AB287:AB294" si="324">+I287+J287+K287+L287+M287+P287+T287+U287+V287+W287+X287+Y287+Z287+AA287</f>
        <v>0</v>
      </c>
      <c r="AC287" s="130"/>
      <c r="AD287" s="267">
        <v>0</v>
      </c>
      <c r="AE287" s="130"/>
      <c r="AF287" s="267">
        <f t="shared" ref="AF287:AF294" si="325">+G287+AB287+AD287</f>
        <v>0</v>
      </c>
      <c r="AG287" s="130"/>
      <c r="AH287" s="116"/>
      <c r="AI287" s="116"/>
    </row>
    <row r="288" spans="1:35" ht="15.75" customHeight="1">
      <c r="A288" s="260" t="s">
        <v>830</v>
      </c>
      <c r="B288" s="162" t="s">
        <v>831</v>
      </c>
      <c r="C288" s="130">
        <f t="shared" ref="C288:F288" si="326">SUM(C289)</f>
        <v>0</v>
      </c>
      <c r="D288" s="130">
        <f t="shared" si="326"/>
        <v>0</v>
      </c>
      <c r="E288" s="130">
        <f t="shared" si="326"/>
        <v>0</v>
      </c>
      <c r="F288" s="130">
        <f t="shared" si="326"/>
        <v>0</v>
      </c>
      <c r="G288" s="267">
        <f>SUM(D288:F288)</f>
        <v>0</v>
      </c>
      <c r="H288" s="130"/>
      <c r="I288" s="130">
        <f t="shared" ref="I288:O288" si="327">SUM(I289)</f>
        <v>0</v>
      </c>
      <c r="J288" s="130">
        <f t="shared" si="327"/>
        <v>0</v>
      </c>
      <c r="K288" s="130">
        <f t="shared" si="327"/>
        <v>0</v>
      </c>
      <c r="L288" s="130">
        <f t="shared" si="327"/>
        <v>0</v>
      </c>
      <c r="M288" s="130">
        <f t="shared" si="327"/>
        <v>0</v>
      </c>
      <c r="N288" s="279">
        <f t="shared" si="327"/>
        <v>0</v>
      </c>
      <c r="O288" s="257">
        <f t="shared" si="327"/>
        <v>0</v>
      </c>
      <c r="P288" s="280">
        <f t="shared" si="322"/>
        <v>0</v>
      </c>
      <c r="Q288" s="279">
        <f t="shared" ref="Q288:S288" si="328">SUM(Q289)</f>
        <v>0</v>
      </c>
      <c r="R288" s="257">
        <f t="shared" si="328"/>
        <v>0</v>
      </c>
      <c r="S288" s="257">
        <f t="shared" si="328"/>
        <v>0</v>
      </c>
      <c r="T288" s="280">
        <f t="shared" si="323"/>
        <v>0</v>
      </c>
      <c r="U288" s="130">
        <f t="shared" ref="U288:AA288" si="329">SUM(U289)</f>
        <v>0</v>
      </c>
      <c r="V288" s="130">
        <f t="shared" si="329"/>
        <v>0</v>
      </c>
      <c r="W288" s="130">
        <f t="shared" si="329"/>
        <v>0</v>
      </c>
      <c r="X288" s="130">
        <f t="shared" si="329"/>
        <v>0</v>
      </c>
      <c r="Y288" s="130">
        <f t="shared" si="329"/>
        <v>0</v>
      </c>
      <c r="Z288" s="130">
        <f t="shared" si="329"/>
        <v>0</v>
      </c>
      <c r="AA288" s="130">
        <f t="shared" si="329"/>
        <v>0</v>
      </c>
      <c r="AB288" s="267">
        <f t="shared" si="324"/>
        <v>0</v>
      </c>
      <c r="AC288" s="130"/>
      <c r="AD288" s="267">
        <v>0</v>
      </c>
      <c r="AE288" s="130"/>
      <c r="AF288" s="267">
        <f t="shared" si="325"/>
        <v>0</v>
      </c>
      <c r="AG288" s="130"/>
      <c r="AH288" s="116"/>
      <c r="AI288" s="116"/>
    </row>
    <row r="289" spans="1:35" ht="15.75" customHeight="1">
      <c r="A289" s="260"/>
      <c r="B289" s="162" t="s">
        <v>1455</v>
      </c>
      <c r="C289" s="130">
        <v>0</v>
      </c>
      <c r="D289" s="130">
        <v>0</v>
      </c>
      <c r="E289" s="130">
        <v>0</v>
      </c>
      <c r="F289" s="205">
        <v>0</v>
      </c>
      <c r="G289" s="267">
        <f t="shared" ref="G289:G294" si="330">SUM(C289:F289)</f>
        <v>0</v>
      </c>
      <c r="H289" s="130"/>
      <c r="I289" s="130">
        <v>0</v>
      </c>
      <c r="J289" s="130">
        <v>0</v>
      </c>
      <c r="K289" s="130">
        <v>0</v>
      </c>
      <c r="L289" s="130">
        <v>0</v>
      </c>
      <c r="M289" s="130">
        <v>0</v>
      </c>
      <c r="N289" s="279">
        <v>0</v>
      </c>
      <c r="O289" s="257">
        <v>0</v>
      </c>
      <c r="P289" s="280">
        <f t="shared" si="322"/>
        <v>0</v>
      </c>
      <c r="Q289" s="279">
        <v>0</v>
      </c>
      <c r="R289" s="257">
        <v>0</v>
      </c>
      <c r="S289" s="257">
        <v>0</v>
      </c>
      <c r="T289" s="280">
        <f t="shared" si="323"/>
        <v>0</v>
      </c>
      <c r="U289" s="130">
        <v>0</v>
      </c>
      <c r="V289" s="130">
        <v>0</v>
      </c>
      <c r="W289" s="130">
        <v>0</v>
      </c>
      <c r="X289" s="130">
        <v>0</v>
      </c>
      <c r="Y289" s="130">
        <v>0</v>
      </c>
      <c r="Z289" s="130">
        <v>0</v>
      </c>
      <c r="AA289" s="130">
        <v>0</v>
      </c>
      <c r="AB289" s="267">
        <f t="shared" si="324"/>
        <v>0</v>
      </c>
      <c r="AC289" s="130"/>
      <c r="AD289" s="267">
        <v>0</v>
      </c>
      <c r="AE289" s="130"/>
      <c r="AF289" s="267">
        <f t="shared" si="325"/>
        <v>0</v>
      </c>
      <c r="AG289" s="130"/>
      <c r="AH289" s="116"/>
      <c r="AI289" s="116"/>
    </row>
    <row r="290" spans="1:35" ht="15.75" customHeight="1">
      <c r="A290" s="260" t="s">
        <v>832</v>
      </c>
      <c r="B290" s="162" t="s">
        <v>833</v>
      </c>
      <c r="C290" s="130">
        <v>0</v>
      </c>
      <c r="D290" s="130">
        <v>0</v>
      </c>
      <c r="E290" s="130">
        <v>0</v>
      </c>
      <c r="F290" s="130">
        <v>0</v>
      </c>
      <c r="G290" s="267">
        <f t="shared" si="330"/>
        <v>0</v>
      </c>
      <c r="H290" s="130"/>
      <c r="I290" s="130">
        <v>0</v>
      </c>
      <c r="J290" s="130">
        <v>0</v>
      </c>
      <c r="K290" s="130">
        <v>0</v>
      </c>
      <c r="L290" s="130">
        <v>0</v>
      </c>
      <c r="M290" s="130">
        <v>0</v>
      </c>
      <c r="N290" s="279">
        <v>0</v>
      </c>
      <c r="O290" s="257">
        <v>0</v>
      </c>
      <c r="P290" s="280">
        <f t="shared" si="322"/>
        <v>0</v>
      </c>
      <c r="Q290" s="279">
        <v>0</v>
      </c>
      <c r="R290" s="257">
        <v>0</v>
      </c>
      <c r="S290" s="257">
        <v>0</v>
      </c>
      <c r="T290" s="280">
        <f t="shared" si="323"/>
        <v>0</v>
      </c>
      <c r="U290" s="130">
        <v>0</v>
      </c>
      <c r="V290" s="130">
        <v>0</v>
      </c>
      <c r="W290" s="130">
        <v>0</v>
      </c>
      <c r="X290" s="130">
        <v>0</v>
      </c>
      <c r="Y290" s="130">
        <v>0</v>
      </c>
      <c r="Z290" s="130">
        <v>0</v>
      </c>
      <c r="AA290" s="130">
        <v>0</v>
      </c>
      <c r="AB290" s="267">
        <f t="shared" si="324"/>
        <v>0</v>
      </c>
      <c r="AC290" s="130"/>
      <c r="AD290" s="267">
        <v>0</v>
      </c>
      <c r="AE290" s="130"/>
      <c r="AF290" s="267">
        <f t="shared" si="325"/>
        <v>0</v>
      </c>
      <c r="AG290" s="130"/>
      <c r="AH290" s="116"/>
      <c r="AI290" s="116"/>
    </row>
    <row r="291" spans="1:35" ht="15.75" customHeight="1">
      <c r="A291" s="260" t="s">
        <v>834</v>
      </c>
      <c r="B291" s="162" t="s">
        <v>835</v>
      </c>
      <c r="C291" s="130">
        <v>0</v>
      </c>
      <c r="D291" s="130">
        <v>0</v>
      </c>
      <c r="E291" s="130">
        <v>0</v>
      </c>
      <c r="F291" s="130">
        <v>0</v>
      </c>
      <c r="G291" s="267">
        <f t="shared" si="330"/>
        <v>0</v>
      </c>
      <c r="H291" s="130"/>
      <c r="I291" s="130">
        <v>0</v>
      </c>
      <c r="J291" s="130">
        <v>0</v>
      </c>
      <c r="K291" s="130">
        <v>0</v>
      </c>
      <c r="L291" s="130">
        <v>0</v>
      </c>
      <c r="M291" s="130">
        <v>0</v>
      </c>
      <c r="N291" s="279">
        <v>0</v>
      </c>
      <c r="O291" s="257">
        <v>0</v>
      </c>
      <c r="P291" s="280">
        <f t="shared" si="322"/>
        <v>0</v>
      </c>
      <c r="Q291" s="279">
        <v>0</v>
      </c>
      <c r="R291" s="257">
        <v>0</v>
      </c>
      <c r="S291" s="257">
        <v>0</v>
      </c>
      <c r="T291" s="280">
        <f t="shared" si="323"/>
        <v>0</v>
      </c>
      <c r="U291" s="130">
        <v>0</v>
      </c>
      <c r="V291" s="130">
        <v>0</v>
      </c>
      <c r="W291" s="130">
        <v>0</v>
      </c>
      <c r="X291" s="130">
        <v>0</v>
      </c>
      <c r="Y291" s="130">
        <v>0</v>
      </c>
      <c r="Z291" s="130">
        <v>0</v>
      </c>
      <c r="AA291" s="130">
        <v>0</v>
      </c>
      <c r="AB291" s="267">
        <f t="shared" si="324"/>
        <v>0</v>
      </c>
      <c r="AC291" s="130"/>
      <c r="AD291" s="267">
        <v>0</v>
      </c>
      <c r="AE291" s="130"/>
      <c r="AF291" s="267">
        <f t="shared" si="325"/>
        <v>0</v>
      </c>
      <c r="AG291" s="130"/>
      <c r="AH291" s="116"/>
      <c r="AI291" s="116"/>
    </row>
    <row r="292" spans="1:35" ht="15.75" customHeight="1">
      <c r="A292" s="260" t="s">
        <v>836</v>
      </c>
      <c r="B292" s="162" t="s">
        <v>837</v>
      </c>
      <c r="C292" s="130">
        <v>0</v>
      </c>
      <c r="D292" s="130">
        <v>0</v>
      </c>
      <c r="E292" s="130">
        <v>0</v>
      </c>
      <c r="F292" s="130">
        <v>0</v>
      </c>
      <c r="G292" s="267">
        <f t="shared" si="330"/>
        <v>0</v>
      </c>
      <c r="H292" s="130"/>
      <c r="I292" s="130">
        <v>0</v>
      </c>
      <c r="J292" s="130">
        <v>0</v>
      </c>
      <c r="K292" s="130">
        <v>0</v>
      </c>
      <c r="L292" s="130">
        <v>0</v>
      </c>
      <c r="M292" s="130">
        <v>0</v>
      </c>
      <c r="N292" s="279">
        <v>0</v>
      </c>
      <c r="O292" s="257">
        <v>0</v>
      </c>
      <c r="P292" s="280">
        <f t="shared" si="322"/>
        <v>0</v>
      </c>
      <c r="Q292" s="279">
        <v>0</v>
      </c>
      <c r="R292" s="257">
        <v>0</v>
      </c>
      <c r="S292" s="257">
        <v>0</v>
      </c>
      <c r="T292" s="280">
        <f t="shared" si="323"/>
        <v>0</v>
      </c>
      <c r="U292" s="130">
        <v>0</v>
      </c>
      <c r="V292" s="130">
        <v>0</v>
      </c>
      <c r="W292" s="130">
        <v>0</v>
      </c>
      <c r="X292" s="130">
        <v>0</v>
      </c>
      <c r="Y292" s="130">
        <v>0</v>
      </c>
      <c r="Z292" s="130">
        <v>0</v>
      </c>
      <c r="AA292" s="130">
        <v>0</v>
      </c>
      <c r="AB292" s="267">
        <f t="shared" si="324"/>
        <v>0</v>
      </c>
      <c r="AC292" s="130"/>
      <c r="AD292" s="267">
        <v>0</v>
      </c>
      <c r="AE292" s="130"/>
      <c r="AF292" s="267">
        <f t="shared" si="325"/>
        <v>0</v>
      </c>
      <c r="AG292" s="130"/>
      <c r="AH292" s="116"/>
      <c r="AI292" s="116"/>
    </row>
    <row r="293" spans="1:35" ht="15.75" customHeight="1">
      <c r="A293" s="260" t="s">
        <v>838</v>
      </c>
      <c r="B293" s="162" t="s">
        <v>839</v>
      </c>
      <c r="C293" s="130">
        <v>0</v>
      </c>
      <c r="D293" s="130">
        <v>0</v>
      </c>
      <c r="E293" s="130">
        <v>0</v>
      </c>
      <c r="F293" s="130">
        <v>0</v>
      </c>
      <c r="G293" s="267">
        <f t="shared" si="330"/>
        <v>0</v>
      </c>
      <c r="H293" s="130"/>
      <c r="I293" s="130">
        <v>0</v>
      </c>
      <c r="J293" s="130">
        <v>0</v>
      </c>
      <c r="K293" s="130">
        <v>0</v>
      </c>
      <c r="L293" s="130">
        <v>0</v>
      </c>
      <c r="M293" s="130">
        <v>0</v>
      </c>
      <c r="N293" s="279">
        <v>0</v>
      </c>
      <c r="O293" s="257">
        <v>0</v>
      </c>
      <c r="P293" s="280">
        <f t="shared" si="322"/>
        <v>0</v>
      </c>
      <c r="Q293" s="279">
        <v>0</v>
      </c>
      <c r="R293" s="257">
        <v>0</v>
      </c>
      <c r="S293" s="257">
        <v>0</v>
      </c>
      <c r="T293" s="280">
        <f t="shared" si="323"/>
        <v>0</v>
      </c>
      <c r="U293" s="130">
        <v>0</v>
      </c>
      <c r="V293" s="130">
        <v>0</v>
      </c>
      <c r="W293" s="130">
        <v>0</v>
      </c>
      <c r="X293" s="130">
        <v>0</v>
      </c>
      <c r="Y293" s="130">
        <v>0</v>
      </c>
      <c r="Z293" s="130">
        <v>0</v>
      </c>
      <c r="AA293" s="130">
        <v>0</v>
      </c>
      <c r="AB293" s="267">
        <f t="shared" si="324"/>
        <v>0</v>
      </c>
      <c r="AC293" s="130"/>
      <c r="AD293" s="267">
        <v>0</v>
      </c>
      <c r="AE293" s="130"/>
      <c r="AF293" s="267">
        <f t="shared" si="325"/>
        <v>0</v>
      </c>
      <c r="AG293" s="130"/>
      <c r="AH293" s="116"/>
      <c r="AI293" s="116"/>
    </row>
    <row r="294" spans="1:35" ht="15.75" customHeight="1">
      <c r="A294" s="260" t="s">
        <v>840</v>
      </c>
      <c r="B294" s="162" t="s">
        <v>841</v>
      </c>
      <c r="C294" s="130">
        <v>0</v>
      </c>
      <c r="D294" s="130">
        <v>0</v>
      </c>
      <c r="E294" s="130">
        <v>0</v>
      </c>
      <c r="F294" s="130">
        <v>0</v>
      </c>
      <c r="G294" s="267">
        <f t="shared" si="330"/>
        <v>0</v>
      </c>
      <c r="H294" s="130"/>
      <c r="I294" s="130">
        <v>0</v>
      </c>
      <c r="J294" s="130">
        <v>0</v>
      </c>
      <c r="K294" s="130">
        <v>0</v>
      </c>
      <c r="L294" s="130">
        <v>0</v>
      </c>
      <c r="M294" s="130">
        <v>0</v>
      </c>
      <c r="N294" s="279">
        <v>0</v>
      </c>
      <c r="O294" s="257">
        <v>0</v>
      </c>
      <c r="P294" s="280">
        <f t="shared" si="322"/>
        <v>0</v>
      </c>
      <c r="Q294" s="279">
        <v>0</v>
      </c>
      <c r="R294" s="257">
        <v>0</v>
      </c>
      <c r="S294" s="257">
        <v>0</v>
      </c>
      <c r="T294" s="280">
        <f t="shared" si="323"/>
        <v>0</v>
      </c>
      <c r="U294" s="130">
        <v>0</v>
      </c>
      <c r="V294" s="130">
        <v>0</v>
      </c>
      <c r="W294" s="130">
        <v>0</v>
      </c>
      <c r="X294" s="130">
        <v>0</v>
      </c>
      <c r="Y294" s="130">
        <v>0</v>
      </c>
      <c r="Z294" s="130">
        <v>0</v>
      </c>
      <c r="AA294" s="130">
        <v>0</v>
      </c>
      <c r="AB294" s="267">
        <f t="shared" si="324"/>
        <v>0</v>
      </c>
      <c r="AC294" s="130"/>
      <c r="AD294" s="267">
        <v>0</v>
      </c>
      <c r="AE294" s="130"/>
      <c r="AF294" s="267">
        <f t="shared" si="325"/>
        <v>0</v>
      </c>
      <c r="AG294" s="130"/>
      <c r="AH294" s="116"/>
      <c r="AI294" s="116"/>
    </row>
    <row r="295" spans="1:35" ht="15.75" customHeight="1">
      <c r="A295" s="260"/>
      <c r="B295" s="162"/>
      <c r="C295" s="130"/>
      <c r="D295" s="130"/>
      <c r="E295" s="130"/>
      <c r="F295" s="130"/>
      <c r="G295" s="267"/>
      <c r="H295" s="130"/>
      <c r="I295" s="130"/>
      <c r="J295" s="130"/>
      <c r="K295" s="130"/>
      <c r="L295" s="130"/>
      <c r="M295" s="130"/>
      <c r="N295" s="279"/>
      <c r="O295" s="257"/>
      <c r="P295" s="280"/>
      <c r="Q295" s="279"/>
      <c r="R295" s="257"/>
      <c r="S295" s="257"/>
      <c r="T295" s="280"/>
      <c r="U295" s="130"/>
      <c r="V295" s="130"/>
      <c r="W295" s="130"/>
      <c r="X295" s="130"/>
      <c r="Y295" s="130"/>
      <c r="Z295" s="130"/>
      <c r="AA295" s="130"/>
      <c r="AB295" s="267"/>
      <c r="AC295" s="130"/>
      <c r="AD295" s="267"/>
      <c r="AE295" s="130"/>
      <c r="AF295" s="267"/>
      <c r="AG295" s="130"/>
      <c r="AH295" s="116"/>
      <c r="AI295" s="116"/>
    </row>
    <row r="296" spans="1:35" ht="15.75" customHeight="1">
      <c r="A296" s="273" t="s">
        <v>842</v>
      </c>
      <c r="B296" s="164" t="s">
        <v>843</v>
      </c>
      <c r="C296" s="158">
        <f t="shared" ref="C296:G296" si="331">+C297</f>
        <v>0</v>
      </c>
      <c r="D296" s="158">
        <f t="shared" si="331"/>
        <v>0</v>
      </c>
      <c r="E296" s="158">
        <f t="shared" si="331"/>
        <v>0</v>
      </c>
      <c r="F296" s="158">
        <f t="shared" si="331"/>
        <v>0</v>
      </c>
      <c r="G296" s="274">
        <f t="shared" si="331"/>
        <v>0</v>
      </c>
      <c r="H296" s="130"/>
      <c r="I296" s="158">
        <f t="shared" ref="I296:AB296" si="332">+I297</f>
        <v>0</v>
      </c>
      <c r="J296" s="158">
        <f t="shared" si="332"/>
        <v>0</v>
      </c>
      <c r="K296" s="158">
        <f t="shared" si="332"/>
        <v>0</v>
      </c>
      <c r="L296" s="158">
        <f t="shared" si="332"/>
        <v>0</v>
      </c>
      <c r="M296" s="158">
        <f t="shared" si="332"/>
        <v>0</v>
      </c>
      <c r="N296" s="275">
        <f t="shared" si="332"/>
        <v>0</v>
      </c>
      <c r="O296" s="276">
        <f t="shared" si="332"/>
        <v>0</v>
      </c>
      <c r="P296" s="277">
        <f t="shared" si="332"/>
        <v>0</v>
      </c>
      <c r="Q296" s="275">
        <f t="shared" si="332"/>
        <v>0</v>
      </c>
      <c r="R296" s="276">
        <f t="shared" si="332"/>
        <v>0</v>
      </c>
      <c r="S296" s="276">
        <f t="shared" si="332"/>
        <v>0</v>
      </c>
      <c r="T296" s="277">
        <f t="shared" si="332"/>
        <v>0</v>
      </c>
      <c r="U296" s="158">
        <f t="shared" si="332"/>
        <v>0</v>
      </c>
      <c r="V296" s="158">
        <f t="shared" si="332"/>
        <v>0</v>
      </c>
      <c r="W296" s="158">
        <f t="shared" si="332"/>
        <v>0</v>
      </c>
      <c r="X296" s="158">
        <f t="shared" si="332"/>
        <v>0</v>
      </c>
      <c r="Y296" s="158">
        <f t="shared" si="332"/>
        <v>0</v>
      </c>
      <c r="Z296" s="158">
        <f t="shared" si="332"/>
        <v>0</v>
      </c>
      <c r="AA296" s="158">
        <f t="shared" si="332"/>
        <v>0</v>
      </c>
      <c r="AB296" s="274">
        <f t="shared" si="332"/>
        <v>0</v>
      </c>
      <c r="AC296" s="130"/>
      <c r="AD296" s="274">
        <f>+AD297</f>
        <v>0</v>
      </c>
      <c r="AE296" s="130"/>
      <c r="AF296" s="274">
        <f>+AF297</f>
        <v>0</v>
      </c>
      <c r="AG296" s="130"/>
      <c r="AH296" s="116"/>
      <c r="AI296" s="116"/>
    </row>
    <row r="297" spans="1:35" ht="15.75" customHeight="1">
      <c r="A297" s="260" t="s">
        <v>844</v>
      </c>
      <c r="B297" s="162" t="s">
        <v>845</v>
      </c>
      <c r="C297" s="130">
        <v>0</v>
      </c>
      <c r="D297" s="130">
        <v>0</v>
      </c>
      <c r="E297" s="130">
        <v>0</v>
      </c>
      <c r="F297" s="130">
        <v>0</v>
      </c>
      <c r="G297" s="267">
        <f>SUM(C297:F297)</f>
        <v>0</v>
      </c>
      <c r="H297" s="130"/>
      <c r="I297" s="130">
        <v>0</v>
      </c>
      <c r="J297" s="130">
        <v>0</v>
      </c>
      <c r="K297" s="130">
        <v>0</v>
      </c>
      <c r="L297" s="130">
        <v>0</v>
      </c>
      <c r="M297" s="130">
        <v>0</v>
      </c>
      <c r="N297" s="279">
        <v>0</v>
      </c>
      <c r="O297" s="257">
        <v>0</v>
      </c>
      <c r="P297" s="280">
        <f>SUM(N297:O297)</f>
        <v>0</v>
      </c>
      <c r="Q297" s="279">
        <v>0</v>
      </c>
      <c r="R297" s="257">
        <v>0</v>
      </c>
      <c r="S297" s="257">
        <v>0</v>
      </c>
      <c r="T297" s="280">
        <f>SUM(Q297:S297)</f>
        <v>0</v>
      </c>
      <c r="U297" s="130">
        <v>0</v>
      </c>
      <c r="V297" s="130">
        <v>0</v>
      </c>
      <c r="W297" s="130">
        <v>0</v>
      </c>
      <c r="X297" s="130">
        <v>0</v>
      </c>
      <c r="Y297" s="130">
        <v>0</v>
      </c>
      <c r="Z297" s="130">
        <v>0</v>
      </c>
      <c r="AA297" s="130">
        <v>0</v>
      </c>
      <c r="AB297" s="267">
        <f>+I297+J297+K297+L297+M297+P297+T297+U297+V297+W297+X297+Y297+Z297+AA297</f>
        <v>0</v>
      </c>
      <c r="AC297" s="130"/>
      <c r="AD297" s="267">
        <v>0</v>
      </c>
      <c r="AE297" s="130"/>
      <c r="AF297" s="267">
        <f>+G297+AB297+AD297</f>
        <v>0</v>
      </c>
      <c r="AG297" s="130"/>
      <c r="AH297" s="116"/>
      <c r="AI297" s="116"/>
    </row>
    <row r="298" spans="1:35" ht="15.75" customHeight="1">
      <c r="A298" s="273" t="s">
        <v>846</v>
      </c>
      <c r="B298" s="164" t="s">
        <v>847</v>
      </c>
      <c r="C298" s="158">
        <f t="shared" ref="C298:G298" si="333">SUM(C299:C302)</f>
        <v>0</v>
      </c>
      <c r="D298" s="158">
        <f t="shared" si="333"/>
        <v>0</v>
      </c>
      <c r="E298" s="158">
        <f t="shared" si="333"/>
        <v>0</v>
      </c>
      <c r="F298" s="158">
        <f t="shared" si="333"/>
        <v>0</v>
      </c>
      <c r="G298" s="274">
        <f t="shared" si="333"/>
        <v>0</v>
      </c>
      <c r="H298" s="130"/>
      <c r="I298" s="158">
        <f t="shared" ref="I298:AB298" si="334">SUM(I299:I302)</f>
        <v>0</v>
      </c>
      <c r="J298" s="158">
        <f t="shared" si="334"/>
        <v>0</v>
      </c>
      <c r="K298" s="158">
        <f t="shared" si="334"/>
        <v>0</v>
      </c>
      <c r="L298" s="158">
        <f t="shared" si="334"/>
        <v>0</v>
      </c>
      <c r="M298" s="158">
        <f t="shared" si="334"/>
        <v>0</v>
      </c>
      <c r="N298" s="275">
        <f t="shared" si="334"/>
        <v>0</v>
      </c>
      <c r="O298" s="276">
        <f t="shared" si="334"/>
        <v>0</v>
      </c>
      <c r="P298" s="277">
        <f t="shared" si="334"/>
        <v>0</v>
      </c>
      <c r="Q298" s="275">
        <f t="shared" si="334"/>
        <v>0</v>
      </c>
      <c r="R298" s="276">
        <f t="shared" si="334"/>
        <v>0</v>
      </c>
      <c r="S298" s="276">
        <f t="shared" si="334"/>
        <v>0</v>
      </c>
      <c r="T298" s="277">
        <f t="shared" si="334"/>
        <v>0</v>
      </c>
      <c r="U298" s="158">
        <f t="shared" si="334"/>
        <v>0</v>
      </c>
      <c r="V298" s="158">
        <f t="shared" si="334"/>
        <v>0</v>
      </c>
      <c r="W298" s="158">
        <f t="shared" si="334"/>
        <v>0</v>
      </c>
      <c r="X298" s="158">
        <f t="shared" si="334"/>
        <v>0</v>
      </c>
      <c r="Y298" s="158">
        <f t="shared" si="334"/>
        <v>0</v>
      </c>
      <c r="Z298" s="158">
        <f t="shared" si="334"/>
        <v>0</v>
      </c>
      <c r="AA298" s="158">
        <f t="shared" si="334"/>
        <v>0</v>
      </c>
      <c r="AB298" s="274">
        <f t="shared" si="334"/>
        <v>0</v>
      </c>
      <c r="AC298" s="130"/>
      <c r="AD298" s="274">
        <f>SUM(AD299:AD302)</f>
        <v>0</v>
      </c>
      <c r="AE298" s="130"/>
      <c r="AF298" s="274">
        <f>SUM(AF299:AF302)</f>
        <v>0</v>
      </c>
      <c r="AG298" s="130"/>
      <c r="AH298" s="116"/>
      <c r="AI298" s="116"/>
    </row>
    <row r="299" spans="1:35" ht="15.75" customHeight="1">
      <c r="A299" s="260" t="s">
        <v>848</v>
      </c>
      <c r="B299" s="162" t="s">
        <v>849</v>
      </c>
      <c r="C299" s="130">
        <v>0</v>
      </c>
      <c r="D299" s="130">
        <v>0</v>
      </c>
      <c r="E299" s="130">
        <v>0</v>
      </c>
      <c r="F299" s="130">
        <v>0</v>
      </c>
      <c r="G299" s="267">
        <f t="shared" ref="G299:G302" si="335">SUM(C299:F299)</f>
        <v>0</v>
      </c>
      <c r="H299" s="130"/>
      <c r="I299" s="130">
        <v>0</v>
      </c>
      <c r="J299" s="130">
        <v>0</v>
      </c>
      <c r="K299" s="130">
        <v>0</v>
      </c>
      <c r="L299" s="130">
        <v>0</v>
      </c>
      <c r="M299" s="130">
        <v>0</v>
      </c>
      <c r="N299" s="279">
        <v>0</v>
      </c>
      <c r="O299" s="257">
        <v>0</v>
      </c>
      <c r="P299" s="280">
        <f t="shared" ref="P299:P302" si="336">SUM(N299:O299)</f>
        <v>0</v>
      </c>
      <c r="Q299" s="279">
        <v>0</v>
      </c>
      <c r="R299" s="257">
        <v>0</v>
      </c>
      <c r="S299" s="257">
        <v>0</v>
      </c>
      <c r="T299" s="280">
        <f t="shared" ref="T299:T302" si="337">SUM(Q299:S299)</f>
        <v>0</v>
      </c>
      <c r="U299" s="130">
        <v>0</v>
      </c>
      <c r="V299" s="130">
        <v>0</v>
      </c>
      <c r="W299" s="130">
        <v>0</v>
      </c>
      <c r="X299" s="130">
        <v>0</v>
      </c>
      <c r="Y299" s="130">
        <v>0</v>
      </c>
      <c r="Z299" s="130">
        <v>0</v>
      </c>
      <c r="AA299" s="130">
        <v>0</v>
      </c>
      <c r="AB299" s="267">
        <f t="shared" ref="AB299:AB302" si="338">+I299+J299+K299+L299+M299+P299+T299+U299+V299+W299+X299+Y299+Z299+AA299</f>
        <v>0</v>
      </c>
      <c r="AC299" s="130"/>
      <c r="AD299" s="267">
        <v>0</v>
      </c>
      <c r="AE299" s="130"/>
      <c r="AF299" s="267">
        <f t="shared" ref="AF299:AF302" si="339">+G299+AB299+AD299</f>
        <v>0</v>
      </c>
      <c r="AG299" s="130"/>
      <c r="AH299" s="116"/>
      <c r="AI299" s="116"/>
    </row>
    <row r="300" spans="1:35" ht="15.75" customHeight="1">
      <c r="A300" s="260" t="s">
        <v>850</v>
      </c>
      <c r="B300" s="162" t="s">
        <v>851</v>
      </c>
      <c r="C300" s="130">
        <v>0</v>
      </c>
      <c r="D300" s="130">
        <v>0</v>
      </c>
      <c r="E300" s="130">
        <v>0</v>
      </c>
      <c r="F300" s="130">
        <v>0</v>
      </c>
      <c r="G300" s="267">
        <f t="shared" si="335"/>
        <v>0</v>
      </c>
      <c r="H300" s="130"/>
      <c r="I300" s="130">
        <v>0</v>
      </c>
      <c r="J300" s="130">
        <v>0</v>
      </c>
      <c r="K300" s="130">
        <v>0</v>
      </c>
      <c r="L300" s="130">
        <v>0</v>
      </c>
      <c r="M300" s="130">
        <v>0</v>
      </c>
      <c r="N300" s="279">
        <v>0</v>
      </c>
      <c r="O300" s="257">
        <v>0</v>
      </c>
      <c r="P300" s="280">
        <f t="shared" si="336"/>
        <v>0</v>
      </c>
      <c r="Q300" s="279">
        <v>0</v>
      </c>
      <c r="R300" s="257">
        <v>0</v>
      </c>
      <c r="S300" s="257">
        <v>0</v>
      </c>
      <c r="T300" s="280">
        <f t="shared" si="337"/>
        <v>0</v>
      </c>
      <c r="U300" s="130">
        <v>0</v>
      </c>
      <c r="V300" s="130">
        <v>0</v>
      </c>
      <c r="W300" s="130">
        <v>0</v>
      </c>
      <c r="X300" s="130">
        <v>0</v>
      </c>
      <c r="Y300" s="130">
        <v>0</v>
      </c>
      <c r="Z300" s="130">
        <v>0</v>
      </c>
      <c r="AA300" s="130">
        <v>0</v>
      </c>
      <c r="AB300" s="267">
        <f t="shared" si="338"/>
        <v>0</v>
      </c>
      <c r="AC300" s="130"/>
      <c r="AD300" s="267">
        <v>0</v>
      </c>
      <c r="AE300" s="130"/>
      <c r="AF300" s="267">
        <f t="shared" si="339"/>
        <v>0</v>
      </c>
      <c r="AG300" s="130"/>
      <c r="AH300" s="116"/>
      <c r="AI300" s="116"/>
    </row>
    <row r="301" spans="1:35" ht="15.75" customHeight="1">
      <c r="A301" s="260" t="s">
        <v>852</v>
      </c>
      <c r="B301" s="162" t="s">
        <v>853</v>
      </c>
      <c r="C301" s="130">
        <v>0</v>
      </c>
      <c r="D301" s="130">
        <v>0</v>
      </c>
      <c r="E301" s="130">
        <v>0</v>
      </c>
      <c r="F301" s="130">
        <v>0</v>
      </c>
      <c r="G301" s="267">
        <f t="shared" si="335"/>
        <v>0</v>
      </c>
      <c r="H301" s="130"/>
      <c r="I301" s="130">
        <v>0</v>
      </c>
      <c r="J301" s="130">
        <v>0</v>
      </c>
      <c r="K301" s="130">
        <v>0</v>
      </c>
      <c r="L301" s="130">
        <v>0</v>
      </c>
      <c r="M301" s="130">
        <v>0</v>
      </c>
      <c r="N301" s="279">
        <v>0</v>
      </c>
      <c r="O301" s="257">
        <v>0</v>
      </c>
      <c r="P301" s="280">
        <f t="shared" si="336"/>
        <v>0</v>
      </c>
      <c r="Q301" s="279">
        <v>0</v>
      </c>
      <c r="R301" s="257">
        <v>0</v>
      </c>
      <c r="S301" s="257">
        <v>0</v>
      </c>
      <c r="T301" s="280">
        <f t="shared" si="337"/>
        <v>0</v>
      </c>
      <c r="U301" s="130">
        <v>0</v>
      </c>
      <c r="V301" s="130">
        <v>0</v>
      </c>
      <c r="W301" s="130">
        <v>0</v>
      </c>
      <c r="X301" s="130">
        <v>0</v>
      </c>
      <c r="Y301" s="130">
        <v>0</v>
      </c>
      <c r="Z301" s="130">
        <v>0</v>
      </c>
      <c r="AA301" s="130">
        <v>0</v>
      </c>
      <c r="AB301" s="267">
        <f t="shared" si="338"/>
        <v>0</v>
      </c>
      <c r="AC301" s="130"/>
      <c r="AD301" s="267">
        <v>0</v>
      </c>
      <c r="AE301" s="130"/>
      <c r="AF301" s="267">
        <f t="shared" si="339"/>
        <v>0</v>
      </c>
      <c r="AG301" s="130"/>
      <c r="AH301" s="116"/>
      <c r="AI301" s="116"/>
    </row>
    <row r="302" spans="1:35" ht="15.75" customHeight="1">
      <c r="A302" s="260" t="s">
        <v>854</v>
      </c>
      <c r="B302" s="162" t="s">
        <v>855</v>
      </c>
      <c r="C302" s="130">
        <v>0</v>
      </c>
      <c r="D302" s="130">
        <v>0</v>
      </c>
      <c r="E302" s="130">
        <v>0</v>
      </c>
      <c r="F302" s="130">
        <v>0</v>
      </c>
      <c r="G302" s="267">
        <f t="shared" si="335"/>
        <v>0</v>
      </c>
      <c r="H302" s="130"/>
      <c r="I302" s="130">
        <v>0</v>
      </c>
      <c r="J302" s="130">
        <v>0</v>
      </c>
      <c r="K302" s="130">
        <v>0</v>
      </c>
      <c r="L302" s="130">
        <v>0</v>
      </c>
      <c r="M302" s="130">
        <v>0</v>
      </c>
      <c r="N302" s="279">
        <v>0</v>
      </c>
      <c r="O302" s="257">
        <v>0</v>
      </c>
      <c r="P302" s="280">
        <f t="shared" si="336"/>
        <v>0</v>
      </c>
      <c r="Q302" s="279">
        <v>0</v>
      </c>
      <c r="R302" s="257">
        <v>0</v>
      </c>
      <c r="S302" s="257">
        <v>0</v>
      </c>
      <c r="T302" s="280">
        <f t="shared" si="337"/>
        <v>0</v>
      </c>
      <c r="U302" s="130">
        <v>0</v>
      </c>
      <c r="V302" s="130">
        <v>0</v>
      </c>
      <c r="W302" s="130">
        <v>0</v>
      </c>
      <c r="X302" s="130">
        <v>0</v>
      </c>
      <c r="Y302" s="130">
        <v>0</v>
      </c>
      <c r="Z302" s="130">
        <v>0</v>
      </c>
      <c r="AA302" s="130">
        <v>0</v>
      </c>
      <c r="AB302" s="267">
        <f t="shared" si="338"/>
        <v>0</v>
      </c>
      <c r="AC302" s="130"/>
      <c r="AD302" s="267">
        <v>0</v>
      </c>
      <c r="AE302" s="130"/>
      <c r="AF302" s="267">
        <f t="shared" si="339"/>
        <v>0</v>
      </c>
      <c r="AG302" s="130"/>
      <c r="AH302" s="116"/>
      <c r="AI302" s="116"/>
    </row>
    <row r="303" spans="1:35" ht="15.75" customHeight="1">
      <c r="A303" s="273" t="s">
        <v>856</v>
      </c>
      <c r="B303" s="164" t="s">
        <v>857</v>
      </c>
      <c r="C303" s="158">
        <f t="shared" ref="C303:G303" si="340">SUM(C304)</f>
        <v>0</v>
      </c>
      <c r="D303" s="158">
        <f t="shared" si="340"/>
        <v>0</v>
      </c>
      <c r="E303" s="158">
        <f t="shared" si="340"/>
        <v>0</v>
      </c>
      <c r="F303" s="158">
        <f t="shared" si="340"/>
        <v>0</v>
      </c>
      <c r="G303" s="274">
        <f t="shared" si="340"/>
        <v>0</v>
      </c>
      <c r="H303" s="130"/>
      <c r="I303" s="158">
        <f t="shared" ref="I303:AB303" si="341">SUM(I304)</f>
        <v>0</v>
      </c>
      <c r="J303" s="158">
        <f t="shared" si="341"/>
        <v>0</v>
      </c>
      <c r="K303" s="158">
        <f t="shared" si="341"/>
        <v>0</v>
      </c>
      <c r="L303" s="158">
        <f t="shared" si="341"/>
        <v>0</v>
      </c>
      <c r="M303" s="158">
        <f t="shared" si="341"/>
        <v>0</v>
      </c>
      <c r="N303" s="275">
        <f t="shared" si="341"/>
        <v>0</v>
      </c>
      <c r="O303" s="276">
        <f t="shared" si="341"/>
        <v>0</v>
      </c>
      <c r="P303" s="277">
        <f t="shared" si="341"/>
        <v>0</v>
      </c>
      <c r="Q303" s="275">
        <f t="shared" si="341"/>
        <v>0</v>
      </c>
      <c r="R303" s="276">
        <f t="shared" si="341"/>
        <v>0</v>
      </c>
      <c r="S303" s="276">
        <f t="shared" si="341"/>
        <v>0</v>
      </c>
      <c r="T303" s="277">
        <f t="shared" si="341"/>
        <v>0</v>
      </c>
      <c r="U303" s="158">
        <f t="shared" si="341"/>
        <v>0</v>
      </c>
      <c r="V303" s="158">
        <f t="shared" si="341"/>
        <v>0</v>
      </c>
      <c r="W303" s="158">
        <f t="shared" si="341"/>
        <v>0</v>
      </c>
      <c r="X303" s="158">
        <f t="shared" si="341"/>
        <v>0</v>
      </c>
      <c r="Y303" s="158">
        <f t="shared" si="341"/>
        <v>0</v>
      </c>
      <c r="Z303" s="158">
        <f t="shared" si="341"/>
        <v>0</v>
      </c>
      <c r="AA303" s="158">
        <f t="shared" si="341"/>
        <v>0</v>
      </c>
      <c r="AB303" s="274">
        <f t="shared" si="341"/>
        <v>0</v>
      </c>
      <c r="AC303" s="130"/>
      <c r="AD303" s="274">
        <f>SUM(AD304)</f>
        <v>0</v>
      </c>
      <c r="AE303" s="130"/>
      <c r="AF303" s="274">
        <f>SUM(AF304)</f>
        <v>0</v>
      </c>
      <c r="AG303" s="130"/>
      <c r="AH303" s="116"/>
      <c r="AI303" s="116"/>
    </row>
    <row r="304" spans="1:35" ht="15.75" customHeight="1">
      <c r="A304" s="260" t="s">
        <v>858</v>
      </c>
      <c r="B304" s="162" t="s">
        <v>859</v>
      </c>
      <c r="C304" s="130">
        <v>0</v>
      </c>
      <c r="D304" s="130">
        <v>0</v>
      </c>
      <c r="E304" s="130">
        <v>0</v>
      </c>
      <c r="F304" s="130">
        <v>0</v>
      </c>
      <c r="G304" s="267">
        <f>SUM(C304:F304)</f>
        <v>0</v>
      </c>
      <c r="H304" s="130"/>
      <c r="I304" s="130">
        <v>0</v>
      </c>
      <c r="J304" s="130">
        <v>0</v>
      </c>
      <c r="K304" s="130">
        <v>0</v>
      </c>
      <c r="L304" s="130">
        <v>0</v>
      </c>
      <c r="M304" s="130">
        <v>0</v>
      </c>
      <c r="N304" s="279">
        <v>0</v>
      </c>
      <c r="O304" s="257">
        <v>0</v>
      </c>
      <c r="P304" s="280">
        <f>SUM(N304:O304)</f>
        <v>0</v>
      </c>
      <c r="Q304" s="279">
        <v>0</v>
      </c>
      <c r="R304" s="257">
        <v>0</v>
      </c>
      <c r="S304" s="257">
        <v>0</v>
      </c>
      <c r="T304" s="280">
        <f>SUM(Q304:S304)</f>
        <v>0</v>
      </c>
      <c r="U304" s="130">
        <v>0</v>
      </c>
      <c r="V304" s="130">
        <v>0</v>
      </c>
      <c r="W304" s="130">
        <v>0</v>
      </c>
      <c r="X304" s="130">
        <v>0</v>
      </c>
      <c r="Y304" s="130">
        <v>0</v>
      </c>
      <c r="Z304" s="130">
        <v>0</v>
      </c>
      <c r="AA304" s="130">
        <v>0</v>
      </c>
      <c r="AB304" s="267">
        <f>+I304+J304+K304+L304+M304+P304+T304+U304+V304+W304+X304+Y304+Z304+AA304</f>
        <v>0</v>
      </c>
      <c r="AC304" s="130"/>
      <c r="AD304" s="267">
        <v>0</v>
      </c>
      <c r="AE304" s="130"/>
      <c r="AF304" s="267">
        <f>+G304+AB304+AD304</f>
        <v>0</v>
      </c>
      <c r="AG304" s="130"/>
      <c r="AH304" s="116"/>
      <c r="AI304" s="116"/>
    </row>
    <row r="305" spans="1:35" ht="15.75" customHeight="1">
      <c r="A305" s="260"/>
      <c r="B305" s="162"/>
      <c r="C305" s="130"/>
      <c r="D305" s="130"/>
      <c r="E305" s="130"/>
      <c r="F305" s="130"/>
      <c r="G305" s="267"/>
      <c r="H305" s="130"/>
      <c r="I305" s="130"/>
      <c r="J305" s="130"/>
      <c r="K305" s="130"/>
      <c r="L305" s="130"/>
      <c r="M305" s="130"/>
      <c r="N305" s="279"/>
      <c r="O305" s="257"/>
      <c r="P305" s="280"/>
      <c r="Q305" s="279"/>
      <c r="R305" s="257"/>
      <c r="S305" s="257"/>
      <c r="T305" s="280"/>
      <c r="U305" s="130"/>
      <c r="V305" s="130"/>
      <c r="W305" s="130"/>
      <c r="X305" s="130"/>
      <c r="Y305" s="130"/>
      <c r="Z305" s="130"/>
      <c r="AA305" s="130"/>
      <c r="AB305" s="267"/>
      <c r="AC305" s="130"/>
      <c r="AD305" s="267"/>
      <c r="AE305" s="130"/>
      <c r="AF305" s="267"/>
      <c r="AG305" s="130"/>
      <c r="AH305" s="116"/>
      <c r="AI305" s="116"/>
    </row>
    <row r="306" spans="1:35" ht="15.75" customHeight="1">
      <c r="A306" s="260"/>
      <c r="B306" s="162"/>
      <c r="C306" s="130"/>
      <c r="D306" s="130"/>
      <c r="E306" s="130"/>
      <c r="F306" s="130"/>
      <c r="G306" s="267"/>
      <c r="H306" s="130"/>
      <c r="I306" s="130"/>
      <c r="J306" s="130"/>
      <c r="K306" s="130"/>
      <c r="L306" s="130"/>
      <c r="M306" s="130"/>
      <c r="N306" s="279"/>
      <c r="O306" s="257"/>
      <c r="P306" s="280"/>
      <c r="Q306" s="279"/>
      <c r="R306" s="257"/>
      <c r="S306" s="257"/>
      <c r="T306" s="280"/>
      <c r="U306" s="130"/>
      <c r="V306" s="130"/>
      <c r="W306" s="130"/>
      <c r="X306" s="130"/>
      <c r="Y306" s="130"/>
      <c r="Z306" s="130"/>
      <c r="AA306" s="130"/>
      <c r="AB306" s="267"/>
      <c r="AC306" s="130"/>
      <c r="AD306" s="267"/>
      <c r="AE306" s="130"/>
      <c r="AF306" s="267"/>
      <c r="AG306" s="130"/>
      <c r="AH306" s="116"/>
      <c r="AI306" s="116"/>
    </row>
    <row r="307" spans="1:35" ht="15.75" customHeight="1">
      <c r="A307" s="296"/>
      <c r="B307" s="297"/>
      <c r="C307" s="298"/>
      <c r="D307" s="298"/>
      <c r="E307" s="298"/>
      <c r="F307" s="298"/>
      <c r="G307" s="299"/>
      <c r="H307" s="130"/>
      <c r="I307" s="298"/>
      <c r="J307" s="298"/>
      <c r="K307" s="298"/>
      <c r="L307" s="298"/>
      <c r="M307" s="298"/>
      <c r="N307" s="300"/>
      <c r="O307" s="301"/>
      <c r="P307" s="302"/>
      <c r="Q307" s="300"/>
      <c r="R307" s="301"/>
      <c r="S307" s="301"/>
      <c r="T307" s="302"/>
      <c r="U307" s="298"/>
      <c r="V307" s="298"/>
      <c r="W307" s="298"/>
      <c r="X307" s="298"/>
      <c r="Y307" s="298"/>
      <c r="Z307" s="298"/>
      <c r="AA307" s="298"/>
      <c r="AB307" s="299"/>
      <c r="AC307" s="130"/>
      <c r="AD307" s="299"/>
      <c r="AE307" s="130"/>
      <c r="AF307" s="299"/>
      <c r="AG307" s="130"/>
      <c r="AH307" s="116"/>
      <c r="AI307" s="116"/>
    </row>
    <row r="308" spans="1:35" ht="15.75" customHeight="1">
      <c r="A308" s="260"/>
      <c r="B308" s="162"/>
      <c r="C308" s="130"/>
      <c r="D308" s="130"/>
      <c r="E308" s="130"/>
      <c r="F308" s="130"/>
      <c r="G308" s="267"/>
      <c r="H308" s="130"/>
      <c r="I308" s="130"/>
      <c r="J308" s="130"/>
      <c r="K308" s="130"/>
      <c r="L308" s="130"/>
      <c r="M308" s="130"/>
      <c r="N308" s="279"/>
      <c r="O308" s="257"/>
      <c r="P308" s="280"/>
      <c r="Q308" s="279"/>
      <c r="R308" s="257"/>
      <c r="S308" s="257"/>
      <c r="T308" s="280"/>
      <c r="U308" s="130"/>
      <c r="V308" s="130"/>
      <c r="W308" s="130"/>
      <c r="X308" s="130"/>
      <c r="Y308" s="130"/>
      <c r="Z308" s="130"/>
      <c r="AA308" s="130"/>
      <c r="AB308" s="267"/>
      <c r="AC308" s="130"/>
      <c r="AD308" s="267"/>
      <c r="AE308" s="130"/>
      <c r="AF308" s="267"/>
      <c r="AG308" s="130"/>
      <c r="AH308" s="116"/>
      <c r="AI308" s="116"/>
    </row>
    <row r="309" spans="1:35" ht="15.75" customHeight="1">
      <c r="A309" s="273" t="s">
        <v>860</v>
      </c>
      <c r="B309" s="164" t="s">
        <v>861</v>
      </c>
      <c r="C309" s="158">
        <f t="shared" ref="C309:G309" si="342">SUM(C310:C311)</f>
        <v>0</v>
      </c>
      <c r="D309" s="158">
        <f t="shared" si="342"/>
        <v>0</v>
      </c>
      <c r="E309" s="158">
        <f t="shared" si="342"/>
        <v>0</v>
      </c>
      <c r="F309" s="158">
        <f t="shared" si="342"/>
        <v>0</v>
      </c>
      <c r="G309" s="274">
        <f t="shared" si="342"/>
        <v>0</v>
      </c>
      <c r="H309" s="130"/>
      <c r="I309" s="158">
        <f t="shared" ref="I309:AB309" si="343">SUM(I310:I311)</f>
        <v>0</v>
      </c>
      <c r="J309" s="158">
        <f t="shared" si="343"/>
        <v>0</v>
      </c>
      <c r="K309" s="158">
        <f t="shared" si="343"/>
        <v>0</v>
      </c>
      <c r="L309" s="158">
        <f t="shared" si="343"/>
        <v>0</v>
      </c>
      <c r="M309" s="158">
        <f t="shared" si="343"/>
        <v>0</v>
      </c>
      <c r="N309" s="275">
        <f t="shared" si="343"/>
        <v>0</v>
      </c>
      <c r="O309" s="276">
        <f t="shared" si="343"/>
        <v>0</v>
      </c>
      <c r="P309" s="277">
        <f t="shared" si="343"/>
        <v>0</v>
      </c>
      <c r="Q309" s="275">
        <f t="shared" si="343"/>
        <v>0</v>
      </c>
      <c r="R309" s="276">
        <f t="shared" si="343"/>
        <v>0</v>
      </c>
      <c r="S309" s="276">
        <f t="shared" si="343"/>
        <v>0</v>
      </c>
      <c r="T309" s="277">
        <f t="shared" si="343"/>
        <v>0</v>
      </c>
      <c r="U309" s="158">
        <f t="shared" si="343"/>
        <v>0</v>
      </c>
      <c r="V309" s="158">
        <f t="shared" si="343"/>
        <v>0</v>
      </c>
      <c r="W309" s="158">
        <f t="shared" si="343"/>
        <v>0</v>
      </c>
      <c r="X309" s="158">
        <f t="shared" si="343"/>
        <v>0</v>
      </c>
      <c r="Y309" s="158">
        <f t="shared" si="343"/>
        <v>0</v>
      </c>
      <c r="Z309" s="158">
        <f t="shared" si="343"/>
        <v>0</v>
      </c>
      <c r="AA309" s="158">
        <f t="shared" si="343"/>
        <v>0</v>
      </c>
      <c r="AB309" s="274">
        <f t="shared" si="343"/>
        <v>0</v>
      </c>
      <c r="AC309" s="130"/>
      <c r="AD309" s="274">
        <f>SUM(AD310:AD311)</f>
        <v>0</v>
      </c>
      <c r="AE309" s="130"/>
      <c r="AF309" s="274">
        <f>SUM(AF310:AF311)</f>
        <v>0</v>
      </c>
      <c r="AG309" s="130"/>
      <c r="AH309" s="116"/>
      <c r="AI309" s="116"/>
    </row>
    <row r="310" spans="1:35" ht="15.75" customHeight="1">
      <c r="A310" s="260" t="s">
        <v>862</v>
      </c>
      <c r="B310" s="162" t="s">
        <v>1456</v>
      </c>
      <c r="C310" s="130">
        <v>0</v>
      </c>
      <c r="D310" s="130">
        <v>0</v>
      </c>
      <c r="E310" s="130">
        <v>0</v>
      </c>
      <c r="F310" s="130">
        <v>0</v>
      </c>
      <c r="G310" s="267">
        <f t="shared" ref="G310:G311" si="344">SUM(C310:F310)</f>
        <v>0</v>
      </c>
      <c r="H310" s="130"/>
      <c r="I310" s="130">
        <v>0</v>
      </c>
      <c r="J310" s="130">
        <v>0</v>
      </c>
      <c r="K310" s="130">
        <v>0</v>
      </c>
      <c r="L310" s="130">
        <v>0</v>
      </c>
      <c r="M310" s="130">
        <v>0</v>
      </c>
      <c r="N310" s="279">
        <v>0</v>
      </c>
      <c r="O310" s="257">
        <v>0</v>
      </c>
      <c r="P310" s="280">
        <f t="shared" ref="P310:P311" si="345">SUM(N310:O310)</f>
        <v>0</v>
      </c>
      <c r="Q310" s="279">
        <v>0</v>
      </c>
      <c r="R310" s="257">
        <v>0</v>
      </c>
      <c r="S310" s="257">
        <v>0</v>
      </c>
      <c r="T310" s="280">
        <f t="shared" ref="T310:T311" si="346">SUM(Q310:S310)</f>
        <v>0</v>
      </c>
      <c r="U310" s="130">
        <v>0</v>
      </c>
      <c r="V310" s="130">
        <v>0</v>
      </c>
      <c r="W310" s="130">
        <v>0</v>
      </c>
      <c r="X310" s="130">
        <v>0</v>
      </c>
      <c r="Y310" s="130">
        <v>0</v>
      </c>
      <c r="Z310" s="130">
        <v>0</v>
      </c>
      <c r="AA310" s="130">
        <v>0</v>
      </c>
      <c r="AB310" s="267">
        <f t="shared" ref="AB310:AB311" si="347">+I310+J310+K310+L310+M310+P310+T310+U310+V310+W310+X310+Y310+Z310+AA310</f>
        <v>0</v>
      </c>
      <c r="AC310" s="130"/>
      <c r="AD310" s="267">
        <v>0</v>
      </c>
      <c r="AE310" s="130"/>
      <c r="AF310" s="267">
        <f t="shared" ref="AF310:AF311" si="348">+G310+AB310+AD310</f>
        <v>0</v>
      </c>
      <c r="AG310" s="130"/>
      <c r="AH310" s="116"/>
      <c r="AI310" s="116"/>
    </row>
    <row r="311" spans="1:35" ht="15.75" customHeight="1">
      <c r="A311" s="260" t="s">
        <v>864</v>
      </c>
      <c r="B311" s="162" t="s">
        <v>865</v>
      </c>
      <c r="C311" s="130">
        <v>0</v>
      </c>
      <c r="D311" s="130">
        <v>0</v>
      </c>
      <c r="E311" s="130">
        <v>0</v>
      </c>
      <c r="F311" s="130">
        <v>0</v>
      </c>
      <c r="G311" s="267">
        <f t="shared" si="344"/>
        <v>0</v>
      </c>
      <c r="H311" s="130"/>
      <c r="I311" s="130">
        <v>0</v>
      </c>
      <c r="J311" s="130">
        <v>0</v>
      </c>
      <c r="K311" s="130">
        <v>0</v>
      </c>
      <c r="L311" s="130">
        <v>0</v>
      </c>
      <c r="M311" s="130">
        <v>0</v>
      </c>
      <c r="N311" s="279">
        <v>0</v>
      </c>
      <c r="O311" s="257">
        <v>0</v>
      </c>
      <c r="P311" s="280">
        <f t="shared" si="345"/>
        <v>0</v>
      </c>
      <c r="Q311" s="279">
        <v>0</v>
      </c>
      <c r="R311" s="257">
        <v>0</v>
      </c>
      <c r="S311" s="257">
        <v>0</v>
      </c>
      <c r="T311" s="280">
        <f t="shared" si="346"/>
        <v>0</v>
      </c>
      <c r="U311" s="130">
        <v>0</v>
      </c>
      <c r="V311" s="130">
        <v>0</v>
      </c>
      <c r="W311" s="130">
        <v>0</v>
      </c>
      <c r="X311" s="130">
        <v>0</v>
      </c>
      <c r="Y311" s="130">
        <v>0</v>
      </c>
      <c r="Z311" s="130">
        <v>0</v>
      </c>
      <c r="AA311" s="130">
        <v>0</v>
      </c>
      <c r="AB311" s="267">
        <f t="shared" si="347"/>
        <v>0</v>
      </c>
      <c r="AC311" s="130"/>
      <c r="AD311" s="267">
        <v>0</v>
      </c>
      <c r="AE311" s="130"/>
      <c r="AF311" s="267">
        <f t="shared" si="348"/>
        <v>0</v>
      </c>
      <c r="AG311" s="130"/>
      <c r="AH311" s="116"/>
      <c r="AI311" s="116"/>
    </row>
    <row r="312" spans="1:35" ht="15.75" customHeight="1">
      <c r="A312" s="273"/>
      <c r="B312" s="162"/>
      <c r="C312" s="130"/>
      <c r="D312" s="130"/>
      <c r="E312" s="130"/>
      <c r="F312" s="130"/>
      <c r="G312" s="267"/>
      <c r="H312" s="130"/>
      <c r="I312" s="130"/>
      <c r="J312" s="130"/>
      <c r="K312" s="130"/>
      <c r="L312" s="130"/>
      <c r="M312" s="130"/>
      <c r="N312" s="279"/>
      <c r="O312" s="257"/>
      <c r="P312" s="280"/>
      <c r="Q312" s="279"/>
      <c r="R312" s="257"/>
      <c r="S312" s="257"/>
      <c r="T312" s="280"/>
      <c r="U312" s="130"/>
      <c r="V312" s="130"/>
      <c r="W312" s="130"/>
      <c r="X312" s="130"/>
      <c r="Y312" s="130"/>
      <c r="Z312" s="130"/>
      <c r="AA312" s="130"/>
      <c r="AB312" s="267"/>
      <c r="AC312" s="130"/>
      <c r="AD312" s="267"/>
      <c r="AE312" s="130"/>
      <c r="AF312" s="267"/>
      <c r="AG312" s="130"/>
      <c r="AH312" s="116"/>
      <c r="AI312" s="116"/>
    </row>
    <row r="313" spans="1:35" ht="15.75" customHeight="1">
      <c r="A313" s="260"/>
      <c r="B313" s="162"/>
      <c r="C313" s="130"/>
      <c r="D313" s="130"/>
      <c r="E313" s="130"/>
      <c r="F313" s="130"/>
      <c r="G313" s="267"/>
      <c r="H313" s="130"/>
      <c r="I313" s="130"/>
      <c r="J313" s="130"/>
      <c r="K313" s="130"/>
      <c r="L313" s="130"/>
      <c r="M313" s="130"/>
      <c r="N313" s="279"/>
      <c r="O313" s="257"/>
      <c r="P313" s="280"/>
      <c r="Q313" s="279"/>
      <c r="R313" s="257"/>
      <c r="S313" s="257"/>
      <c r="T313" s="280"/>
      <c r="U313" s="130"/>
      <c r="V313" s="130"/>
      <c r="W313" s="130"/>
      <c r="X313" s="130"/>
      <c r="Y313" s="130"/>
      <c r="Z313" s="130"/>
      <c r="AA313" s="130"/>
      <c r="AB313" s="267"/>
      <c r="AC313" s="130"/>
      <c r="AD313" s="267"/>
      <c r="AE313" s="130"/>
      <c r="AF313" s="267"/>
      <c r="AG313" s="130"/>
      <c r="AH313" s="116"/>
      <c r="AI313" s="116"/>
    </row>
    <row r="314" spans="1:35" ht="15.75" customHeight="1">
      <c r="A314" s="273">
        <v>4</v>
      </c>
      <c r="B314" s="164" t="s">
        <v>866</v>
      </c>
      <c r="C314" s="158">
        <f t="shared" ref="C314:G314" si="349">+C316+C326</f>
        <v>0</v>
      </c>
      <c r="D314" s="158">
        <f t="shared" si="349"/>
        <v>0</v>
      </c>
      <c r="E314" s="158">
        <f t="shared" si="349"/>
        <v>0</v>
      </c>
      <c r="F314" s="158">
        <f t="shared" si="349"/>
        <v>0</v>
      </c>
      <c r="G314" s="274">
        <f t="shared" si="349"/>
        <v>0</v>
      </c>
      <c r="H314" s="130"/>
      <c r="I314" s="158">
        <f t="shared" ref="I314:AB314" si="350">+I316+I326</f>
        <v>0</v>
      </c>
      <c r="J314" s="158">
        <f t="shared" si="350"/>
        <v>0</v>
      </c>
      <c r="K314" s="158">
        <f t="shared" si="350"/>
        <v>0</v>
      </c>
      <c r="L314" s="158">
        <f t="shared" si="350"/>
        <v>0</v>
      </c>
      <c r="M314" s="158">
        <f t="shared" si="350"/>
        <v>0</v>
      </c>
      <c r="N314" s="275">
        <f t="shared" si="350"/>
        <v>0</v>
      </c>
      <c r="O314" s="276">
        <f t="shared" si="350"/>
        <v>0</v>
      </c>
      <c r="P314" s="277">
        <f t="shared" si="350"/>
        <v>0</v>
      </c>
      <c r="Q314" s="275">
        <f t="shared" si="350"/>
        <v>0</v>
      </c>
      <c r="R314" s="276">
        <f t="shared" si="350"/>
        <v>0</v>
      </c>
      <c r="S314" s="276">
        <f t="shared" si="350"/>
        <v>0</v>
      </c>
      <c r="T314" s="277">
        <f t="shared" si="350"/>
        <v>0</v>
      </c>
      <c r="U314" s="158">
        <f t="shared" si="350"/>
        <v>0</v>
      </c>
      <c r="V314" s="158">
        <f t="shared" si="350"/>
        <v>0</v>
      </c>
      <c r="W314" s="158">
        <f t="shared" si="350"/>
        <v>0</v>
      </c>
      <c r="X314" s="158">
        <f t="shared" si="350"/>
        <v>0</v>
      </c>
      <c r="Y314" s="158">
        <f t="shared" si="350"/>
        <v>0</v>
      </c>
      <c r="Z314" s="158">
        <f t="shared" si="350"/>
        <v>0</v>
      </c>
      <c r="AA314" s="158">
        <f t="shared" si="350"/>
        <v>0</v>
      </c>
      <c r="AB314" s="274">
        <f t="shared" si="350"/>
        <v>0</v>
      </c>
      <c r="AC314" s="130"/>
      <c r="AD314" s="274">
        <f>+AD316+AD326</f>
        <v>0</v>
      </c>
      <c r="AE314" s="130"/>
      <c r="AF314" s="274">
        <f>+AF316+AF326</f>
        <v>0</v>
      </c>
      <c r="AG314" s="130"/>
      <c r="AH314" s="116"/>
      <c r="AI314" s="116"/>
    </row>
    <row r="315" spans="1:35" ht="15.75" customHeight="1">
      <c r="A315" s="260"/>
      <c r="B315" s="162"/>
      <c r="C315" s="130"/>
      <c r="D315" s="130"/>
      <c r="E315" s="130"/>
      <c r="F315" s="130"/>
      <c r="G315" s="267"/>
      <c r="H315" s="130"/>
      <c r="I315" s="130"/>
      <c r="J315" s="130"/>
      <c r="K315" s="130"/>
      <c r="L315" s="130"/>
      <c r="M315" s="130"/>
      <c r="N315" s="279"/>
      <c r="O315" s="257"/>
      <c r="P315" s="280"/>
      <c r="Q315" s="279"/>
      <c r="R315" s="257"/>
      <c r="S315" s="257"/>
      <c r="T315" s="280"/>
      <c r="U315" s="130"/>
      <c r="V315" s="130"/>
      <c r="W315" s="130"/>
      <c r="X315" s="130"/>
      <c r="Y315" s="130"/>
      <c r="Z315" s="130"/>
      <c r="AA315" s="130"/>
      <c r="AB315" s="267"/>
      <c r="AC315" s="130"/>
      <c r="AD315" s="267"/>
      <c r="AE315" s="130"/>
      <c r="AF315" s="267"/>
      <c r="AG315" s="130"/>
      <c r="AH315" s="116"/>
      <c r="AI315" s="116"/>
    </row>
    <row r="316" spans="1:35" ht="15.75" customHeight="1">
      <c r="A316" s="273" t="s">
        <v>867</v>
      </c>
      <c r="B316" s="164" t="s">
        <v>868</v>
      </c>
      <c r="C316" s="158">
        <f t="shared" ref="C316:G316" si="351">SUM(C317:C324)</f>
        <v>0</v>
      </c>
      <c r="D316" s="158">
        <f t="shared" si="351"/>
        <v>0</v>
      </c>
      <c r="E316" s="158">
        <f t="shared" si="351"/>
        <v>0</v>
      </c>
      <c r="F316" s="158">
        <f t="shared" si="351"/>
        <v>0</v>
      </c>
      <c r="G316" s="274">
        <f t="shared" si="351"/>
        <v>0</v>
      </c>
      <c r="H316" s="130"/>
      <c r="I316" s="158">
        <f t="shared" ref="I316:AB316" si="352">SUM(I317:I324)</f>
        <v>0</v>
      </c>
      <c r="J316" s="158">
        <f t="shared" si="352"/>
        <v>0</v>
      </c>
      <c r="K316" s="158">
        <f t="shared" si="352"/>
        <v>0</v>
      </c>
      <c r="L316" s="158">
        <f t="shared" si="352"/>
        <v>0</v>
      </c>
      <c r="M316" s="158">
        <f t="shared" si="352"/>
        <v>0</v>
      </c>
      <c r="N316" s="275">
        <f t="shared" si="352"/>
        <v>0</v>
      </c>
      <c r="O316" s="276">
        <f t="shared" si="352"/>
        <v>0</v>
      </c>
      <c r="P316" s="277">
        <f t="shared" si="352"/>
        <v>0</v>
      </c>
      <c r="Q316" s="275">
        <f t="shared" si="352"/>
        <v>0</v>
      </c>
      <c r="R316" s="276">
        <f t="shared" si="352"/>
        <v>0</v>
      </c>
      <c r="S316" s="276">
        <f t="shared" si="352"/>
        <v>0</v>
      </c>
      <c r="T316" s="277">
        <f t="shared" si="352"/>
        <v>0</v>
      </c>
      <c r="U316" s="158">
        <f t="shared" si="352"/>
        <v>0</v>
      </c>
      <c r="V316" s="158">
        <f t="shared" si="352"/>
        <v>0</v>
      </c>
      <c r="W316" s="158">
        <f t="shared" si="352"/>
        <v>0</v>
      </c>
      <c r="X316" s="158">
        <f t="shared" si="352"/>
        <v>0</v>
      </c>
      <c r="Y316" s="158">
        <f t="shared" si="352"/>
        <v>0</v>
      </c>
      <c r="Z316" s="158">
        <f t="shared" si="352"/>
        <v>0</v>
      </c>
      <c r="AA316" s="158">
        <f t="shared" si="352"/>
        <v>0</v>
      </c>
      <c r="AB316" s="274">
        <f t="shared" si="352"/>
        <v>0</v>
      </c>
      <c r="AC316" s="130"/>
      <c r="AD316" s="274">
        <f>SUM(AD317:AD324)</f>
        <v>0</v>
      </c>
      <c r="AE316" s="130"/>
      <c r="AF316" s="274">
        <f>SUM(AF317:AF324)</f>
        <v>0</v>
      </c>
      <c r="AG316" s="130"/>
      <c r="AH316" s="116"/>
      <c r="AI316" s="116"/>
    </row>
    <row r="317" spans="1:35" ht="15.75" customHeight="1">
      <c r="A317" s="260" t="s">
        <v>869</v>
      </c>
      <c r="B317" s="162" t="s">
        <v>870</v>
      </c>
      <c r="C317" s="130">
        <v>0</v>
      </c>
      <c r="D317" s="130">
        <v>0</v>
      </c>
      <c r="E317" s="130">
        <v>0</v>
      </c>
      <c r="F317" s="130">
        <v>0</v>
      </c>
      <c r="G317" s="267">
        <f t="shared" ref="G317:G324" si="353">SUM(C317:F317)</f>
        <v>0</v>
      </c>
      <c r="H317" s="130"/>
      <c r="I317" s="130">
        <v>0</v>
      </c>
      <c r="J317" s="130">
        <v>0</v>
      </c>
      <c r="K317" s="130">
        <v>0</v>
      </c>
      <c r="L317" s="130">
        <v>0</v>
      </c>
      <c r="M317" s="130">
        <v>0</v>
      </c>
      <c r="N317" s="279">
        <v>0</v>
      </c>
      <c r="O317" s="257">
        <v>0</v>
      </c>
      <c r="P317" s="280">
        <f t="shared" ref="P317:P324" si="354">SUM(N317:O317)</f>
        <v>0</v>
      </c>
      <c r="Q317" s="279">
        <v>0</v>
      </c>
      <c r="R317" s="257">
        <v>0</v>
      </c>
      <c r="S317" s="257">
        <v>0</v>
      </c>
      <c r="T317" s="280">
        <f t="shared" ref="T317:T324" si="355">SUM(Q317:S317)</f>
        <v>0</v>
      </c>
      <c r="U317" s="130">
        <v>0</v>
      </c>
      <c r="V317" s="130">
        <v>0</v>
      </c>
      <c r="W317" s="130">
        <v>0</v>
      </c>
      <c r="X317" s="130">
        <v>0</v>
      </c>
      <c r="Y317" s="130">
        <v>0</v>
      </c>
      <c r="Z317" s="130">
        <v>0</v>
      </c>
      <c r="AA317" s="130">
        <v>0</v>
      </c>
      <c r="AB317" s="267">
        <f t="shared" ref="AB317:AB324" si="356">+I317+J317+K317+L317+M317+P317+T317+U317+V317+W317+X317+Y317+Z317+AA317</f>
        <v>0</v>
      </c>
      <c r="AC317" s="130"/>
      <c r="AD317" s="267">
        <v>0</v>
      </c>
      <c r="AE317" s="130"/>
      <c r="AF317" s="267">
        <f t="shared" ref="AF317:AF324" si="357">+G317+AB317+AD317</f>
        <v>0</v>
      </c>
      <c r="AG317" s="130"/>
      <c r="AH317" s="116"/>
      <c r="AI317" s="116"/>
    </row>
    <row r="318" spans="1:35" ht="15.75" customHeight="1">
      <c r="A318" s="260" t="s">
        <v>871</v>
      </c>
      <c r="B318" s="162" t="s">
        <v>872</v>
      </c>
      <c r="C318" s="130">
        <v>0</v>
      </c>
      <c r="D318" s="130">
        <v>0</v>
      </c>
      <c r="E318" s="130">
        <v>0</v>
      </c>
      <c r="F318" s="130">
        <v>0</v>
      </c>
      <c r="G318" s="267">
        <f t="shared" si="353"/>
        <v>0</v>
      </c>
      <c r="H318" s="130"/>
      <c r="I318" s="130">
        <v>0</v>
      </c>
      <c r="J318" s="130">
        <v>0</v>
      </c>
      <c r="K318" s="130">
        <v>0</v>
      </c>
      <c r="L318" s="130">
        <v>0</v>
      </c>
      <c r="M318" s="130">
        <v>0</v>
      </c>
      <c r="N318" s="279">
        <v>0</v>
      </c>
      <c r="O318" s="257">
        <v>0</v>
      </c>
      <c r="P318" s="280">
        <f t="shared" si="354"/>
        <v>0</v>
      </c>
      <c r="Q318" s="279">
        <v>0</v>
      </c>
      <c r="R318" s="257">
        <v>0</v>
      </c>
      <c r="S318" s="257">
        <v>0</v>
      </c>
      <c r="T318" s="280">
        <f t="shared" si="355"/>
        <v>0</v>
      </c>
      <c r="U318" s="130">
        <v>0</v>
      </c>
      <c r="V318" s="130">
        <v>0</v>
      </c>
      <c r="W318" s="130">
        <v>0</v>
      </c>
      <c r="X318" s="130">
        <v>0</v>
      </c>
      <c r="Y318" s="130">
        <v>0</v>
      </c>
      <c r="Z318" s="130">
        <v>0</v>
      </c>
      <c r="AA318" s="130">
        <v>0</v>
      </c>
      <c r="AB318" s="267">
        <f t="shared" si="356"/>
        <v>0</v>
      </c>
      <c r="AC318" s="130"/>
      <c r="AD318" s="267">
        <v>0</v>
      </c>
      <c r="AE318" s="130"/>
      <c r="AF318" s="267">
        <f t="shared" si="357"/>
        <v>0</v>
      </c>
      <c r="AG318" s="130"/>
      <c r="AH318" s="116"/>
      <c r="AI318" s="116"/>
    </row>
    <row r="319" spans="1:35" ht="15.75" customHeight="1">
      <c r="A319" s="260" t="s">
        <v>873</v>
      </c>
      <c r="B319" s="162" t="s">
        <v>874</v>
      </c>
      <c r="C319" s="130">
        <v>0</v>
      </c>
      <c r="D319" s="130">
        <v>0</v>
      </c>
      <c r="E319" s="130">
        <v>0</v>
      </c>
      <c r="F319" s="130">
        <v>0</v>
      </c>
      <c r="G319" s="267">
        <f t="shared" si="353"/>
        <v>0</v>
      </c>
      <c r="H319" s="130"/>
      <c r="I319" s="130">
        <v>0</v>
      </c>
      <c r="J319" s="130">
        <v>0</v>
      </c>
      <c r="K319" s="130">
        <v>0</v>
      </c>
      <c r="L319" s="130">
        <v>0</v>
      </c>
      <c r="M319" s="130">
        <v>0</v>
      </c>
      <c r="N319" s="279">
        <v>0</v>
      </c>
      <c r="O319" s="257">
        <v>0</v>
      </c>
      <c r="P319" s="280">
        <f t="shared" si="354"/>
        <v>0</v>
      </c>
      <c r="Q319" s="279">
        <v>0</v>
      </c>
      <c r="R319" s="257">
        <v>0</v>
      </c>
      <c r="S319" s="257">
        <v>0</v>
      </c>
      <c r="T319" s="280">
        <f t="shared" si="355"/>
        <v>0</v>
      </c>
      <c r="U319" s="130">
        <v>0</v>
      </c>
      <c r="V319" s="130">
        <v>0</v>
      </c>
      <c r="W319" s="130">
        <v>0</v>
      </c>
      <c r="X319" s="130">
        <v>0</v>
      </c>
      <c r="Y319" s="130">
        <v>0</v>
      </c>
      <c r="Z319" s="130">
        <v>0</v>
      </c>
      <c r="AA319" s="130">
        <v>0</v>
      </c>
      <c r="AB319" s="267">
        <f t="shared" si="356"/>
        <v>0</v>
      </c>
      <c r="AC319" s="130"/>
      <c r="AD319" s="267">
        <v>0</v>
      </c>
      <c r="AE319" s="130"/>
      <c r="AF319" s="267">
        <f t="shared" si="357"/>
        <v>0</v>
      </c>
      <c r="AG319" s="130"/>
      <c r="AH319" s="116"/>
      <c r="AI319" s="116"/>
    </row>
    <row r="320" spans="1:35" ht="15.75" customHeight="1">
      <c r="A320" s="260" t="s">
        <v>875</v>
      </c>
      <c r="B320" s="162" t="s">
        <v>876</v>
      </c>
      <c r="C320" s="130">
        <v>0</v>
      </c>
      <c r="D320" s="130">
        <v>0</v>
      </c>
      <c r="E320" s="130">
        <v>0</v>
      </c>
      <c r="F320" s="130">
        <v>0</v>
      </c>
      <c r="G320" s="267">
        <f t="shared" si="353"/>
        <v>0</v>
      </c>
      <c r="H320" s="130"/>
      <c r="I320" s="130">
        <v>0</v>
      </c>
      <c r="J320" s="130">
        <v>0</v>
      </c>
      <c r="K320" s="130">
        <v>0</v>
      </c>
      <c r="L320" s="130">
        <v>0</v>
      </c>
      <c r="M320" s="130">
        <v>0</v>
      </c>
      <c r="N320" s="279">
        <v>0</v>
      </c>
      <c r="O320" s="257">
        <v>0</v>
      </c>
      <c r="P320" s="280">
        <f t="shared" si="354"/>
        <v>0</v>
      </c>
      <c r="Q320" s="279">
        <v>0</v>
      </c>
      <c r="R320" s="257">
        <v>0</v>
      </c>
      <c r="S320" s="257">
        <v>0</v>
      </c>
      <c r="T320" s="280">
        <f t="shared" si="355"/>
        <v>0</v>
      </c>
      <c r="U320" s="130">
        <v>0</v>
      </c>
      <c r="V320" s="130">
        <v>0</v>
      </c>
      <c r="W320" s="130">
        <v>0</v>
      </c>
      <c r="X320" s="130">
        <v>0</v>
      </c>
      <c r="Y320" s="130">
        <v>0</v>
      </c>
      <c r="Z320" s="130">
        <v>0</v>
      </c>
      <c r="AA320" s="130">
        <v>0</v>
      </c>
      <c r="AB320" s="267">
        <f t="shared" si="356"/>
        <v>0</v>
      </c>
      <c r="AC320" s="130"/>
      <c r="AD320" s="267">
        <v>0</v>
      </c>
      <c r="AE320" s="130"/>
      <c r="AF320" s="267">
        <f t="shared" si="357"/>
        <v>0</v>
      </c>
      <c r="AG320" s="130"/>
      <c r="AH320" s="116"/>
      <c r="AI320" s="116"/>
    </row>
    <row r="321" spans="1:35" ht="15.75" customHeight="1">
      <c r="A321" s="260" t="s">
        <v>877</v>
      </c>
      <c r="B321" s="162" t="s">
        <v>878</v>
      </c>
      <c r="C321" s="130">
        <v>0</v>
      </c>
      <c r="D321" s="130">
        <v>0</v>
      </c>
      <c r="E321" s="130">
        <v>0</v>
      </c>
      <c r="F321" s="130">
        <v>0</v>
      </c>
      <c r="G321" s="267">
        <f t="shared" si="353"/>
        <v>0</v>
      </c>
      <c r="H321" s="130"/>
      <c r="I321" s="130">
        <v>0</v>
      </c>
      <c r="J321" s="130">
        <v>0</v>
      </c>
      <c r="K321" s="130">
        <v>0</v>
      </c>
      <c r="L321" s="130">
        <v>0</v>
      </c>
      <c r="M321" s="130">
        <v>0</v>
      </c>
      <c r="N321" s="279">
        <v>0</v>
      </c>
      <c r="O321" s="257">
        <v>0</v>
      </c>
      <c r="P321" s="280">
        <f t="shared" si="354"/>
        <v>0</v>
      </c>
      <c r="Q321" s="279">
        <v>0</v>
      </c>
      <c r="R321" s="257">
        <v>0</v>
      </c>
      <c r="S321" s="257">
        <v>0</v>
      </c>
      <c r="T321" s="280">
        <f t="shared" si="355"/>
        <v>0</v>
      </c>
      <c r="U321" s="130">
        <v>0</v>
      </c>
      <c r="V321" s="130">
        <v>0</v>
      </c>
      <c r="W321" s="130">
        <v>0</v>
      </c>
      <c r="X321" s="130">
        <v>0</v>
      </c>
      <c r="Y321" s="130">
        <v>0</v>
      </c>
      <c r="Z321" s="130">
        <v>0</v>
      </c>
      <c r="AA321" s="130">
        <v>0</v>
      </c>
      <c r="AB321" s="267">
        <f t="shared" si="356"/>
        <v>0</v>
      </c>
      <c r="AC321" s="130"/>
      <c r="AD321" s="267">
        <v>0</v>
      </c>
      <c r="AE321" s="130"/>
      <c r="AF321" s="267">
        <f t="shared" si="357"/>
        <v>0</v>
      </c>
      <c r="AG321" s="130"/>
      <c r="AH321" s="116"/>
      <c r="AI321" s="116"/>
    </row>
    <row r="322" spans="1:35" ht="15.75" customHeight="1">
      <c r="A322" s="260" t="s">
        <v>879</v>
      </c>
      <c r="B322" s="162" t="s">
        <v>880</v>
      </c>
      <c r="C322" s="130">
        <v>0</v>
      </c>
      <c r="D322" s="130">
        <v>0</v>
      </c>
      <c r="E322" s="130">
        <v>0</v>
      </c>
      <c r="F322" s="130">
        <v>0</v>
      </c>
      <c r="G322" s="267">
        <f t="shared" si="353"/>
        <v>0</v>
      </c>
      <c r="H322" s="130"/>
      <c r="I322" s="130">
        <v>0</v>
      </c>
      <c r="J322" s="130">
        <v>0</v>
      </c>
      <c r="K322" s="130">
        <v>0</v>
      </c>
      <c r="L322" s="130">
        <v>0</v>
      </c>
      <c r="M322" s="130">
        <v>0</v>
      </c>
      <c r="N322" s="279">
        <v>0</v>
      </c>
      <c r="O322" s="257">
        <v>0</v>
      </c>
      <c r="P322" s="280">
        <f t="shared" si="354"/>
        <v>0</v>
      </c>
      <c r="Q322" s="279">
        <v>0</v>
      </c>
      <c r="R322" s="257">
        <v>0</v>
      </c>
      <c r="S322" s="257">
        <v>0</v>
      </c>
      <c r="T322" s="280">
        <f t="shared" si="355"/>
        <v>0</v>
      </c>
      <c r="U322" s="130">
        <v>0</v>
      </c>
      <c r="V322" s="130">
        <v>0</v>
      </c>
      <c r="W322" s="130">
        <v>0</v>
      </c>
      <c r="X322" s="130">
        <v>0</v>
      </c>
      <c r="Y322" s="130">
        <v>0</v>
      </c>
      <c r="Z322" s="130">
        <v>0</v>
      </c>
      <c r="AA322" s="130">
        <v>0</v>
      </c>
      <c r="AB322" s="267">
        <f t="shared" si="356"/>
        <v>0</v>
      </c>
      <c r="AC322" s="130"/>
      <c r="AD322" s="267">
        <v>0</v>
      </c>
      <c r="AE322" s="130"/>
      <c r="AF322" s="267">
        <f t="shared" si="357"/>
        <v>0</v>
      </c>
      <c r="AG322" s="130"/>
      <c r="AH322" s="116"/>
      <c r="AI322" s="116"/>
    </row>
    <row r="323" spans="1:35" ht="15.75" customHeight="1">
      <c r="A323" s="260" t="s">
        <v>881</v>
      </c>
      <c r="B323" s="162" t="s">
        <v>882</v>
      </c>
      <c r="C323" s="130">
        <v>0</v>
      </c>
      <c r="D323" s="130">
        <v>0</v>
      </c>
      <c r="E323" s="130">
        <v>0</v>
      </c>
      <c r="F323" s="130">
        <v>0</v>
      </c>
      <c r="G323" s="267">
        <f t="shared" si="353"/>
        <v>0</v>
      </c>
      <c r="H323" s="130"/>
      <c r="I323" s="130">
        <v>0</v>
      </c>
      <c r="J323" s="130">
        <v>0</v>
      </c>
      <c r="K323" s="130">
        <v>0</v>
      </c>
      <c r="L323" s="130">
        <v>0</v>
      </c>
      <c r="M323" s="130">
        <v>0</v>
      </c>
      <c r="N323" s="279">
        <v>0</v>
      </c>
      <c r="O323" s="257">
        <v>0</v>
      </c>
      <c r="P323" s="280">
        <f t="shared" si="354"/>
        <v>0</v>
      </c>
      <c r="Q323" s="279">
        <v>0</v>
      </c>
      <c r="R323" s="257">
        <v>0</v>
      </c>
      <c r="S323" s="257">
        <v>0</v>
      </c>
      <c r="T323" s="280">
        <f t="shared" si="355"/>
        <v>0</v>
      </c>
      <c r="U323" s="130">
        <v>0</v>
      </c>
      <c r="V323" s="130">
        <v>0</v>
      </c>
      <c r="W323" s="130">
        <v>0</v>
      </c>
      <c r="X323" s="130">
        <v>0</v>
      </c>
      <c r="Y323" s="130">
        <v>0</v>
      </c>
      <c r="Z323" s="130">
        <v>0</v>
      </c>
      <c r="AA323" s="130">
        <v>0</v>
      </c>
      <c r="AB323" s="267">
        <f t="shared" si="356"/>
        <v>0</v>
      </c>
      <c r="AC323" s="130"/>
      <c r="AD323" s="267">
        <v>0</v>
      </c>
      <c r="AE323" s="130"/>
      <c r="AF323" s="267">
        <f t="shared" si="357"/>
        <v>0</v>
      </c>
      <c r="AG323" s="130"/>
      <c r="AH323" s="116"/>
      <c r="AI323" s="116"/>
    </row>
    <row r="324" spans="1:35" ht="15.75" customHeight="1">
      <c r="A324" s="260" t="s">
        <v>883</v>
      </c>
      <c r="B324" s="162" t="s">
        <v>884</v>
      </c>
      <c r="C324" s="130">
        <v>0</v>
      </c>
      <c r="D324" s="130">
        <v>0</v>
      </c>
      <c r="E324" s="130">
        <v>0</v>
      </c>
      <c r="F324" s="130">
        <v>0</v>
      </c>
      <c r="G324" s="267">
        <f t="shared" si="353"/>
        <v>0</v>
      </c>
      <c r="H324" s="130"/>
      <c r="I324" s="130">
        <v>0</v>
      </c>
      <c r="J324" s="130">
        <v>0</v>
      </c>
      <c r="K324" s="130">
        <v>0</v>
      </c>
      <c r="L324" s="130">
        <v>0</v>
      </c>
      <c r="M324" s="130">
        <v>0</v>
      </c>
      <c r="N324" s="279">
        <v>0</v>
      </c>
      <c r="O324" s="257">
        <v>0</v>
      </c>
      <c r="P324" s="280">
        <f t="shared" si="354"/>
        <v>0</v>
      </c>
      <c r="Q324" s="279">
        <v>0</v>
      </c>
      <c r="R324" s="257">
        <v>0</v>
      </c>
      <c r="S324" s="257">
        <v>0</v>
      </c>
      <c r="T324" s="280">
        <f t="shared" si="355"/>
        <v>0</v>
      </c>
      <c r="U324" s="130">
        <v>0</v>
      </c>
      <c r="V324" s="130">
        <v>0</v>
      </c>
      <c r="W324" s="130">
        <v>0</v>
      </c>
      <c r="X324" s="130">
        <v>0</v>
      </c>
      <c r="Y324" s="130">
        <v>0</v>
      </c>
      <c r="Z324" s="130">
        <v>0</v>
      </c>
      <c r="AA324" s="130">
        <v>0</v>
      </c>
      <c r="AB324" s="267">
        <f t="shared" si="356"/>
        <v>0</v>
      </c>
      <c r="AC324" s="130"/>
      <c r="AD324" s="267">
        <v>0</v>
      </c>
      <c r="AE324" s="130"/>
      <c r="AF324" s="267">
        <f t="shared" si="357"/>
        <v>0</v>
      </c>
      <c r="AG324" s="130"/>
      <c r="AH324" s="116"/>
      <c r="AI324" s="116"/>
    </row>
    <row r="325" spans="1:35" ht="15.75" customHeight="1">
      <c r="A325" s="260"/>
      <c r="B325" s="162"/>
      <c r="C325" s="130"/>
      <c r="D325" s="130"/>
      <c r="E325" s="130"/>
      <c r="F325" s="130"/>
      <c r="G325" s="267"/>
      <c r="H325" s="130"/>
      <c r="I325" s="130"/>
      <c r="J325" s="130"/>
      <c r="K325" s="130"/>
      <c r="L325" s="130"/>
      <c r="M325" s="130"/>
      <c r="N325" s="279"/>
      <c r="O325" s="257"/>
      <c r="P325" s="280"/>
      <c r="Q325" s="279"/>
      <c r="R325" s="257"/>
      <c r="S325" s="257"/>
      <c r="T325" s="280"/>
      <c r="U325" s="130"/>
      <c r="V325" s="130"/>
      <c r="W325" s="130"/>
      <c r="X325" s="130"/>
      <c r="Y325" s="130"/>
      <c r="Z325" s="130"/>
      <c r="AA325" s="130"/>
      <c r="AB325" s="267"/>
      <c r="AC325" s="130"/>
      <c r="AD325" s="267"/>
      <c r="AE325" s="130"/>
      <c r="AF325" s="267"/>
      <c r="AG325" s="130"/>
      <c r="AH325" s="116"/>
      <c r="AI325" s="116"/>
    </row>
    <row r="326" spans="1:35" ht="15.75" customHeight="1">
      <c r="A326" s="273" t="s">
        <v>885</v>
      </c>
      <c r="B326" s="164" t="s">
        <v>886</v>
      </c>
      <c r="C326" s="158">
        <f t="shared" ref="C326:G326" si="358">SUM(C327:C334)</f>
        <v>0</v>
      </c>
      <c r="D326" s="158">
        <f t="shared" si="358"/>
        <v>0</v>
      </c>
      <c r="E326" s="158">
        <f t="shared" si="358"/>
        <v>0</v>
      </c>
      <c r="F326" s="158">
        <f t="shared" si="358"/>
        <v>0</v>
      </c>
      <c r="G326" s="274">
        <f t="shared" si="358"/>
        <v>0</v>
      </c>
      <c r="H326" s="130"/>
      <c r="I326" s="158">
        <f t="shared" ref="I326:AB326" si="359">SUM(I327:I334)</f>
        <v>0</v>
      </c>
      <c r="J326" s="158">
        <f t="shared" si="359"/>
        <v>0</v>
      </c>
      <c r="K326" s="158">
        <f t="shared" si="359"/>
        <v>0</v>
      </c>
      <c r="L326" s="158">
        <f t="shared" si="359"/>
        <v>0</v>
      </c>
      <c r="M326" s="158">
        <f t="shared" si="359"/>
        <v>0</v>
      </c>
      <c r="N326" s="275">
        <f t="shared" si="359"/>
        <v>0</v>
      </c>
      <c r="O326" s="276">
        <f t="shared" si="359"/>
        <v>0</v>
      </c>
      <c r="P326" s="277">
        <f t="shared" si="359"/>
        <v>0</v>
      </c>
      <c r="Q326" s="275">
        <f t="shared" si="359"/>
        <v>0</v>
      </c>
      <c r="R326" s="276">
        <f t="shared" si="359"/>
        <v>0</v>
      </c>
      <c r="S326" s="276">
        <f t="shared" si="359"/>
        <v>0</v>
      </c>
      <c r="T326" s="277">
        <f t="shared" si="359"/>
        <v>0</v>
      </c>
      <c r="U326" s="158">
        <f t="shared" si="359"/>
        <v>0</v>
      </c>
      <c r="V326" s="158">
        <f t="shared" si="359"/>
        <v>0</v>
      </c>
      <c r="W326" s="158">
        <f t="shared" si="359"/>
        <v>0</v>
      </c>
      <c r="X326" s="158">
        <f t="shared" si="359"/>
        <v>0</v>
      </c>
      <c r="Y326" s="158">
        <f t="shared" si="359"/>
        <v>0</v>
      </c>
      <c r="Z326" s="158">
        <f t="shared" si="359"/>
        <v>0</v>
      </c>
      <c r="AA326" s="158">
        <f t="shared" si="359"/>
        <v>0</v>
      </c>
      <c r="AB326" s="274">
        <f t="shared" si="359"/>
        <v>0</v>
      </c>
      <c r="AC326" s="130"/>
      <c r="AD326" s="274">
        <f>SUM(AD327:AD334)</f>
        <v>0</v>
      </c>
      <c r="AE326" s="130"/>
      <c r="AF326" s="274">
        <f>SUM(AF327:AF334)</f>
        <v>0</v>
      </c>
      <c r="AG326" s="130"/>
      <c r="AH326" s="116"/>
      <c r="AI326" s="116"/>
    </row>
    <row r="327" spans="1:35" ht="15.75" customHeight="1">
      <c r="A327" s="260" t="s">
        <v>887</v>
      </c>
      <c r="B327" s="162" t="s">
        <v>888</v>
      </c>
      <c r="C327" s="130">
        <v>0</v>
      </c>
      <c r="D327" s="130">
        <v>0</v>
      </c>
      <c r="E327" s="130">
        <v>0</v>
      </c>
      <c r="F327" s="130">
        <v>0</v>
      </c>
      <c r="G327" s="267">
        <f t="shared" ref="G327:G334" si="360">SUM(C327:F327)</f>
        <v>0</v>
      </c>
      <c r="H327" s="130"/>
      <c r="I327" s="130">
        <v>0</v>
      </c>
      <c r="J327" s="130">
        <v>0</v>
      </c>
      <c r="K327" s="130">
        <v>0</v>
      </c>
      <c r="L327" s="130">
        <v>0</v>
      </c>
      <c r="M327" s="130">
        <v>0</v>
      </c>
      <c r="N327" s="279">
        <v>0</v>
      </c>
      <c r="O327" s="257">
        <v>0</v>
      </c>
      <c r="P327" s="280">
        <f t="shared" ref="P327:P334" si="361">SUM(N327:O327)</f>
        <v>0</v>
      </c>
      <c r="Q327" s="279">
        <v>0</v>
      </c>
      <c r="R327" s="257">
        <v>0</v>
      </c>
      <c r="S327" s="257">
        <v>0</v>
      </c>
      <c r="T327" s="280">
        <f t="shared" ref="T327:T334" si="362">SUM(Q327:S327)</f>
        <v>0</v>
      </c>
      <c r="U327" s="130">
        <v>0</v>
      </c>
      <c r="V327" s="130">
        <v>0</v>
      </c>
      <c r="W327" s="130">
        <v>0</v>
      </c>
      <c r="X327" s="130">
        <v>0</v>
      </c>
      <c r="Y327" s="130">
        <v>0</v>
      </c>
      <c r="Z327" s="130">
        <v>0</v>
      </c>
      <c r="AA327" s="130">
        <v>0</v>
      </c>
      <c r="AB327" s="267">
        <f t="shared" ref="AB327:AB334" si="363">+I327+J327+K327+L327+M327+P327+T327+U327+V327+W327+X327+Y327+Z327+AA327</f>
        <v>0</v>
      </c>
      <c r="AC327" s="130"/>
      <c r="AD327" s="267">
        <v>0</v>
      </c>
      <c r="AE327" s="130"/>
      <c r="AF327" s="267">
        <f t="shared" ref="AF327:AF334" si="364">+G327+AB327+AD327</f>
        <v>0</v>
      </c>
      <c r="AG327" s="130"/>
      <c r="AH327" s="116"/>
      <c r="AI327" s="116"/>
    </row>
    <row r="328" spans="1:35" ht="15.75" customHeight="1">
      <c r="A328" s="260" t="s">
        <v>889</v>
      </c>
      <c r="B328" s="162" t="s">
        <v>890</v>
      </c>
      <c r="C328" s="130">
        <v>0</v>
      </c>
      <c r="D328" s="130">
        <v>0</v>
      </c>
      <c r="E328" s="130">
        <v>0</v>
      </c>
      <c r="F328" s="130">
        <v>0</v>
      </c>
      <c r="G328" s="267">
        <f t="shared" si="360"/>
        <v>0</v>
      </c>
      <c r="H328" s="130"/>
      <c r="I328" s="130">
        <v>0</v>
      </c>
      <c r="J328" s="130">
        <v>0</v>
      </c>
      <c r="K328" s="130">
        <v>0</v>
      </c>
      <c r="L328" s="130">
        <v>0</v>
      </c>
      <c r="M328" s="130">
        <v>0</v>
      </c>
      <c r="N328" s="279">
        <v>0</v>
      </c>
      <c r="O328" s="257">
        <v>0</v>
      </c>
      <c r="P328" s="280">
        <f t="shared" si="361"/>
        <v>0</v>
      </c>
      <c r="Q328" s="279">
        <v>0</v>
      </c>
      <c r="R328" s="257">
        <v>0</v>
      </c>
      <c r="S328" s="257">
        <v>0</v>
      </c>
      <c r="T328" s="280">
        <f t="shared" si="362"/>
        <v>0</v>
      </c>
      <c r="U328" s="130">
        <v>0</v>
      </c>
      <c r="V328" s="130">
        <v>0</v>
      </c>
      <c r="W328" s="130">
        <v>0</v>
      </c>
      <c r="X328" s="130">
        <v>0</v>
      </c>
      <c r="Y328" s="130">
        <v>0</v>
      </c>
      <c r="Z328" s="130">
        <v>0</v>
      </c>
      <c r="AA328" s="130">
        <v>0</v>
      </c>
      <c r="AB328" s="267">
        <f t="shared" si="363"/>
        <v>0</v>
      </c>
      <c r="AC328" s="130"/>
      <c r="AD328" s="267">
        <v>0</v>
      </c>
      <c r="AE328" s="130"/>
      <c r="AF328" s="267">
        <f t="shared" si="364"/>
        <v>0</v>
      </c>
      <c r="AG328" s="130"/>
      <c r="AH328" s="116"/>
      <c r="AI328" s="116"/>
    </row>
    <row r="329" spans="1:35" ht="15.75" customHeight="1">
      <c r="A329" s="260" t="s">
        <v>891</v>
      </c>
      <c r="B329" s="162" t="s">
        <v>892</v>
      </c>
      <c r="C329" s="130">
        <v>0</v>
      </c>
      <c r="D329" s="130">
        <v>0</v>
      </c>
      <c r="E329" s="130">
        <v>0</v>
      </c>
      <c r="F329" s="130">
        <v>0</v>
      </c>
      <c r="G329" s="267">
        <f t="shared" si="360"/>
        <v>0</v>
      </c>
      <c r="H329" s="130"/>
      <c r="I329" s="130">
        <v>0</v>
      </c>
      <c r="J329" s="130">
        <v>0</v>
      </c>
      <c r="K329" s="130">
        <v>0</v>
      </c>
      <c r="L329" s="130">
        <v>0</v>
      </c>
      <c r="M329" s="130">
        <v>0</v>
      </c>
      <c r="N329" s="279">
        <v>0</v>
      </c>
      <c r="O329" s="257">
        <v>0</v>
      </c>
      <c r="P329" s="280">
        <f t="shared" si="361"/>
        <v>0</v>
      </c>
      <c r="Q329" s="279">
        <v>0</v>
      </c>
      <c r="R329" s="257">
        <v>0</v>
      </c>
      <c r="S329" s="257">
        <v>0</v>
      </c>
      <c r="T329" s="280">
        <f t="shared" si="362"/>
        <v>0</v>
      </c>
      <c r="U329" s="130">
        <v>0</v>
      </c>
      <c r="V329" s="130">
        <v>0</v>
      </c>
      <c r="W329" s="130">
        <v>0</v>
      </c>
      <c r="X329" s="130">
        <v>0</v>
      </c>
      <c r="Y329" s="130">
        <v>0</v>
      </c>
      <c r="Z329" s="130">
        <v>0</v>
      </c>
      <c r="AA329" s="130">
        <v>0</v>
      </c>
      <c r="AB329" s="267">
        <f t="shared" si="363"/>
        <v>0</v>
      </c>
      <c r="AC329" s="130"/>
      <c r="AD329" s="267">
        <v>0</v>
      </c>
      <c r="AE329" s="130"/>
      <c r="AF329" s="267">
        <f t="shared" si="364"/>
        <v>0</v>
      </c>
      <c r="AG329" s="130"/>
      <c r="AH329" s="116"/>
      <c r="AI329" s="116"/>
    </row>
    <row r="330" spans="1:35" ht="15.75" customHeight="1">
      <c r="A330" s="260" t="s">
        <v>893</v>
      </c>
      <c r="B330" s="162" t="s">
        <v>894</v>
      </c>
      <c r="C330" s="130">
        <v>0</v>
      </c>
      <c r="D330" s="130">
        <v>0</v>
      </c>
      <c r="E330" s="130">
        <v>0</v>
      </c>
      <c r="F330" s="130">
        <v>0</v>
      </c>
      <c r="G330" s="267">
        <f t="shared" si="360"/>
        <v>0</v>
      </c>
      <c r="H330" s="130"/>
      <c r="I330" s="130">
        <v>0</v>
      </c>
      <c r="J330" s="130">
        <v>0</v>
      </c>
      <c r="K330" s="130">
        <v>0</v>
      </c>
      <c r="L330" s="130">
        <v>0</v>
      </c>
      <c r="M330" s="130">
        <v>0</v>
      </c>
      <c r="N330" s="279">
        <v>0</v>
      </c>
      <c r="O330" s="257">
        <v>0</v>
      </c>
      <c r="P330" s="280">
        <f t="shared" si="361"/>
        <v>0</v>
      </c>
      <c r="Q330" s="279">
        <v>0</v>
      </c>
      <c r="R330" s="257">
        <v>0</v>
      </c>
      <c r="S330" s="257">
        <v>0</v>
      </c>
      <c r="T330" s="280">
        <f t="shared" si="362"/>
        <v>0</v>
      </c>
      <c r="U330" s="130">
        <v>0</v>
      </c>
      <c r="V330" s="130">
        <v>0</v>
      </c>
      <c r="W330" s="130">
        <v>0</v>
      </c>
      <c r="X330" s="130">
        <v>0</v>
      </c>
      <c r="Y330" s="130">
        <v>0</v>
      </c>
      <c r="Z330" s="130">
        <v>0</v>
      </c>
      <c r="AA330" s="130">
        <v>0</v>
      </c>
      <c r="AB330" s="267">
        <f t="shared" si="363"/>
        <v>0</v>
      </c>
      <c r="AC330" s="130"/>
      <c r="AD330" s="267">
        <v>0</v>
      </c>
      <c r="AE330" s="130"/>
      <c r="AF330" s="267">
        <f t="shared" si="364"/>
        <v>0</v>
      </c>
      <c r="AG330" s="130"/>
      <c r="AH330" s="116"/>
      <c r="AI330" s="116"/>
    </row>
    <row r="331" spans="1:35" ht="15.75" customHeight="1">
      <c r="A331" s="260" t="s">
        <v>895</v>
      </c>
      <c r="B331" s="162" t="s">
        <v>896</v>
      </c>
      <c r="C331" s="130">
        <v>0</v>
      </c>
      <c r="D331" s="130">
        <v>0</v>
      </c>
      <c r="E331" s="130">
        <v>0</v>
      </c>
      <c r="F331" s="130">
        <v>0</v>
      </c>
      <c r="G331" s="267">
        <f t="shared" si="360"/>
        <v>0</v>
      </c>
      <c r="H331" s="130"/>
      <c r="I331" s="130">
        <v>0</v>
      </c>
      <c r="J331" s="130">
        <v>0</v>
      </c>
      <c r="K331" s="130">
        <v>0</v>
      </c>
      <c r="L331" s="130">
        <v>0</v>
      </c>
      <c r="M331" s="130">
        <v>0</v>
      </c>
      <c r="N331" s="279">
        <v>0</v>
      </c>
      <c r="O331" s="257">
        <v>0</v>
      </c>
      <c r="P331" s="280">
        <f t="shared" si="361"/>
        <v>0</v>
      </c>
      <c r="Q331" s="279">
        <v>0</v>
      </c>
      <c r="R331" s="257">
        <v>0</v>
      </c>
      <c r="S331" s="257">
        <v>0</v>
      </c>
      <c r="T331" s="280">
        <f t="shared" si="362"/>
        <v>0</v>
      </c>
      <c r="U331" s="130">
        <v>0</v>
      </c>
      <c r="V331" s="130">
        <v>0</v>
      </c>
      <c r="W331" s="130">
        <v>0</v>
      </c>
      <c r="X331" s="130">
        <v>0</v>
      </c>
      <c r="Y331" s="130">
        <v>0</v>
      </c>
      <c r="Z331" s="130">
        <v>0</v>
      </c>
      <c r="AA331" s="130">
        <v>0</v>
      </c>
      <c r="AB331" s="267">
        <f t="shared" si="363"/>
        <v>0</v>
      </c>
      <c r="AC331" s="130"/>
      <c r="AD331" s="267">
        <v>0</v>
      </c>
      <c r="AE331" s="130"/>
      <c r="AF331" s="267">
        <f t="shared" si="364"/>
        <v>0</v>
      </c>
      <c r="AG331" s="130"/>
      <c r="AH331" s="116"/>
      <c r="AI331" s="116"/>
    </row>
    <row r="332" spans="1:35" ht="15.75" customHeight="1">
      <c r="A332" s="260" t="s">
        <v>897</v>
      </c>
      <c r="B332" s="162" t="s">
        <v>898</v>
      </c>
      <c r="C332" s="130">
        <v>0</v>
      </c>
      <c r="D332" s="130">
        <v>0</v>
      </c>
      <c r="E332" s="130">
        <v>0</v>
      </c>
      <c r="F332" s="130">
        <v>0</v>
      </c>
      <c r="G332" s="267">
        <f t="shared" si="360"/>
        <v>0</v>
      </c>
      <c r="H332" s="130"/>
      <c r="I332" s="130">
        <v>0</v>
      </c>
      <c r="J332" s="130">
        <v>0</v>
      </c>
      <c r="K332" s="130">
        <v>0</v>
      </c>
      <c r="L332" s="130">
        <v>0</v>
      </c>
      <c r="M332" s="130">
        <v>0</v>
      </c>
      <c r="N332" s="279">
        <v>0</v>
      </c>
      <c r="O332" s="257">
        <v>0</v>
      </c>
      <c r="P332" s="280">
        <f t="shared" si="361"/>
        <v>0</v>
      </c>
      <c r="Q332" s="279">
        <v>0</v>
      </c>
      <c r="R332" s="257">
        <v>0</v>
      </c>
      <c r="S332" s="257">
        <v>0</v>
      </c>
      <c r="T332" s="280">
        <f t="shared" si="362"/>
        <v>0</v>
      </c>
      <c r="U332" s="130">
        <v>0</v>
      </c>
      <c r="V332" s="130">
        <v>0</v>
      </c>
      <c r="W332" s="130">
        <v>0</v>
      </c>
      <c r="X332" s="130">
        <v>0</v>
      </c>
      <c r="Y332" s="130">
        <v>0</v>
      </c>
      <c r="Z332" s="130">
        <v>0</v>
      </c>
      <c r="AA332" s="130">
        <v>0</v>
      </c>
      <c r="AB332" s="267">
        <f t="shared" si="363"/>
        <v>0</v>
      </c>
      <c r="AC332" s="130"/>
      <c r="AD332" s="267">
        <v>0</v>
      </c>
      <c r="AE332" s="130"/>
      <c r="AF332" s="267">
        <f t="shared" si="364"/>
        <v>0</v>
      </c>
      <c r="AG332" s="130"/>
      <c r="AH332" s="116"/>
      <c r="AI332" s="116"/>
    </row>
    <row r="333" spans="1:35" ht="15.75" customHeight="1">
      <c r="A333" s="260" t="s">
        <v>899</v>
      </c>
      <c r="B333" s="162" t="s">
        <v>900</v>
      </c>
      <c r="C333" s="130">
        <v>0</v>
      </c>
      <c r="D333" s="130">
        <v>0</v>
      </c>
      <c r="E333" s="130">
        <v>0</v>
      </c>
      <c r="F333" s="130">
        <v>0</v>
      </c>
      <c r="G333" s="267">
        <f t="shared" si="360"/>
        <v>0</v>
      </c>
      <c r="H333" s="130"/>
      <c r="I333" s="130">
        <v>0</v>
      </c>
      <c r="J333" s="130">
        <v>0</v>
      </c>
      <c r="K333" s="130">
        <v>0</v>
      </c>
      <c r="L333" s="130">
        <v>0</v>
      </c>
      <c r="M333" s="130">
        <v>0</v>
      </c>
      <c r="N333" s="279">
        <v>0</v>
      </c>
      <c r="O333" s="257">
        <v>0</v>
      </c>
      <c r="P333" s="280">
        <f t="shared" si="361"/>
        <v>0</v>
      </c>
      <c r="Q333" s="279">
        <v>0</v>
      </c>
      <c r="R333" s="257">
        <v>0</v>
      </c>
      <c r="S333" s="257">
        <v>0</v>
      </c>
      <c r="T333" s="280">
        <f t="shared" si="362"/>
        <v>0</v>
      </c>
      <c r="U333" s="130">
        <v>0</v>
      </c>
      <c r="V333" s="130">
        <v>0</v>
      </c>
      <c r="W333" s="130">
        <v>0</v>
      </c>
      <c r="X333" s="130">
        <v>0</v>
      </c>
      <c r="Y333" s="130">
        <v>0</v>
      </c>
      <c r="Z333" s="130">
        <v>0</v>
      </c>
      <c r="AA333" s="130">
        <v>0</v>
      </c>
      <c r="AB333" s="267">
        <f t="shared" si="363"/>
        <v>0</v>
      </c>
      <c r="AC333" s="130"/>
      <c r="AD333" s="267">
        <v>0</v>
      </c>
      <c r="AE333" s="130"/>
      <c r="AF333" s="267">
        <f t="shared" si="364"/>
        <v>0</v>
      </c>
      <c r="AG333" s="130"/>
      <c r="AH333" s="116"/>
      <c r="AI333" s="116"/>
    </row>
    <row r="334" spans="1:35" ht="15.75" customHeight="1">
      <c r="A334" s="260" t="s">
        <v>901</v>
      </c>
      <c r="B334" s="162" t="s">
        <v>902</v>
      </c>
      <c r="C334" s="130">
        <v>0</v>
      </c>
      <c r="D334" s="130">
        <v>0</v>
      </c>
      <c r="E334" s="130">
        <v>0</v>
      </c>
      <c r="F334" s="130">
        <v>0</v>
      </c>
      <c r="G334" s="267">
        <f t="shared" si="360"/>
        <v>0</v>
      </c>
      <c r="H334" s="130"/>
      <c r="I334" s="130">
        <v>0</v>
      </c>
      <c r="J334" s="130">
        <v>0</v>
      </c>
      <c r="K334" s="130">
        <v>0</v>
      </c>
      <c r="L334" s="130">
        <v>0</v>
      </c>
      <c r="M334" s="130">
        <v>0</v>
      </c>
      <c r="N334" s="279">
        <v>0</v>
      </c>
      <c r="O334" s="257">
        <v>0</v>
      </c>
      <c r="P334" s="280">
        <f t="shared" si="361"/>
        <v>0</v>
      </c>
      <c r="Q334" s="279">
        <v>0</v>
      </c>
      <c r="R334" s="257">
        <v>0</v>
      </c>
      <c r="S334" s="257">
        <v>0</v>
      </c>
      <c r="T334" s="280">
        <f t="shared" si="362"/>
        <v>0</v>
      </c>
      <c r="U334" s="130">
        <v>0</v>
      </c>
      <c r="V334" s="130">
        <v>0</v>
      </c>
      <c r="W334" s="130">
        <v>0</v>
      </c>
      <c r="X334" s="130">
        <v>0</v>
      </c>
      <c r="Y334" s="130">
        <v>0</v>
      </c>
      <c r="Z334" s="130">
        <v>0</v>
      </c>
      <c r="AA334" s="130">
        <v>0</v>
      </c>
      <c r="AB334" s="267">
        <f t="shared" si="363"/>
        <v>0</v>
      </c>
      <c r="AC334" s="130"/>
      <c r="AD334" s="267">
        <v>0</v>
      </c>
      <c r="AE334" s="130"/>
      <c r="AF334" s="267">
        <f t="shared" si="364"/>
        <v>0</v>
      </c>
      <c r="AG334" s="130"/>
      <c r="AH334" s="116"/>
      <c r="AI334" s="116"/>
    </row>
    <row r="335" spans="1:35" ht="15.75" customHeight="1">
      <c r="A335" s="260"/>
      <c r="B335" s="162"/>
      <c r="C335" s="130"/>
      <c r="D335" s="130"/>
      <c r="E335" s="130"/>
      <c r="F335" s="130"/>
      <c r="G335" s="267"/>
      <c r="H335" s="130"/>
      <c r="I335" s="130"/>
      <c r="J335" s="130"/>
      <c r="K335" s="130"/>
      <c r="L335" s="130"/>
      <c r="M335" s="130"/>
      <c r="N335" s="279"/>
      <c r="O335" s="257"/>
      <c r="P335" s="280"/>
      <c r="Q335" s="279"/>
      <c r="R335" s="257"/>
      <c r="S335" s="257"/>
      <c r="T335" s="280"/>
      <c r="U335" s="130"/>
      <c r="V335" s="130"/>
      <c r="W335" s="130"/>
      <c r="X335" s="130"/>
      <c r="Y335" s="130"/>
      <c r="Z335" s="130"/>
      <c r="AA335" s="130"/>
      <c r="AB335" s="267"/>
      <c r="AC335" s="130"/>
      <c r="AD335" s="267"/>
      <c r="AE335" s="130"/>
      <c r="AF335" s="267"/>
      <c r="AG335" s="130"/>
      <c r="AH335" s="116"/>
      <c r="AI335" s="116"/>
    </row>
    <row r="336" spans="1:35" ht="15.75" customHeight="1">
      <c r="A336" s="273">
        <v>8</v>
      </c>
      <c r="B336" s="164" t="s">
        <v>903</v>
      </c>
      <c r="C336" s="158">
        <f t="shared" ref="C336:G336" si="365">+C339+C342+C350+C354+C357</f>
        <v>6000000</v>
      </c>
      <c r="D336" s="158">
        <f t="shared" si="365"/>
        <v>0</v>
      </c>
      <c r="E336" s="158">
        <f t="shared" si="365"/>
        <v>0</v>
      </c>
      <c r="F336" s="158">
        <f t="shared" si="365"/>
        <v>0</v>
      </c>
      <c r="G336" s="274">
        <f t="shared" si="365"/>
        <v>6000000</v>
      </c>
      <c r="H336" s="130"/>
      <c r="I336" s="158">
        <f t="shared" ref="I336:AB336" si="366">+I339+I342+I350+I354+I357</f>
        <v>0</v>
      </c>
      <c r="J336" s="158">
        <f t="shared" si="366"/>
        <v>188489014.13</v>
      </c>
      <c r="K336" s="158">
        <f t="shared" si="366"/>
        <v>0</v>
      </c>
      <c r="L336" s="158">
        <f t="shared" si="366"/>
        <v>0</v>
      </c>
      <c r="M336" s="158">
        <f t="shared" si="366"/>
        <v>0</v>
      </c>
      <c r="N336" s="275">
        <f t="shared" si="366"/>
        <v>0</v>
      </c>
      <c r="O336" s="276">
        <f t="shared" si="366"/>
        <v>0</v>
      </c>
      <c r="P336" s="277">
        <f t="shared" si="366"/>
        <v>0</v>
      </c>
      <c r="Q336" s="275">
        <f t="shared" si="366"/>
        <v>0</v>
      </c>
      <c r="R336" s="276">
        <f t="shared" si="366"/>
        <v>0</v>
      </c>
      <c r="S336" s="276">
        <f t="shared" si="366"/>
        <v>0</v>
      </c>
      <c r="T336" s="277">
        <f t="shared" si="366"/>
        <v>0</v>
      </c>
      <c r="U336" s="158">
        <f t="shared" si="366"/>
        <v>0</v>
      </c>
      <c r="V336" s="158">
        <f t="shared" si="366"/>
        <v>0</v>
      </c>
      <c r="W336" s="158">
        <f t="shared" si="366"/>
        <v>0</v>
      </c>
      <c r="X336" s="158">
        <f t="shared" si="366"/>
        <v>0</v>
      </c>
      <c r="Y336" s="158">
        <f t="shared" si="366"/>
        <v>0</v>
      </c>
      <c r="Z336" s="158">
        <f t="shared" si="366"/>
        <v>0</v>
      </c>
      <c r="AA336" s="158">
        <f t="shared" si="366"/>
        <v>0</v>
      </c>
      <c r="AB336" s="274">
        <f t="shared" si="366"/>
        <v>188489014.13</v>
      </c>
      <c r="AC336" s="130"/>
      <c r="AD336" s="274">
        <f>+AD339+AD342+AD350+AD354+AD357</f>
        <v>18000000</v>
      </c>
      <c r="AE336" s="130"/>
      <c r="AF336" s="274">
        <f>+AF339+AF342+AF350+AF354+AF357</f>
        <v>212489014.13</v>
      </c>
      <c r="AG336" s="130"/>
      <c r="AH336" s="116"/>
      <c r="AI336" s="116"/>
    </row>
    <row r="337" spans="1:35" ht="15.75" customHeight="1">
      <c r="A337" s="260"/>
      <c r="B337" s="162"/>
      <c r="C337" s="130"/>
      <c r="D337" s="130"/>
      <c r="E337" s="130"/>
      <c r="F337" s="130"/>
      <c r="G337" s="267"/>
      <c r="H337" s="130"/>
      <c r="I337" s="130"/>
      <c r="J337" s="130"/>
      <c r="K337" s="130"/>
      <c r="L337" s="130"/>
      <c r="M337" s="130"/>
      <c r="N337" s="279"/>
      <c r="O337" s="257"/>
      <c r="P337" s="280"/>
      <c r="Q337" s="279"/>
      <c r="R337" s="257"/>
      <c r="S337" s="257"/>
      <c r="T337" s="280"/>
      <c r="U337" s="130"/>
      <c r="V337" s="130"/>
      <c r="W337" s="130"/>
      <c r="X337" s="130"/>
      <c r="Y337" s="130"/>
      <c r="Z337" s="130"/>
      <c r="AA337" s="130"/>
      <c r="AB337" s="267"/>
      <c r="AC337" s="130"/>
      <c r="AD337" s="267"/>
      <c r="AE337" s="130"/>
      <c r="AF337" s="267"/>
      <c r="AG337" s="130"/>
      <c r="AH337" s="116"/>
      <c r="AI337" s="116"/>
    </row>
    <row r="338" spans="1:35" ht="15.75" customHeight="1">
      <c r="A338" s="260"/>
      <c r="B338" s="162"/>
      <c r="C338" s="130"/>
      <c r="D338" s="130"/>
      <c r="E338" s="130"/>
      <c r="F338" s="130"/>
      <c r="G338" s="267"/>
      <c r="H338" s="130"/>
      <c r="I338" s="130"/>
      <c r="J338" s="130"/>
      <c r="K338" s="130"/>
      <c r="L338" s="130"/>
      <c r="M338" s="130"/>
      <c r="N338" s="279"/>
      <c r="O338" s="257"/>
      <c r="P338" s="280"/>
      <c r="Q338" s="279"/>
      <c r="R338" s="257"/>
      <c r="S338" s="257"/>
      <c r="T338" s="280"/>
      <c r="U338" s="130"/>
      <c r="V338" s="130"/>
      <c r="W338" s="130"/>
      <c r="X338" s="130"/>
      <c r="Y338" s="130"/>
      <c r="Z338" s="130"/>
      <c r="AA338" s="130"/>
      <c r="AB338" s="267"/>
      <c r="AC338" s="130"/>
      <c r="AD338" s="267"/>
      <c r="AE338" s="130"/>
      <c r="AF338" s="267"/>
      <c r="AG338" s="130"/>
      <c r="AH338" s="116"/>
      <c r="AI338" s="116"/>
    </row>
    <row r="339" spans="1:35" ht="15.75" customHeight="1">
      <c r="A339" s="273" t="s">
        <v>904</v>
      </c>
      <c r="B339" s="164" t="s">
        <v>905</v>
      </c>
      <c r="C339" s="158">
        <f t="shared" ref="C339:G339" si="367">SUM(C340:C341)</f>
        <v>0</v>
      </c>
      <c r="D339" s="158">
        <f t="shared" si="367"/>
        <v>0</v>
      </c>
      <c r="E339" s="158">
        <f t="shared" si="367"/>
        <v>0</v>
      </c>
      <c r="F339" s="158">
        <f t="shared" si="367"/>
        <v>0</v>
      </c>
      <c r="G339" s="274">
        <f t="shared" si="367"/>
        <v>0</v>
      </c>
      <c r="H339" s="130"/>
      <c r="I339" s="158">
        <f t="shared" ref="I339:AB339" si="368">SUM(I340:I341)</f>
        <v>0</v>
      </c>
      <c r="J339" s="158">
        <f t="shared" si="368"/>
        <v>0</v>
      </c>
      <c r="K339" s="158">
        <f t="shared" si="368"/>
        <v>0</v>
      </c>
      <c r="L339" s="158">
        <f t="shared" si="368"/>
        <v>0</v>
      </c>
      <c r="M339" s="158">
        <f t="shared" si="368"/>
        <v>0</v>
      </c>
      <c r="N339" s="275">
        <f t="shared" si="368"/>
        <v>0</v>
      </c>
      <c r="O339" s="276">
        <f t="shared" si="368"/>
        <v>0</v>
      </c>
      <c r="P339" s="277">
        <f t="shared" si="368"/>
        <v>0</v>
      </c>
      <c r="Q339" s="275">
        <f t="shared" si="368"/>
        <v>0</v>
      </c>
      <c r="R339" s="276">
        <f t="shared" si="368"/>
        <v>0</v>
      </c>
      <c r="S339" s="276">
        <f t="shared" si="368"/>
        <v>0</v>
      </c>
      <c r="T339" s="277">
        <f t="shared" si="368"/>
        <v>0</v>
      </c>
      <c r="U339" s="158">
        <f t="shared" si="368"/>
        <v>0</v>
      </c>
      <c r="V339" s="158">
        <f t="shared" si="368"/>
        <v>0</v>
      </c>
      <c r="W339" s="158">
        <f t="shared" si="368"/>
        <v>0</v>
      </c>
      <c r="X339" s="158">
        <f t="shared" si="368"/>
        <v>0</v>
      </c>
      <c r="Y339" s="158">
        <f t="shared" si="368"/>
        <v>0</v>
      </c>
      <c r="Z339" s="158">
        <f t="shared" si="368"/>
        <v>0</v>
      </c>
      <c r="AA339" s="158">
        <f t="shared" si="368"/>
        <v>0</v>
      </c>
      <c r="AB339" s="274">
        <f t="shared" si="368"/>
        <v>0</v>
      </c>
      <c r="AC339" s="130"/>
      <c r="AD339" s="274">
        <f>SUM(AD340:AD341)</f>
        <v>0</v>
      </c>
      <c r="AE339" s="130"/>
      <c r="AF339" s="274">
        <f>SUM(AF340:AF341)</f>
        <v>0</v>
      </c>
      <c r="AG339" s="130"/>
      <c r="AH339" s="116"/>
      <c r="AI339" s="116"/>
    </row>
    <row r="340" spans="1:35" ht="15.75" customHeight="1">
      <c r="A340" s="260" t="s">
        <v>906</v>
      </c>
      <c r="B340" s="162" t="s">
        <v>907</v>
      </c>
      <c r="C340" s="130">
        <v>0</v>
      </c>
      <c r="D340" s="130">
        <v>0</v>
      </c>
      <c r="E340" s="130">
        <v>0</v>
      </c>
      <c r="F340" s="130">
        <v>0</v>
      </c>
      <c r="G340" s="267">
        <f t="shared" ref="G340:G341" si="369">SUM(C340:F340)</f>
        <v>0</v>
      </c>
      <c r="H340" s="130"/>
      <c r="I340" s="130">
        <v>0</v>
      </c>
      <c r="J340" s="130">
        <v>0</v>
      </c>
      <c r="K340" s="130">
        <v>0</v>
      </c>
      <c r="L340" s="130">
        <v>0</v>
      </c>
      <c r="M340" s="130">
        <v>0</v>
      </c>
      <c r="N340" s="279">
        <v>0</v>
      </c>
      <c r="O340" s="257">
        <v>0</v>
      </c>
      <c r="P340" s="280">
        <f t="shared" ref="P340:P341" si="370">SUM(N340:O340)</f>
        <v>0</v>
      </c>
      <c r="Q340" s="279">
        <v>0</v>
      </c>
      <c r="R340" s="257">
        <v>0</v>
      </c>
      <c r="S340" s="257">
        <v>0</v>
      </c>
      <c r="T340" s="280">
        <f t="shared" ref="T340:T341" si="371">SUM(Q340:S340)</f>
        <v>0</v>
      </c>
      <c r="U340" s="130">
        <v>0</v>
      </c>
      <c r="V340" s="130">
        <v>0</v>
      </c>
      <c r="W340" s="130">
        <v>0</v>
      </c>
      <c r="X340" s="130">
        <v>0</v>
      </c>
      <c r="Y340" s="130">
        <v>0</v>
      </c>
      <c r="Z340" s="130">
        <v>0</v>
      </c>
      <c r="AA340" s="130">
        <v>0</v>
      </c>
      <c r="AB340" s="267">
        <f t="shared" ref="AB340:AB341" si="372">+I340+J340+K340+L340+M340+P340+T340+U340+V340+W340+X340+Y340+Z340+AA340</f>
        <v>0</v>
      </c>
      <c r="AC340" s="130"/>
      <c r="AD340" s="267">
        <v>0</v>
      </c>
      <c r="AE340" s="130"/>
      <c r="AF340" s="267">
        <f t="shared" ref="AF340:AF341" si="373">+G340+AB340+AD340</f>
        <v>0</v>
      </c>
      <c r="AG340" s="130"/>
      <c r="AH340" s="116"/>
      <c r="AI340" s="116"/>
    </row>
    <row r="341" spans="1:35" ht="15.75" customHeight="1">
      <c r="A341" s="260" t="s">
        <v>908</v>
      </c>
      <c r="B341" s="162" t="s">
        <v>909</v>
      </c>
      <c r="C341" s="130">
        <v>0</v>
      </c>
      <c r="D341" s="130">
        <v>0</v>
      </c>
      <c r="E341" s="130">
        <v>0</v>
      </c>
      <c r="F341" s="130">
        <v>0</v>
      </c>
      <c r="G341" s="267">
        <f t="shared" si="369"/>
        <v>0</v>
      </c>
      <c r="H341" s="130"/>
      <c r="I341" s="130">
        <v>0</v>
      </c>
      <c r="J341" s="130">
        <v>0</v>
      </c>
      <c r="K341" s="130">
        <v>0</v>
      </c>
      <c r="L341" s="130">
        <v>0</v>
      </c>
      <c r="M341" s="130">
        <v>0</v>
      </c>
      <c r="N341" s="279">
        <v>0</v>
      </c>
      <c r="O341" s="257">
        <v>0</v>
      </c>
      <c r="P341" s="280">
        <f t="shared" si="370"/>
        <v>0</v>
      </c>
      <c r="Q341" s="279">
        <v>0</v>
      </c>
      <c r="R341" s="257">
        <v>0</v>
      </c>
      <c r="S341" s="257">
        <v>0</v>
      </c>
      <c r="T341" s="280">
        <f t="shared" si="371"/>
        <v>0</v>
      </c>
      <c r="U341" s="130">
        <v>0</v>
      </c>
      <c r="V341" s="130">
        <v>0</v>
      </c>
      <c r="W341" s="130">
        <v>0</v>
      </c>
      <c r="X341" s="130">
        <v>0</v>
      </c>
      <c r="Y341" s="130">
        <v>0</v>
      </c>
      <c r="Z341" s="130">
        <v>0</v>
      </c>
      <c r="AA341" s="130">
        <v>0</v>
      </c>
      <c r="AB341" s="267">
        <f t="shared" si="372"/>
        <v>0</v>
      </c>
      <c r="AC341" s="130"/>
      <c r="AD341" s="267">
        <v>0</v>
      </c>
      <c r="AE341" s="130"/>
      <c r="AF341" s="267">
        <f t="shared" si="373"/>
        <v>0</v>
      </c>
      <c r="AG341" s="130"/>
      <c r="AH341" s="116"/>
      <c r="AI341" s="116"/>
    </row>
    <row r="342" spans="1:35" ht="15.75" customHeight="1">
      <c r="A342" s="273" t="s">
        <v>910</v>
      </c>
      <c r="B342" s="164" t="s">
        <v>911</v>
      </c>
      <c r="C342" s="158">
        <f t="shared" ref="C342:G342" si="374">SUM(C343:C349)</f>
        <v>6000000</v>
      </c>
      <c r="D342" s="158">
        <f t="shared" si="374"/>
        <v>0</v>
      </c>
      <c r="E342" s="158">
        <f t="shared" si="374"/>
        <v>0</v>
      </c>
      <c r="F342" s="158">
        <f t="shared" si="374"/>
        <v>0</v>
      </c>
      <c r="G342" s="274">
        <f t="shared" si="374"/>
        <v>6000000</v>
      </c>
      <c r="H342" s="130"/>
      <c r="I342" s="158">
        <f t="shared" ref="I342:AB342" si="375">SUM(I343:I349)</f>
        <v>0</v>
      </c>
      <c r="J342" s="158">
        <f t="shared" si="375"/>
        <v>188489014.13</v>
      </c>
      <c r="K342" s="158">
        <f t="shared" si="375"/>
        <v>0</v>
      </c>
      <c r="L342" s="158">
        <f t="shared" si="375"/>
        <v>0</v>
      </c>
      <c r="M342" s="158">
        <f t="shared" si="375"/>
        <v>0</v>
      </c>
      <c r="N342" s="275">
        <f t="shared" si="375"/>
        <v>0</v>
      </c>
      <c r="O342" s="276">
        <f t="shared" si="375"/>
        <v>0</v>
      </c>
      <c r="P342" s="277">
        <f t="shared" si="375"/>
        <v>0</v>
      </c>
      <c r="Q342" s="275">
        <f t="shared" si="375"/>
        <v>0</v>
      </c>
      <c r="R342" s="276">
        <f t="shared" si="375"/>
        <v>0</v>
      </c>
      <c r="S342" s="276">
        <f t="shared" si="375"/>
        <v>0</v>
      </c>
      <c r="T342" s="277">
        <f t="shared" si="375"/>
        <v>0</v>
      </c>
      <c r="U342" s="158">
        <f t="shared" si="375"/>
        <v>0</v>
      </c>
      <c r="V342" s="158">
        <f t="shared" si="375"/>
        <v>0</v>
      </c>
      <c r="W342" s="158">
        <f t="shared" si="375"/>
        <v>0</v>
      </c>
      <c r="X342" s="158">
        <f t="shared" si="375"/>
        <v>0</v>
      </c>
      <c r="Y342" s="158">
        <f t="shared" si="375"/>
        <v>0</v>
      </c>
      <c r="Z342" s="158">
        <f t="shared" si="375"/>
        <v>0</v>
      </c>
      <c r="AA342" s="158">
        <f t="shared" si="375"/>
        <v>0</v>
      </c>
      <c r="AB342" s="274">
        <f t="shared" si="375"/>
        <v>188489014.13</v>
      </c>
      <c r="AC342" s="130"/>
      <c r="AD342" s="274">
        <f>SUM(AD343:AD349)</f>
        <v>18000000</v>
      </c>
      <c r="AE342" s="130"/>
      <c r="AF342" s="274">
        <f>SUM(AF343:AF349)</f>
        <v>212489014.13</v>
      </c>
      <c r="AG342" s="130"/>
      <c r="AH342" s="116"/>
      <c r="AI342" s="116"/>
    </row>
    <row r="343" spans="1:35" ht="15.75" customHeight="1">
      <c r="A343" s="260" t="s">
        <v>912</v>
      </c>
      <c r="B343" s="162" t="s">
        <v>913</v>
      </c>
      <c r="C343" s="130">
        <v>0</v>
      </c>
      <c r="D343" s="130">
        <v>0</v>
      </c>
      <c r="E343" s="130">
        <v>0</v>
      </c>
      <c r="F343" s="130">
        <v>0</v>
      </c>
      <c r="G343" s="267">
        <f t="shared" ref="G343:G349" si="376">SUM(C343:F343)</f>
        <v>0</v>
      </c>
      <c r="H343" s="130"/>
      <c r="I343" s="130">
        <v>0</v>
      </c>
      <c r="J343" s="130">
        <v>0</v>
      </c>
      <c r="K343" s="130">
        <v>0</v>
      </c>
      <c r="L343" s="130">
        <v>0</v>
      </c>
      <c r="M343" s="130">
        <v>0</v>
      </c>
      <c r="N343" s="279">
        <v>0</v>
      </c>
      <c r="O343" s="257">
        <v>0</v>
      </c>
      <c r="P343" s="280">
        <f t="shared" ref="P343:P349" si="377">SUM(N343:O343)</f>
        <v>0</v>
      </c>
      <c r="Q343" s="279">
        <v>0</v>
      </c>
      <c r="R343" s="257">
        <v>0</v>
      </c>
      <c r="S343" s="257">
        <v>0</v>
      </c>
      <c r="T343" s="280">
        <f t="shared" ref="T343:T349" si="378">SUM(Q343:S343)</f>
        <v>0</v>
      </c>
      <c r="U343" s="130">
        <v>0</v>
      </c>
      <c r="V343" s="130">
        <v>0</v>
      </c>
      <c r="W343" s="130">
        <v>0</v>
      </c>
      <c r="X343" s="130">
        <v>0</v>
      </c>
      <c r="Y343" s="130">
        <v>0</v>
      </c>
      <c r="Z343" s="130">
        <v>0</v>
      </c>
      <c r="AA343" s="130">
        <v>0</v>
      </c>
      <c r="AB343" s="267">
        <f t="shared" ref="AB343:AB349" si="379">+I343+J343+K343+L343+M343+P343+T343+U343+V343+W343+X343+Y343+Z343+AA343</f>
        <v>0</v>
      </c>
      <c r="AC343" s="130"/>
      <c r="AD343" s="267">
        <v>0</v>
      </c>
      <c r="AE343" s="130"/>
      <c r="AF343" s="267">
        <f t="shared" ref="AF343:AF349" si="380">+G343+AB343+AD343</f>
        <v>0</v>
      </c>
      <c r="AG343" s="130"/>
      <c r="AH343" s="116"/>
      <c r="AI343" s="116"/>
    </row>
    <row r="344" spans="1:35" ht="15.75" customHeight="1">
      <c r="A344" s="260" t="s">
        <v>914</v>
      </c>
      <c r="B344" s="162" t="s">
        <v>915</v>
      </c>
      <c r="C344" s="130">
        <v>0</v>
      </c>
      <c r="D344" s="130">
        <v>0</v>
      </c>
      <c r="E344" s="130">
        <v>0</v>
      </c>
      <c r="F344" s="130">
        <v>0</v>
      </c>
      <c r="G344" s="267">
        <f t="shared" si="376"/>
        <v>0</v>
      </c>
      <c r="H344" s="130"/>
      <c r="I344" s="130">
        <v>0</v>
      </c>
      <c r="J344" s="130">
        <v>0</v>
      </c>
      <c r="K344" s="130">
        <v>0</v>
      </c>
      <c r="L344" s="130">
        <v>0</v>
      </c>
      <c r="M344" s="130">
        <v>0</v>
      </c>
      <c r="N344" s="279">
        <v>0</v>
      </c>
      <c r="O344" s="257">
        <v>0</v>
      </c>
      <c r="P344" s="280">
        <f t="shared" si="377"/>
        <v>0</v>
      </c>
      <c r="Q344" s="279">
        <v>0</v>
      </c>
      <c r="R344" s="257">
        <v>0</v>
      </c>
      <c r="S344" s="257">
        <v>0</v>
      </c>
      <c r="T344" s="280">
        <f t="shared" si="378"/>
        <v>0</v>
      </c>
      <c r="U344" s="130">
        <v>0</v>
      </c>
      <c r="V344" s="130">
        <v>0</v>
      </c>
      <c r="W344" s="130">
        <v>0</v>
      </c>
      <c r="X344" s="130">
        <v>0</v>
      </c>
      <c r="Y344" s="130">
        <v>0</v>
      </c>
      <c r="Z344" s="130">
        <v>0</v>
      </c>
      <c r="AA344" s="130">
        <v>0</v>
      </c>
      <c r="AB344" s="267">
        <f t="shared" si="379"/>
        <v>0</v>
      </c>
      <c r="AC344" s="130"/>
      <c r="AD344" s="267">
        <v>0</v>
      </c>
      <c r="AE344" s="130"/>
      <c r="AF344" s="267">
        <f t="shared" si="380"/>
        <v>0</v>
      </c>
      <c r="AG344" s="130"/>
      <c r="AH344" s="116"/>
      <c r="AI344" s="116"/>
    </row>
    <row r="345" spans="1:35" ht="15.75" customHeight="1">
      <c r="A345" s="260" t="s">
        <v>916</v>
      </c>
      <c r="B345" s="162" t="s">
        <v>917</v>
      </c>
      <c r="C345" s="130">
        <v>0</v>
      </c>
      <c r="D345" s="130">
        <v>0</v>
      </c>
      <c r="E345" s="130">
        <v>0</v>
      </c>
      <c r="F345" s="130">
        <v>0</v>
      </c>
      <c r="G345" s="267">
        <f t="shared" si="376"/>
        <v>0</v>
      </c>
      <c r="H345" s="130"/>
      <c r="I345" s="130">
        <v>0</v>
      </c>
      <c r="J345" s="291">
        <f>19596070+93692944.13</f>
        <v>113289014.13</v>
      </c>
      <c r="K345" s="130">
        <v>0</v>
      </c>
      <c r="L345" s="130">
        <v>0</v>
      </c>
      <c r="M345" s="130">
        <v>0</v>
      </c>
      <c r="N345" s="279">
        <v>0</v>
      </c>
      <c r="O345" s="257">
        <v>0</v>
      </c>
      <c r="P345" s="280">
        <f t="shared" si="377"/>
        <v>0</v>
      </c>
      <c r="Q345" s="279">
        <v>0</v>
      </c>
      <c r="R345" s="257">
        <v>0</v>
      </c>
      <c r="S345" s="257">
        <v>0</v>
      </c>
      <c r="T345" s="280">
        <f t="shared" si="378"/>
        <v>0</v>
      </c>
      <c r="U345" s="130">
        <v>0</v>
      </c>
      <c r="V345" s="130">
        <v>0</v>
      </c>
      <c r="W345" s="130">
        <v>0</v>
      </c>
      <c r="X345" s="130">
        <v>0</v>
      </c>
      <c r="Y345" s="130">
        <v>0</v>
      </c>
      <c r="Z345" s="130">
        <v>0</v>
      </c>
      <c r="AA345" s="130">
        <v>0</v>
      </c>
      <c r="AB345" s="267">
        <f t="shared" si="379"/>
        <v>113289014.13</v>
      </c>
      <c r="AC345" s="130"/>
      <c r="AD345" s="267">
        <v>0</v>
      </c>
      <c r="AE345" s="130"/>
      <c r="AF345" s="267">
        <f t="shared" si="380"/>
        <v>113289014.13</v>
      </c>
      <c r="AG345" s="130"/>
      <c r="AH345" s="116"/>
      <c r="AI345" s="116"/>
    </row>
    <row r="346" spans="1:35" ht="15.75" customHeight="1">
      <c r="A346" s="260" t="s">
        <v>918</v>
      </c>
      <c r="B346" s="162" t="s">
        <v>919</v>
      </c>
      <c r="C346" s="130">
        <v>0</v>
      </c>
      <c r="D346" s="130">
        <v>0</v>
      </c>
      <c r="E346" s="130">
        <v>0</v>
      </c>
      <c r="F346" s="130">
        <v>0</v>
      </c>
      <c r="G346" s="267">
        <f t="shared" si="376"/>
        <v>0</v>
      </c>
      <c r="H346" s="130"/>
      <c r="I346" s="130">
        <v>0</v>
      </c>
      <c r="J346" s="130">
        <v>0</v>
      </c>
      <c r="K346" s="130">
        <v>0</v>
      </c>
      <c r="L346" s="130">
        <v>0</v>
      </c>
      <c r="M346" s="130">
        <v>0</v>
      </c>
      <c r="N346" s="279">
        <v>0</v>
      </c>
      <c r="O346" s="257">
        <v>0</v>
      </c>
      <c r="P346" s="280">
        <f t="shared" si="377"/>
        <v>0</v>
      </c>
      <c r="Q346" s="279">
        <v>0</v>
      </c>
      <c r="R346" s="257">
        <v>0</v>
      </c>
      <c r="S346" s="257">
        <v>0</v>
      </c>
      <c r="T346" s="280">
        <f t="shared" si="378"/>
        <v>0</v>
      </c>
      <c r="U346" s="130">
        <v>0</v>
      </c>
      <c r="V346" s="130">
        <v>0</v>
      </c>
      <c r="W346" s="130">
        <v>0</v>
      </c>
      <c r="X346" s="130">
        <v>0</v>
      </c>
      <c r="Y346" s="130">
        <v>0</v>
      </c>
      <c r="Z346" s="130">
        <v>0</v>
      </c>
      <c r="AA346" s="130">
        <v>0</v>
      </c>
      <c r="AB346" s="267">
        <f t="shared" si="379"/>
        <v>0</v>
      </c>
      <c r="AC346" s="130"/>
      <c r="AD346" s="267">
        <v>0</v>
      </c>
      <c r="AE346" s="130"/>
      <c r="AF346" s="267">
        <f t="shared" si="380"/>
        <v>0</v>
      </c>
      <c r="AG346" s="130"/>
      <c r="AH346" s="116"/>
      <c r="AI346" s="116"/>
    </row>
    <row r="347" spans="1:35" ht="15.75" customHeight="1">
      <c r="A347" s="260" t="s">
        <v>920</v>
      </c>
      <c r="B347" s="162" t="s">
        <v>921</v>
      </c>
      <c r="C347" s="130">
        <v>0</v>
      </c>
      <c r="D347" s="130">
        <v>0</v>
      </c>
      <c r="E347" s="130">
        <v>0</v>
      </c>
      <c r="F347" s="130">
        <v>0</v>
      </c>
      <c r="G347" s="267">
        <f t="shared" si="376"/>
        <v>0</v>
      </c>
      <c r="H347" s="130"/>
      <c r="I347" s="130">
        <v>0</v>
      </c>
      <c r="J347" s="130">
        <v>0</v>
      </c>
      <c r="K347" s="130">
        <v>0</v>
      </c>
      <c r="L347" s="130">
        <v>0</v>
      </c>
      <c r="M347" s="130">
        <v>0</v>
      </c>
      <c r="N347" s="279">
        <v>0</v>
      </c>
      <c r="O347" s="257">
        <v>0</v>
      </c>
      <c r="P347" s="280">
        <f t="shared" si="377"/>
        <v>0</v>
      </c>
      <c r="Q347" s="279">
        <v>0</v>
      </c>
      <c r="R347" s="257">
        <v>0</v>
      </c>
      <c r="S347" s="257">
        <v>0</v>
      </c>
      <c r="T347" s="280">
        <f t="shared" si="378"/>
        <v>0</v>
      </c>
      <c r="U347" s="130">
        <v>0</v>
      </c>
      <c r="V347" s="130">
        <v>0</v>
      </c>
      <c r="W347" s="130">
        <v>0</v>
      </c>
      <c r="X347" s="130">
        <v>0</v>
      </c>
      <c r="Y347" s="130">
        <v>0</v>
      </c>
      <c r="Z347" s="130">
        <v>0</v>
      </c>
      <c r="AA347" s="130">
        <v>0</v>
      </c>
      <c r="AB347" s="267">
        <f t="shared" si="379"/>
        <v>0</v>
      </c>
      <c r="AC347" s="130"/>
      <c r="AD347" s="267">
        <v>0</v>
      </c>
      <c r="AE347" s="130"/>
      <c r="AF347" s="267">
        <f t="shared" si="380"/>
        <v>0</v>
      </c>
      <c r="AG347" s="130"/>
      <c r="AH347" s="116"/>
      <c r="AI347" s="116"/>
    </row>
    <row r="348" spans="1:35" ht="15.75" customHeight="1">
      <c r="A348" s="260" t="s">
        <v>922</v>
      </c>
      <c r="B348" s="162" t="s">
        <v>923</v>
      </c>
      <c r="C348" s="130">
        <v>6000000</v>
      </c>
      <c r="D348" s="130">
        <v>0</v>
      </c>
      <c r="E348" s="130">
        <v>0</v>
      </c>
      <c r="F348" s="130">
        <v>0</v>
      </c>
      <c r="G348" s="267">
        <f t="shared" si="376"/>
        <v>6000000</v>
      </c>
      <c r="H348" s="130"/>
      <c r="I348" s="130">
        <v>0</v>
      </c>
      <c r="J348" s="291">
        <f>((1100000*12))+62000000</f>
        <v>75200000</v>
      </c>
      <c r="K348" s="130">
        <v>0</v>
      </c>
      <c r="L348" s="130">
        <v>0</v>
      </c>
      <c r="M348" s="130">
        <v>0</v>
      </c>
      <c r="N348" s="279">
        <v>0</v>
      </c>
      <c r="O348" s="257">
        <v>0</v>
      </c>
      <c r="P348" s="280">
        <f t="shared" si="377"/>
        <v>0</v>
      </c>
      <c r="Q348" s="279">
        <v>0</v>
      </c>
      <c r="R348" s="257">
        <v>0</v>
      </c>
      <c r="S348" s="257">
        <v>0</v>
      </c>
      <c r="T348" s="280">
        <f t="shared" si="378"/>
        <v>0</v>
      </c>
      <c r="U348" s="130">
        <v>0</v>
      </c>
      <c r="V348" s="130">
        <v>0</v>
      </c>
      <c r="W348" s="130">
        <v>0</v>
      </c>
      <c r="X348" s="130">
        <v>0</v>
      </c>
      <c r="Y348" s="130">
        <v>0</v>
      </c>
      <c r="Z348" s="130">
        <v>0</v>
      </c>
      <c r="AA348" s="130">
        <v>0</v>
      </c>
      <c r="AB348" s="267">
        <f t="shared" si="379"/>
        <v>75200000</v>
      </c>
      <c r="AC348" s="130"/>
      <c r="AD348" s="267">
        <f>+'DETALLE PROG. III'!D162</f>
        <v>18000000</v>
      </c>
      <c r="AE348" s="130"/>
      <c r="AF348" s="267">
        <f t="shared" si="380"/>
        <v>99200000</v>
      </c>
      <c r="AG348" s="130"/>
      <c r="AH348" s="116"/>
      <c r="AI348" s="116"/>
    </row>
    <row r="349" spans="1:35" ht="15.75" customHeight="1">
      <c r="A349" s="260" t="s">
        <v>924</v>
      </c>
      <c r="B349" s="162" t="s">
        <v>925</v>
      </c>
      <c r="C349" s="130">
        <v>0</v>
      </c>
      <c r="D349" s="130">
        <v>0</v>
      </c>
      <c r="E349" s="130">
        <v>0</v>
      </c>
      <c r="F349" s="130">
        <v>0</v>
      </c>
      <c r="G349" s="267">
        <f t="shared" si="376"/>
        <v>0</v>
      </c>
      <c r="H349" s="130"/>
      <c r="I349" s="130">
        <v>0</v>
      </c>
      <c r="J349" s="130">
        <v>0</v>
      </c>
      <c r="K349" s="130">
        <v>0</v>
      </c>
      <c r="L349" s="130">
        <v>0</v>
      </c>
      <c r="M349" s="130">
        <v>0</v>
      </c>
      <c r="N349" s="279">
        <v>0</v>
      </c>
      <c r="O349" s="257">
        <v>0</v>
      </c>
      <c r="P349" s="280">
        <f t="shared" si="377"/>
        <v>0</v>
      </c>
      <c r="Q349" s="279">
        <v>0</v>
      </c>
      <c r="R349" s="257">
        <v>0</v>
      </c>
      <c r="S349" s="257">
        <v>0</v>
      </c>
      <c r="T349" s="280">
        <f t="shared" si="378"/>
        <v>0</v>
      </c>
      <c r="U349" s="130">
        <v>0</v>
      </c>
      <c r="V349" s="130">
        <v>0</v>
      </c>
      <c r="W349" s="130">
        <v>0</v>
      </c>
      <c r="X349" s="130">
        <v>0</v>
      </c>
      <c r="Y349" s="130">
        <v>0</v>
      </c>
      <c r="Z349" s="130">
        <v>0</v>
      </c>
      <c r="AA349" s="130">
        <v>0</v>
      </c>
      <c r="AB349" s="267">
        <f t="shared" si="379"/>
        <v>0</v>
      </c>
      <c r="AC349" s="130"/>
      <c r="AD349" s="267">
        <v>0</v>
      </c>
      <c r="AE349" s="130"/>
      <c r="AF349" s="267">
        <f t="shared" si="380"/>
        <v>0</v>
      </c>
      <c r="AG349" s="130"/>
      <c r="AH349" s="116"/>
      <c r="AI349" s="116"/>
    </row>
    <row r="350" spans="1:35" ht="15.75" customHeight="1">
      <c r="A350" s="303" t="s">
        <v>926</v>
      </c>
      <c r="B350" s="164" t="s">
        <v>927</v>
      </c>
      <c r="C350" s="158">
        <f t="shared" ref="C350:G350" si="381">SUM(C351)</f>
        <v>0</v>
      </c>
      <c r="D350" s="158">
        <f t="shared" si="381"/>
        <v>0</v>
      </c>
      <c r="E350" s="158">
        <f t="shared" si="381"/>
        <v>0</v>
      </c>
      <c r="F350" s="158">
        <f t="shared" si="381"/>
        <v>0</v>
      </c>
      <c r="G350" s="274">
        <f t="shared" si="381"/>
        <v>0</v>
      </c>
      <c r="H350" s="130"/>
      <c r="I350" s="158">
        <f t="shared" ref="I350:AB350" si="382">SUM(I351)</f>
        <v>0</v>
      </c>
      <c r="J350" s="158">
        <f t="shared" si="382"/>
        <v>0</v>
      </c>
      <c r="K350" s="158">
        <f t="shared" si="382"/>
        <v>0</v>
      </c>
      <c r="L350" s="158">
        <f t="shared" si="382"/>
        <v>0</v>
      </c>
      <c r="M350" s="158">
        <f t="shared" si="382"/>
        <v>0</v>
      </c>
      <c r="N350" s="275">
        <f t="shared" si="382"/>
        <v>0</v>
      </c>
      <c r="O350" s="276">
        <f t="shared" si="382"/>
        <v>0</v>
      </c>
      <c r="P350" s="277">
        <f t="shared" si="382"/>
        <v>0</v>
      </c>
      <c r="Q350" s="275">
        <f t="shared" si="382"/>
        <v>0</v>
      </c>
      <c r="R350" s="276">
        <f t="shared" si="382"/>
        <v>0</v>
      </c>
      <c r="S350" s="276">
        <f t="shared" si="382"/>
        <v>0</v>
      </c>
      <c r="T350" s="277">
        <f t="shared" si="382"/>
        <v>0</v>
      </c>
      <c r="U350" s="158">
        <f t="shared" si="382"/>
        <v>0</v>
      </c>
      <c r="V350" s="158">
        <f t="shared" si="382"/>
        <v>0</v>
      </c>
      <c r="W350" s="158">
        <f t="shared" si="382"/>
        <v>0</v>
      </c>
      <c r="X350" s="158">
        <f t="shared" si="382"/>
        <v>0</v>
      </c>
      <c r="Y350" s="158">
        <f t="shared" si="382"/>
        <v>0</v>
      </c>
      <c r="Z350" s="158">
        <f t="shared" si="382"/>
        <v>0</v>
      </c>
      <c r="AA350" s="158">
        <f t="shared" si="382"/>
        <v>0</v>
      </c>
      <c r="AB350" s="274">
        <f t="shared" si="382"/>
        <v>0</v>
      </c>
      <c r="AC350" s="130"/>
      <c r="AD350" s="274">
        <f>SUM(AD351)</f>
        <v>0</v>
      </c>
      <c r="AE350" s="130"/>
      <c r="AF350" s="274">
        <f>SUM(AF351)</f>
        <v>0</v>
      </c>
      <c r="AG350" s="130"/>
      <c r="AH350" s="116"/>
      <c r="AI350" s="116"/>
    </row>
    <row r="351" spans="1:35" ht="15.75" customHeight="1">
      <c r="A351" s="304" t="s">
        <v>928</v>
      </c>
      <c r="B351" s="162" t="s">
        <v>929</v>
      </c>
      <c r="C351" s="130"/>
      <c r="D351" s="130"/>
      <c r="E351" s="130"/>
      <c r="F351" s="130"/>
      <c r="G351" s="267">
        <f>SUM(C351:F351)</f>
        <v>0</v>
      </c>
      <c r="H351" s="130"/>
      <c r="I351" s="130"/>
      <c r="J351" s="130"/>
      <c r="K351" s="130"/>
      <c r="L351" s="130"/>
      <c r="M351" s="130"/>
      <c r="N351" s="279"/>
      <c r="O351" s="257"/>
      <c r="P351" s="280"/>
      <c r="Q351" s="279"/>
      <c r="R351" s="257"/>
      <c r="S351" s="257"/>
      <c r="T351" s="280"/>
      <c r="U351" s="130"/>
      <c r="V351" s="130"/>
      <c r="W351" s="130"/>
      <c r="X351" s="130"/>
      <c r="Y351" s="130"/>
      <c r="Z351" s="130"/>
      <c r="AA351" s="130"/>
      <c r="AB351" s="267">
        <f>+I351+J351+K351+L351+M351+P351+T351+U351+V351+W351+X351+Y351+Z351+AA351</f>
        <v>0</v>
      </c>
      <c r="AC351" s="130"/>
      <c r="AD351" s="267">
        <v>0</v>
      </c>
      <c r="AE351" s="130"/>
      <c r="AF351" s="267">
        <f>+G351+AB351+AD351</f>
        <v>0</v>
      </c>
      <c r="AG351" s="130"/>
      <c r="AH351" s="116"/>
      <c r="AI351" s="116"/>
    </row>
    <row r="352" spans="1:35" ht="15.75" customHeight="1">
      <c r="A352" s="260"/>
      <c r="B352" s="162"/>
      <c r="C352" s="130"/>
      <c r="D352" s="130"/>
      <c r="E352" s="130"/>
      <c r="F352" s="130"/>
      <c r="G352" s="267"/>
      <c r="H352" s="130"/>
      <c r="I352" s="130"/>
      <c r="J352" s="130"/>
      <c r="K352" s="130"/>
      <c r="L352" s="130"/>
      <c r="M352" s="130"/>
      <c r="N352" s="279"/>
      <c r="O352" s="257"/>
      <c r="P352" s="280"/>
      <c r="Q352" s="279"/>
      <c r="R352" s="257"/>
      <c r="S352" s="257"/>
      <c r="T352" s="280"/>
      <c r="U352" s="130"/>
      <c r="V352" s="130"/>
      <c r="W352" s="130"/>
      <c r="X352" s="130"/>
      <c r="Y352" s="130"/>
      <c r="Z352" s="130"/>
      <c r="AA352" s="130"/>
      <c r="AB352" s="267"/>
      <c r="AC352" s="130"/>
      <c r="AD352" s="267"/>
      <c r="AE352" s="130"/>
      <c r="AF352" s="267"/>
      <c r="AG352" s="130"/>
      <c r="AH352" s="116"/>
      <c r="AI352" s="116"/>
    </row>
    <row r="353" spans="1:35" ht="15.75" customHeight="1">
      <c r="A353" s="260"/>
      <c r="B353" s="162"/>
      <c r="C353" s="130"/>
      <c r="D353" s="130"/>
      <c r="E353" s="130"/>
      <c r="F353" s="130"/>
      <c r="G353" s="267"/>
      <c r="H353" s="130"/>
      <c r="I353" s="130"/>
      <c r="J353" s="130"/>
      <c r="K353" s="130"/>
      <c r="L353" s="130"/>
      <c r="M353" s="130"/>
      <c r="N353" s="279"/>
      <c r="O353" s="257"/>
      <c r="P353" s="280"/>
      <c r="Q353" s="279"/>
      <c r="R353" s="257"/>
      <c r="S353" s="257"/>
      <c r="T353" s="280"/>
      <c r="U353" s="130"/>
      <c r="V353" s="130"/>
      <c r="W353" s="130"/>
      <c r="X353" s="130"/>
      <c r="Y353" s="130"/>
      <c r="Z353" s="130"/>
      <c r="AA353" s="130"/>
      <c r="AB353" s="267"/>
      <c r="AC353" s="130"/>
      <c r="AD353" s="267"/>
      <c r="AE353" s="130"/>
      <c r="AF353" s="267"/>
      <c r="AG353" s="130"/>
      <c r="AH353" s="116"/>
      <c r="AI353" s="116"/>
    </row>
    <row r="354" spans="1:35" ht="15.75" customHeight="1">
      <c r="A354" s="273" t="s">
        <v>904</v>
      </c>
      <c r="B354" s="164" t="s">
        <v>905</v>
      </c>
      <c r="C354" s="133">
        <f t="shared" ref="C354:G354" si="383">SUM(C355:C356)</f>
        <v>0</v>
      </c>
      <c r="D354" s="133">
        <f t="shared" si="383"/>
        <v>0</v>
      </c>
      <c r="E354" s="133">
        <f t="shared" si="383"/>
        <v>0</v>
      </c>
      <c r="F354" s="133">
        <f t="shared" si="383"/>
        <v>0</v>
      </c>
      <c r="G354" s="305">
        <f t="shared" si="383"/>
        <v>0</v>
      </c>
      <c r="H354" s="130"/>
      <c r="I354" s="133">
        <f t="shared" ref="I354:AB354" si="384">SUM(I355:I356)</f>
        <v>0</v>
      </c>
      <c r="J354" s="133">
        <f t="shared" si="384"/>
        <v>0</v>
      </c>
      <c r="K354" s="133">
        <f t="shared" si="384"/>
        <v>0</v>
      </c>
      <c r="L354" s="133">
        <f t="shared" si="384"/>
        <v>0</v>
      </c>
      <c r="M354" s="133">
        <f t="shared" si="384"/>
        <v>0</v>
      </c>
      <c r="N354" s="306">
        <f t="shared" si="384"/>
        <v>0</v>
      </c>
      <c r="O354" s="307">
        <f t="shared" si="384"/>
        <v>0</v>
      </c>
      <c r="P354" s="308">
        <f t="shared" si="384"/>
        <v>0</v>
      </c>
      <c r="Q354" s="306">
        <f t="shared" si="384"/>
        <v>0</v>
      </c>
      <c r="R354" s="307">
        <f t="shared" si="384"/>
        <v>0</v>
      </c>
      <c r="S354" s="307">
        <f t="shared" si="384"/>
        <v>0</v>
      </c>
      <c r="T354" s="308">
        <f t="shared" si="384"/>
        <v>0</v>
      </c>
      <c r="U354" s="133">
        <f t="shared" si="384"/>
        <v>0</v>
      </c>
      <c r="V354" s="133">
        <f t="shared" si="384"/>
        <v>0</v>
      </c>
      <c r="W354" s="133">
        <f t="shared" si="384"/>
        <v>0</v>
      </c>
      <c r="X354" s="133">
        <f t="shared" si="384"/>
        <v>0</v>
      </c>
      <c r="Y354" s="133">
        <f t="shared" si="384"/>
        <v>0</v>
      </c>
      <c r="Z354" s="133">
        <f t="shared" si="384"/>
        <v>0</v>
      </c>
      <c r="AA354" s="133">
        <f t="shared" si="384"/>
        <v>0</v>
      </c>
      <c r="AB354" s="305">
        <f t="shared" si="384"/>
        <v>0</v>
      </c>
      <c r="AC354" s="130"/>
      <c r="AD354" s="305">
        <f>SUM(AD355:AD356)</f>
        <v>0</v>
      </c>
      <c r="AE354" s="130"/>
      <c r="AF354" s="305">
        <f>SUM(AF355:AF356)</f>
        <v>0</v>
      </c>
      <c r="AG354" s="130"/>
      <c r="AH354" s="116"/>
      <c r="AI354" s="116"/>
    </row>
    <row r="355" spans="1:35" ht="15.75" customHeight="1">
      <c r="A355" s="260" t="s">
        <v>930</v>
      </c>
      <c r="B355" s="162" t="s">
        <v>931</v>
      </c>
      <c r="C355" s="130">
        <v>0</v>
      </c>
      <c r="D355" s="130">
        <v>0</v>
      </c>
      <c r="E355" s="130">
        <v>0</v>
      </c>
      <c r="F355" s="130">
        <v>0</v>
      </c>
      <c r="G355" s="267">
        <f t="shared" ref="G355:G356" si="385">SUM(C355:F355)</f>
        <v>0</v>
      </c>
      <c r="H355" s="130"/>
      <c r="I355" s="130">
        <v>0</v>
      </c>
      <c r="J355" s="130">
        <v>0</v>
      </c>
      <c r="K355" s="130">
        <v>0</v>
      </c>
      <c r="L355" s="130">
        <v>0</v>
      </c>
      <c r="M355" s="130">
        <v>0</v>
      </c>
      <c r="N355" s="279">
        <v>0</v>
      </c>
      <c r="O355" s="257">
        <v>0</v>
      </c>
      <c r="P355" s="280">
        <f t="shared" ref="P355:P356" si="386">SUM(N355:O355)</f>
        <v>0</v>
      </c>
      <c r="Q355" s="279">
        <v>0</v>
      </c>
      <c r="R355" s="257">
        <v>0</v>
      </c>
      <c r="S355" s="257">
        <v>0</v>
      </c>
      <c r="T355" s="280">
        <f t="shared" ref="T355:T356" si="387">SUM(Q355:S355)</f>
        <v>0</v>
      </c>
      <c r="U355" s="130">
        <v>0</v>
      </c>
      <c r="V355" s="130">
        <v>0</v>
      </c>
      <c r="W355" s="130">
        <v>0</v>
      </c>
      <c r="X355" s="130">
        <v>0</v>
      </c>
      <c r="Y355" s="130">
        <v>0</v>
      </c>
      <c r="Z355" s="130">
        <v>0</v>
      </c>
      <c r="AA355" s="130">
        <v>0</v>
      </c>
      <c r="AB355" s="267">
        <f t="shared" ref="AB355:AB356" si="388">+I355+J355+K355+L355+M355+P355+T355+U355+V355+W355+X355+Y355+Z355+AA355</f>
        <v>0</v>
      </c>
      <c r="AC355" s="130"/>
      <c r="AD355" s="267">
        <v>0</v>
      </c>
      <c r="AE355" s="130"/>
      <c r="AF355" s="267">
        <f t="shared" ref="AF355:AF356" si="389">+G355+AB355+AD355</f>
        <v>0</v>
      </c>
      <c r="AG355" s="130"/>
      <c r="AH355" s="116"/>
      <c r="AI355" s="116"/>
    </row>
    <row r="356" spans="1:35" ht="15.75" customHeight="1">
      <c r="A356" s="260" t="s">
        <v>932</v>
      </c>
      <c r="B356" s="162" t="s">
        <v>933</v>
      </c>
      <c r="C356" s="130">
        <v>0</v>
      </c>
      <c r="D356" s="130">
        <v>0</v>
      </c>
      <c r="E356" s="130">
        <v>0</v>
      </c>
      <c r="F356" s="130">
        <v>0</v>
      </c>
      <c r="G356" s="267">
        <f t="shared" si="385"/>
        <v>0</v>
      </c>
      <c r="H356" s="130"/>
      <c r="I356" s="130">
        <v>0</v>
      </c>
      <c r="J356" s="130">
        <v>0</v>
      </c>
      <c r="K356" s="130">
        <v>0</v>
      </c>
      <c r="L356" s="130">
        <v>0</v>
      </c>
      <c r="M356" s="130">
        <v>0</v>
      </c>
      <c r="N356" s="279">
        <v>0</v>
      </c>
      <c r="O356" s="257">
        <v>0</v>
      </c>
      <c r="P356" s="280">
        <f t="shared" si="386"/>
        <v>0</v>
      </c>
      <c r="Q356" s="279">
        <v>0</v>
      </c>
      <c r="R356" s="257">
        <v>0</v>
      </c>
      <c r="S356" s="257">
        <v>0</v>
      </c>
      <c r="T356" s="280">
        <f t="shared" si="387"/>
        <v>0</v>
      </c>
      <c r="U356" s="130">
        <v>0</v>
      </c>
      <c r="V356" s="130">
        <v>0</v>
      </c>
      <c r="W356" s="130">
        <v>0</v>
      </c>
      <c r="X356" s="130">
        <v>0</v>
      </c>
      <c r="Y356" s="130">
        <v>0</v>
      </c>
      <c r="Z356" s="130">
        <v>0</v>
      </c>
      <c r="AA356" s="130">
        <v>0</v>
      </c>
      <c r="AB356" s="267">
        <f t="shared" si="388"/>
        <v>0</v>
      </c>
      <c r="AC356" s="130"/>
      <c r="AD356" s="267">
        <v>0</v>
      </c>
      <c r="AE356" s="130"/>
      <c r="AF356" s="267">
        <f t="shared" si="389"/>
        <v>0</v>
      </c>
      <c r="AG356" s="130"/>
      <c r="AH356" s="116"/>
      <c r="AI356" s="116"/>
    </row>
    <row r="357" spans="1:35" ht="15.75" customHeight="1">
      <c r="A357" s="273" t="s">
        <v>910</v>
      </c>
      <c r="B357" s="164" t="s">
        <v>911</v>
      </c>
      <c r="C357" s="133">
        <f t="shared" ref="C357:G357" si="390">SUM(C358)</f>
        <v>0</v>
      </c>
      <c r="D357" s="133">
        <f t="shared" si="390"/>
        <v>0</v>
      </c>
      <c r="E357" s="133">
        <f t="shared" si="390"/>
        <v>0</v>
      </c>
      <c r="F357" s="133">
        <f t="shared" si="390"/>
        <v>0</v>
      </c>
      <c r="G357" s="305">
        <f t="shared" si="390"/>
        <v>0</v>
      </c>
      <c r="H357" s="130"/>
      <c r="I357" s="133">
        <f t="shared" ref="I357:AB357" si="391">SUM(I358)</f>
        <v>0</v>
      </c>
      <c r="J357" s="133">
        <f t="shared" si="391"/>
        <v>0</v>
      </c>
      <c r="K357" s="133">
        <f t="shared" si="391"/>
        <v>0</v>
      </c>
      <c r="L357" s="133">
        <f t="shared" si="391"/>
        <v>0</v>
      </c>
      <c r="M357" s="133">
        <f t="shared" si="391"/>
        <v>0</v>
      </c>
      <c r="N357" s="306">
        <f t="shared" si="391"/>
        <v>0</v>
      </c>
      <c r="O357" s="307">
        <f t="shared" si="391"/>
        <v>0</v>
      </c>
      <c r="P357" s="308">
        <f t="shared" si="391"/>
        <v>0</v>
      </c>
      <c r="Q357" s="306">
        <f t="shared" si="391"/>
        <v>0</v>
      </c>
      <c r="R357" s="307">
        <f t="shared" si="391"/>
        <v>0</v>
      </c>
      <c r="S357" s="307">
        <f t="shared" si="391"/>
        <v>0</v>
      </c>
      <c r="T357" s="308">
        <f t="shared" si="391"/>
        <v>0</v>
      </c>
      <c r="U357" s="133">
        <f t="shared" si="391"/>
        <v>0</v>
      </c>
      <c r="V357" s="133">
        <f t="shared" si="391"/>
        <v>0</v>
      </c>
      <c r="W357" s="133">
        <f t="shared" si="391"/>
        <v>0</v>
      </c>
      <c r="X357" s="133">
        <f t="shared" si="391"/>
        <v>0</v>
      </c>
      <c r="Y357" s="133">
        <f t="shared" si="391"/>
        <v>0</v>
      </c>
      <c r="Z357" s="133">
        <f t="shared" si="391"/>
        <v>0</v>
      </c>
      <c r="AA357" s="133">
        <f t="shared" si="391"/>
        <v>0</v>
      </c>
      <c r="AB357" s="305">
        <f t="shared" si="391"/>
        <v>0</v>
      </c>
      <c r="AC357" s="130"/>
      <c r="AD357" s="305">
        <f>SUM(AD358)</f>
        <v>0</v>
      </c>
      <c r="AE357" s="130"/>
      <c r="AF357" s="305">
        <f>SUM(AF358)</f>
        <v>0</v>
      </c>
      <c r="AG357" s="130"/>
      <c r="AH357" s="116"/>
      <c r="AI357" s="116"/>
    </row>
    <row r="358" spans="1:35" ht="15.75" customHeight="1">
      <c r="A358" s="260" t="s">
        <v>934</v>
      </c>
      <c r="B358" s="162" t="s">
        <v>935</v>
      </c>
      <c r="C358" s="130">
        <v>0</v>
      </c>
      <c r="D358" s="130">
        <v>0</v>
      </c>
      <c r="E358" s="130">
        <v>0</v>
      </c>
      <c r="F358" s="130">
        <v>0</v>
      </c>
      <c r="G358" s="267">
        <f>SUM(C358:F358)</f>
        <v>0</v>
      </c>
      <c r="H358" s="130"/>
      <c r="I358" s="130">
        <v>0</v>
      </c>
      <c r="J358" s="130">
        <v>0</v>
      </c>
      <c r="K358" s="130">
        <v>0</v>
      </c>
      <c r="L358" s="130">
        <v>0</v>
      </c>
      <c r="M358" s="130">
        <v>0</v>
      </c>
      <c r="N358" s="279">
        <v>0</v>
      </c>
      <c r="O358" s="257">
        <v>0</v>
      </c>
      <c r="P358" s="280">
        <f>SUM(N358:O358)</f>
        <v>0</v>
      </c>
      <c r="Q358" s="279">
        <v>0</v>
      </c>
      <c r="R358" s="257">
        <v>0</v>
      </c>
      <c r="S358" s="257">
        <v>0</v>
      </c>
      <c r="T358" s="280">
        <f>SUM(Q358:S358)</f>
        <v>0</v>
      </c>
      <c r="U358" s="130">
        <v>0</v>
      </c>
      <c r="V358" s="130">
        <v>0</v>
      </c>
      <c r="W358" s="130">
        <v>0</v>
      </c>
      <c r="X358" s="130">
        <v>0</v>
      </c>
      <c r="Y358" s="130">
        <v>0</v>
      </c>
      <c r="Z358" s="130">
        <v>0</v>
      </c>
      <c r="AA358" s="130">
        <v>0</v>
      </c>
      <c r="AB358" s="267">
        <f>+I358+J358+K358+L358+M358+P358+T358+U358+V358+W358+X358+Y358+Z358+AA358</f>
        <v>0</v>
      </c>
      <c r="AC358" s="130"/>
      <c r="AD358" s="267">
        <v>0</v>
      </c>
      <c r="AE358" s="130"/>
      <c r="AF358" s="267">
        <f>+G358+AB358+AD358</f>
        <v>0</v>
      </c>
      <c r="AG358" s="130"/>
      <c r="AH358" s="116"/>
      <c r="AI358" s="116"/>
    </row>
    <row r="359" spans="1:35" ht="15.75" customHeight="1">
      <c r="A359" s="260"/>
      <c r="B359" s="162"/>
      <c r="C359" s="130"/>
      <c r="D359" s="130"/>
      <c r="E359" s="130"/>
      <c r="F359" s="130"/>
      <c r="G359" s="267"/>
      <c r="H359" s="130"/>
      <c r="I359" s="130"/>
      <c r="J359" s="130"/>
      <c r="K359" s="130"/>
      <c r="L359" s="130"/>
      <c r="M359" s="130"/>
      <c r="N359" s="279"/>
      <c r="O359" s="257"/>
      <c r="P359" s="280"/>
      <c r="Q359" s="279"/>
      <c r="R359" s="257"/>
      <c r="S359" s="257"/>
      <c r="T359" s="280"/>
      <c r="U359" s="130"/>
      <c r="V359" s="130"/>
      <c r="W359" s="130"/>
      <c r="X359" s="130"/>
      <c r="Y359" s="130"/>
      <c r="Z359" s="130"/>
      <c r="AA359" s="130"/>
      <c r="AB359" s="267"/>
      <c r="AC359" s="130"/>
      <c r="AD359" s="267"/>
      <c r="AE359" s="130"/>
      <c r="AF359" s="267"/>
      <c r="AG359" s="130"/>
      <c r="AH359" s="116"/>
      <c r="AI359" s="116"/>
    </row>
    <row r="360" spans="1:35" ht="15.75" customHeight="1">
      <c r="A360" s="273" t="s">
        <v>936</v>
      </c>
      <c r="B360" s="164" t="s">
        <v>937</v>
      </c>
      <c r="C360" s="158">
        <f t="shared" ref="C360:G360" si="392">SUM(C361:C362)</f>
        <v>0</v>
      </c>
      <c r="D360" s="158">
        <f t="shared" si="392"/>
        <v>0</v>
      </c>
      <c r="E360" s="158">
        <f t="shared" si="392"/>
        <v>0</v>
      </c>
      <c r="F360" s="158">
        <f t="shared" si="392"/>
        <v>0</v>
      </c>
      <c r="G360" s="274">
        <f t="shared" si="392"/>
        <v>0</v>
      </c>
      <c r="H360" s="130"/>
      <c r="I360" s="158">
        <f t="shared" ref="I360:AB360" si="393">SUM(I361:I362)</f>
        <v>0</v>
      </c>
      <c r="J360" s="158">
        <f t="shared" si="393"/>
        <v>0</v>
      </c>
      <c r="K360" s="158">
        <f t="shared" si="393"/>
        <v>0</v>
      </c>
      <c r="L360" s="158">
        <f t="shared" si="393"/>
        <v>0</v>
      </c>
      <c r="M360" s="158">
        <f t="shared" si="393"/>
        <v>0</v>
      </c>
      <c r="N360" s="275">
        <f t="shared" si="393"/>
        <v>0</v>
      </c>
      <c r="O360" s="276">
        <f t="shared" si="393"/>
        <v>0</v>
      </c>
      <c r="P360" s="277">
        <f t="shared" si="393"/>
        <v>0</v>
      </c>
      <c r="Q360" s="275">
        <f t="shared" si="393"/>
        <v>0</v>
      </c>
      <c r="R360" s="276">
        <f t="shared" si="393"/>
        <v>0</v>
      </c>
      <c r="S360" s="276">
        <f t="shared" si="393"/>
        <v>0</v>
      </c>
      <c r="T360" s="277">
        <f t="shared" si="393"/>
        <v>0</v>
      </c>
      <c r="U360" s="158">
        <f t="shared" si="393"/>
        <v>0</v>
      </c>
      <c r="V360" s="158">
        <f t="shared" si="393"/>
        <v>0</v>
      </c>
      <c r="W360" s="158">
        <f t="shared" si="393"/>
        <v>0</v>
      </c>
      <c r="X360" s="158">
        <f t="shared" si="393"/>
        <v>0</v>
      </c>
      <c r="Y360" s="158">
        <f t="shared" si="393"/>
        <v>0</v>
      </c>
      <c r="Z360" s="158">
        <f t="shared" si="393"/>
        <v>0</v>
      </c>
      <c r="AA360" s="158">
        <f t="shared" si="393"/>
        <v>0</v>
      </c>
      <c r="AB360" s="274">
        <f t="shared" si="393"/>
        <v>0</v>
      </c>
      <c r="AC360" s="130"/>
      <c r="AD360" s="274">
        <f>SUM(AD361:AD362)</f>
        <v>0</v>
      </c>
      <c r="AE360" s="130"/>
      <c r="AF360" s="274">
        <f>SUM(AF361:AF362)</f>
        <v>0</v>
      </c>
      <c r="AG360" s="130"/>
      <c r="AH360" s="116"/>
      <c r="AI360" s="116"/>
    </row>
    <row r="361" spans="1:35" ht="15.75" customHeight="1">
      <c r="A361" s="260" t="s">
        <v>938</v>
      </c>
      <c r="B361" s="162" t="s">
        <v>939</v>
      </c>
      <c r="C361" s="130">
        <v>0</v>
      </c>
      <c r="D361" s="130">
        <v>0</v>
      </c>
      <c r="E361" s="130">
        <v>0</v>
      </c>
      <c r="F361" s="130">
        <v>0</v>
      </c>
      <c r="G361" s="267">
        <f t="shared" ref="G361:G362" si="394">SUM(C361:F361)</f>
        <v>0</v>
      </c>
      <c r="H361" s="130"/>
      <c r="I361" s="130">
        <v>0</v>
      </c>
      <c r="J361" s="130">
        <v>0</v>
      </c>
      <c r="K361" s="130">
        <v>0</v>
      </c>
      <c r="L361" s="130">
        <v>0</v>
      </c>
      <c r="M361" s="130">
        <v>0</v>
      </c>
      <c r="N361" s="279">
        <v>0</v>
      </c>
      <c r="O361" s="257">
        <v>0</v>
      </c>
      <c r="P361" s="280">
        <f t="shared" ref="P361:P362" si="395">SUM(N361:O361)</f>
        <v>0</v>
      </c>
      <c r="Q361" s="279">
        <v>0</v>
      </c>
      <c r="R361" s="257">
        <v>0</v>
      </c>
      <c r="S361" s="257">
        <v>0</v>
      </c>
      <c r="T361" s="280">
        <f t="shared" ref="T361:T362" si="396">SUM(Q361:S361)</f>
        <v>0</v>
      </c>
      <c r="U361" s="130">
        <v>0</v>
      </c>
      <c r="V361" s="130">
        <v>0</v>
      </c>
      <c r="W361" s="130">
        <v>0</v>
      </c>
      <c r="X361" s="130">
        <v>0</v>
      </c>
      <c r="Y361" s="130">
        <v>0</v>
      </c>
      <c r="Z361" s="130">
        <v>0</v>
      </c>
      <c r="AA361" s="130">
        <v>0</v>
      </c>
      <c r="AB361" s="267">
        <f t="shared" ref="AB361:AB362" si="397">+I361+J361+K361+L361+M361+P361+T361+U361+V361+W361+X361+Y361+Z361+AA361</f>
        <v>0</v>
      </c>
      <c r="AC361" s="130"/>
      <c r="AD361" s="267">
        <v>0</v>
      </c>
      <c r="AE361" s="130"/>
      <c r="AF361" s="267">
        <f t="shared" ref="AF361:AF362" si="398">+G361+AB361+AD361</f>
        <v>0</v>
      </c>
      <c r="AG361" s="130"/>
      <c r="AH361" s="116"/>
      <c r="AI361" s="116"/>
    </row>
    <row r="362" spans="1:35" ht="15.75" customHeight="1">
      <c r="A362" s="260" t="s">
        <v>940</v>
      </c>
      <c r="B362" s="162" t="s">
        <v>941</v>
      </c>
      <c r="C362" s="130">
        <v>0</v>
      </c>
      <c r="D362" s="130">
        <v>0</v>
      </c>
      <c r="E362" s="130">
        <v>0</v>
      </c>
      <c r="F362" s="130">
        <v>0</v>
      </c>
      <c r="G362" s="267">
        <f t="shared" si="394"/>
        <v>0</v>
      </c>
      <c r="H362" s="130"/>
      <c r="I362" s="130">
        <v>0</v>
      </c>
      <c r="J362" s="130">
        <v>0</v>
      </c>
      <c r="K362" s="130">
        <v>0</v>
      </c>
      <c r="L362" s="130">
        <v>0</v>
      </c>
      <c r="M362" s="130">
        <v>0</v>
      </c>
      <c r="N362" s="279">
        <v>0</v>
      </c>
      <c r="O362" s="257">
        <v>0</v>
      </c>
      <c r="P362" s="280">
        <f t="shared" si="395"/>
        <v>0</v>
      </c>
      <c r="Q362" s="279">
        <v>0</v>
      </c>
      <c r="R362" s="257">
        <v>0</v>
      </c>
      <c r="S362" s="257">
        <v>0</v>
      </c>
      <c r="T362" s="280">
        <f t="shared" si="396"/>
        <v>0</v>
      </c>
      <c r="U362" s="130">
        <v>0</v>
      </c>
      <c r="V362" s="130">
        <v>0</v>
      </c>
      <c r="W362" s="130">
        <v>0</v>
      </c>
      <c r="X362" s="130">
        <v>0</v>
      </c>
      <c r="Y362" s="130">
        <v>0</v>
      </c>
      <c r="Z362" s="130">
        <v>0</v>
      </c>
      <c r="AA362" s="130">
        <v>0</v>
      </c>
      <c r="AB362" s="267">
        <f t="shared" si="397"/>
        <v>0</v>
      </c>
      <c r="AC362" s="130"/>
      <c r="AD362" s="267">
        <v>0</v>
      </c>
      <c r="AE362" s="130"/>
      <c r="AF362" s="267">
        <f t="shared" si="398"/>
        <v>0</v>
      </c>
      <c r="AG362" s="130"/>
      <c r="AH362" s="116"/>
      <c r="AI362" s="116"/>
    </row>
    <row r="363" spans="1:35" ht="15.75" customHeight="1">
      <c r="A363" s="260"/>
      <c r="B363" s="162"/>
      <c r="C363" s="130"/>
      <c r="D363" s="130"/>
      <c r="E363" s="130"/>
      <c r="F363" s="130"/>
      <c r="G363" s="267"/>
      <c r="H363" s="130"/>
      <c r="I363" s="130"/>
      <c r="J363" s="130"/>
      <c r="K363" s="130"/>
      <c r="L363" s="130"/>
      <c r="M363" s="130"/>
      <c r="N363" s="279"/>
      <c r="O363" s="257"/>
      <c r="P363" s="280"/>
      <c r="Q363" s="279"/>
      <c r="R363" s="257"/>
      <c r="S363" s="257"/>
      <c r="T363" s="280"/>
      <c r="U363" s="130"/>
      <c r="V363" s="130"/>
      <c r="W363" s="130"/>
      <c r="X363" s="130"/>
      <c r="Y363" s="130"/>
      <c r="Z363" s="130"/>
      <c r="AA363" s="130"/>
      <c r="AB363" s="267"/>
      <c r="AC363" s="130"/>
      <c r="AD363" s="267"/>
      <c r="AE363" s="130"/>
      <c r="AF363" s="267"/>
      <c r="AG363" s="130"/>
      <c r="AH363" s="116"/>
      <c r="AI363" s="116"/>
    </row>
    <row r="364" spans="1:35" ht="15.75" customHeight="1">
      <c r="A364" s="273">
        <v>9</v>
      </c>
      <c r="B364" s="164" t="s">
        <v>178</v>
      </c>
      <c r="C364" s="158">
        <f t="shared" ref="C364:G364" si="399">+C365</f>
        <v>0</v>
      </c>
      <c r="D364" s="158">
        <f t="shared" si="399"/>
        <v>0</v>
      </c>
      <c r="E364" s="158">
        <f t="shared" si="399"/>
        <v>0</v>
      </c>
      <c r="F364" s="158">
        <f t="shared" si="399"/>
        <v>0</v>
      </c>
      <c r="G364" s="274">
        <f t="shared" si="399"/>
        <v>0</v>
      </c>
      <c r="H364" s="130"/>
      <c r="I364" s="158">
        <f t="shared" ref="I364:AB364" si="400">+I365</f>
        <v>0</v>
      </c>
      <c r="J364" s="158">
        <f t="shared" si="400"/>
        <v>0</v>
      </c>
      <c r="K364" s="158">
        <f t="shared" si="400"/>
        <v>0</v>
      </c>
      <c r="L364" s="158">
        <f t="shared" si="400"/>
        <v>0</v>
      </c>
      <c r="M364" s="158">
        <f t="shared" si="400"/>
        <v>0</v>
      </c>
      <c r="N364" s="275">
        <f t="shared" si="400"/>
        <v>0</v>
      </c>
      <c r="O364" s="276">
        <f t="shared" si="400"/>
        <v>0</v>
      </c>
      <c r="P364" s="277">
        <f t="shared" si="400"/>
        <v>0</v>
      </c>
      <c r="Q364" s="275">
        <f t="shared" si="400"/>
        <v>0</v>
      </c>
      <c r="R364" s="276">
        <f t="shared" si="400"/>
        <v>0</v>
      </c>
      <c r="S364" s="276">
        <f t="shared" si="400"/>
        <v>0</v>
      </c>
      <c r="T364" s="277">
        <f t="shared" si="400"/>
        <v>0</v>
      </c>
      <c r="U364" s="158">
        <f t="shared" si="400"/>
        <v>0</v>
      </c>
      <c r="V364" s="158">
        <f t="shared" si="400"/>
        <v>0</v>
      </c>
      <c r="W364" s="158">
        <f t="shared" si="400"/>
        <v>0</v>
      </c>
      <c r="X364" s="158">
        <f t="shared" si="400"/>
        <v>0</v>
      </c>
      <c r="Y364" s="158">
        <f t="shared" si="400"/>
        <v>0</v>
      </c>
      <c r="Z364" s="158">
        <f t="shared" si="400"/>
        <v>0</v>
      </c>
      <c r="AA364" s="158">
        <f t="shared" si="400"/>
        <v>0</v>
      </c>
      <c r="AB364" s="274">
        <f t="shared" si="400"/>
        <v>0</v>
      </c>
      <c r="AC364" s="130"/>
      <c r="AD364" s="274">
        <f>+AD365</f>
        <v>73535488.939999998</v>
      </c>
      <c r="AE364" s="130"/>
      <c r="AF364" s="274">
        <f>+AF365</f>
        <v>73535488.939999998</v>
      </c>
      <c r="AG364" s="130"/>
      <c r="AH364" s="116"/>
      <c r="AI364" s="116"/>
    </row>
    <row r="365" spans="1:35" ht="15.75" customHeight="1">
      <c r="A365" s="273" t="s">
        <v>942</v>
      </c>
      <c r="B365" s="164" t="s">
        <v>943</v>
      </c>
      <c r="C365" s="158">
        <f t="shared" ref="C365:G365" si="401">SUM(C366:C367)</f>
        <v>0</v>
      </c>
      <c r="D365" s="158">
        <f t="shared" si="401"/>
        <v>0</v>
      </c>
      <c r="E365" s="158">
        <f t="shared" si="401"/>
        <v>0</v>
      </c>
      <c r="F365" s="158">
        <f t="shared" si="401"/>
        <v>0</v>
      </c>
      <c r="G365" s="274">
        <f t="shared" si="401"/>
        <v>0</v>
      </c>
      <c r="H365" s="130"/>
      <c r="I365" s="158">
        <f t="shared" ref="I365:AB365" si="402">SUM(I366:I367)</f>
        <v>0</v>
      </c>
      <c r="J365" s="158">
        <f t="shared" si="402"/>
        <v>0</v>
      </c>
      <c r="K365" s="158">
        <f t="shared" si="402"/>
        <v>0</v>
      </c>
      <c r="L365" s="158">
        <f t="shared" si="402"/>
        <v>0</v>
      </c>
      <c r="M365" s="158">
        <f t="shared" si="402"/>
        <v>0</v>
      </c>
      <c r="N365" s="275">
        <f t="shared" si="402"/>
        <v>0</v>
      </c>
      <c r="O365" s="276">
        <f t="shared" si="402"/>
        <v>0</v>
      </c>
      <c r="P365" s="277">
        <f t="shared" si="402"/>
        <v>0</v>
      </c>
      <c r="Q365" s="275">
        <f t="shared" si="402"/>
        <v>0</v>
      </c>
      <c r="R365" s="276">
        <f t="shared" si="402"/>
        <v>0</v>
      </c>
      <c r="S365" s="276">
        <f t="shared" si="402"/>
        <v>0</v>
      </c>
      <c r="T365" s="277">
        <f t="shared" si="402"/>
        <v>0</v>
      </c>
      <c r="U365" s="158">
        <f t="shared" si="402"/>
        <v>0</v>
      </c>
      <c r="V365" s="158">
        <f t="shared" si="402"/>
        <v>0</v>
      </c>
      <c r="W365" s="158">
        <f t="shared" si="402"/>
        <v>0</v>
      </c>
      <c r="X365" s="158">
        <f t="shared" si="402"/>
        <v>0</v>
      </c>
      <c r="Y365" s="158">
        <f t="shared" si="402"/>
        <v>0</v>
      </c>
      <c r="Z365" s="158">
        <f t="shared" si="402"/>
        <v>0</v>
      </c>
      <c r="AA365" s="158">
        <f t="shared" si="402"/>
        <v>0</v>
      </c>
      <c r="AB365" s="274">
        <f t="shared" si="402"/>
        <v>0</v>
      </c>
      <c r="AC365" s="130"/>
      <c r="AD365" s="274">
        <f>SUM(AD366:AD367)</f>
        <v>73535488.939999998</v>
      </c>
      <c r="AE365" s="130"/>
      <c r="AF365" s="274">
        <f>SUM(AF366:AF367)</f>
        <v>73535488.939999998</v>
      </c>
      <c r="AG365" s="130"/>
      <c r="AH365" s="116"/>
      <c r="AI365" s="116"/>
    </row>
    <row r="366" spans="1:35" ht="15.75" customHeight="1">
      <c r="A366" s="260" t="s">
        <v>944</v>
      </c>
      <c r="B366" s="162" t="s">
        <v>945</v>
      </c>
      <c r="C366" s="130">
        <v>0</v>
      </c>
      <c r="D366" s="130">
        <v>0</v>
      </c>
      <c r="E366" s="130">
        <v>0</v>
      </c>
      <c r="F366" s="130">
        <v>0</v>
      </c>
      <c r="G366" s="267">
        <f t="shared" ref="G366:G367" si="403">SUM(C366:F366)</f>
        <v>0</v>
      </c>
      <c r="H366" s="130"/>
      <c r="I366" s="130">
        <v>0</v>
      </c>
      <c r="J366" s="130">
        <v>0</v>
      </c>
      <c r="K366" s="130">
        <v>0</v>
      </c>
      <c r="L366" s="130">
        <v>0</v>
      </c>
      <c r="M366" s="130">
        <v>0</v>
      </c>
      <c r="N366" s="279">
        <v>0</v>
      </c>
      <c r="O366" s="257">
        <v>0</v>
      </c>
      <c r="P366" s="280">
        <f t="shared" ref="P366:P367" si="404">SUM(N366:O366)</f>
        <v>0</v>
      </c>
      <c r="Q366" s="279">
        <v>0</v>
      </c>
      <c r="R366" s="257">
        <v>0</v>
      </c>
      <c r="S366" s="257">
        <v>0</v>
      </c>
      <c r="T366" s="280">
        <f t="shared" ref="T366:T367" si="405">SUM(Q366:S366)</f>
        <v>0</v>
      </c>
      <c r="U366" s="130">
        <v>0</v>
      </c>
      <c r="V366" s="130">
        <v>0</v>
      </c>
      <c r="W366" s="130">
        <v>0</v>
      </c>
      <c r="X366" s="130">
        <v>0</v>
      </c>
      <c r="Y366" s="130">
        <v>0</v>
      </c>
      <c r="Z366" s="130">
        <v>0</v>
      </c>
      <c r="AA366" s="130">
        <v>0</v>
      </c>
      <c r="AB366" s="267">
        <f t="shared" ref="AB366:AB367" si="406">+I366+J366+K366+L366+M366+P366+T366+U366+V366+W366+X366+Y366+Z366+AA366</f>
        <v>0</v>
      </c>
      <c r="AC366" s="130"/>
      <c r="AD366" s="267">
        <v>0</v>
      </c>
      <c r="AE366" s="130"/>
      <c r="AF366" s="267">
        <f t="shared" ref="AF366:AF367" si="407">+G366+AB366+AD366</f>
        <v>0</v>
      </c>
      <c r="AG366" s="130"/>
      <c r="AH366" s="116"/>
      <c r="AI366" s="116"/>
    </row>
    <row r="367" spans="1:35" ht="15.75" customHeight="1">
      <c r="A367" s="260" t="s">
        <v>946</v>
      </c>
      <c r="B367" s="162" t="s">
        <v>947</v>
      </c>
      <c r="C367" s="130">
        <v>0</v>
      </c>
      <c r="D367" s="130">
        <v>0</v>
      </c>
      <c r="E367" s="130">
        <v>0</v>
      </c>
      <c r="F367" s="130">
        <v>0</v>
      </c>
      <c r="G367" s="267">
        <f t="shared" si="403"/>
        <v>0</v>
      </c>
      <c r="H367" s="130"/>
      <c r="I367" s="130">
        <v>0</v>
      </c>
      <c r="J367" s="130">
        <v>0</v>
      </c>
      <c r="K367" s="130">
        <v>0</v>
      </c>
      <c r="L367" s="130">
        <v>0</v>
      </c>
      <c r="M367" s="130">
        <v>0</v>
      </c>
      <c r="N367" s="279">
        <v>0</v>
      </c>
      <c r="O367" s="257">
        <v>0</v>
      </c>
      <c r="P367" s="280">
        <f t="shared" si="404"/>
        <v>0</v>
      </c>
      <c r="Q367" s="279">
        <v>0</v>
      </c>
      <c r="R367" s="257">
        <v>0</v>
      </c>
      <c r="S367" s="257">
        <v>0</v>
      </c>
      <c r="T367" s="280">
        <f t="shared" si="405"/>
        <v>0</v>
      </c>
      <c r="U367" s="130">
        <v>0</v>
      </c>
      <c r="V367" s="130">
        <v>0</v>
      </c>
      <c r="W367" s="130">
        <v>0</v>
      </c>
      <c r="X367" s="130">
        <v>0</v>
      </c>
      <c r="Y367" s="130">
        <v>0</v>
      </c>
      <c r="Z367" s="130">
        <v>0</v>
      </c>
      <c r="AA367" s="130">
        <v>0</v>
      </c>
      <c r="AB367" s="267">
        <f t="shared" si="406"/>
        <v>0</v>
      </c>
      <c r="AC367" s="130"/>
      <c r="AD367" s="267">
        <f>+'DETALLE PROG. III'!D316</f>
        <v>73535488.939999998</v>
      </c>
      <c r="AE367" s="130"/>
      <c r="AF367" s="267">
        <f t="shared" si="407"/>
        <v>73535488.939999998</v>
      </c>
      <c r="AG367" s="130"/>
      <c r="AH367" s="116"/>
      <c r="AI367" s="116"/>
    </row>
    <row r="368" spans="1:35" ht="15.75" customHeight="1">
      <c r="A368" s="260"/>
      <c r="B368" s="116"/>
      <c r="C368" s="130"/>
      <c r="D368" s="130"/>
      <c r="E368" s="130"/>
      <c r="F368" s="130"/>
      <c r="G368" s="267"/>
      <c r="H368" s="130"/>
      <c r="I368" s="130"/>
      <c r="J368" s="130"/>
      <c r="K368" s="130"/>
      <c r="L368" s="130"/>
      <c r="M368" s="130"/>
      <c r="N368" s="279"/>
      <c r="O368" s="257"/>
      <c r="P368" s="280"/>
      <c r="Q368" s="279"/>
      <c r="R368" s="257"/>
      <c r="S368" s="257"/>
      <c r="T368" s="280"/>
      <c r="U368" s="130"/>
      <c r="V368" s="130"/>
      <c r="W368" s="130"/>
      <c r="X368" s="130"/>
      <c r="Y368" s="130"/>
      <c r="Z368" s="130"/>
      <c r="AA368" s="130"/>
      <c r="AB368" s="267"/>
      <c r="AC368" s="130"/>
      <c r="AD368" s="267"/>
      <c r="AE368" s="130"/>
      <c r="AF368" s="267"/>
      <c r="AG368" s="130"/>
      <c r="AH368" s="116"/>
      <c r="AI368" s="116"/>
    </row>
    <row r="369" spans="1:35" ht="15.75" customHeight="1">
      <c r="A369" s="260"/>
      <c r="B369" s="141" t="s">
        <v>1457</v>
      </c>
      <c r="C369" s="125">
        <f t="shared" ref="C369:F369" si="408">+C10+C48+C112+C151+C314+C246+C192+C284+C336+C364</f>
        <v>899247263.84463882</v>
      </c>
      <c r="D369" s="125">
        <f t="shared" si="408"/>
        <v>32168087.004273199</v>
      </c>
      <c r="E369" s="125">
        <f t="shared" si="408"/>
        <v>11645000</v>
      </c>
      <c r="F369" s="125">
        <f t="shared" si="408"/>
        <v>341664359</v>
      </c>
      <c r="G369" s="309">
        <f>SUM(C369:F369)</f>
        <v>1284724709.848912</v>
      </c>
      <c r="H369" s="130"/>
      <c r="I369" s="310">
        <f t="shared" ref="I369:AA369" si="409">+I10+I48+I112+I151+I314+I246+I192+I284+I336+I364</f>
        <v>34456098.464826867</v>
      </c>
      <c r="J369" s="125">
        <f t="shared" si="409"/>
        <v>489525494.39822483</v>
      </c>
      <c r="K369" s="125">
        <f t="shared" si="409"/>
        <v>500000</v>
      </c>
      <c r="L369" s="125">
        <f t="shared" si="409"/>
        <v>8200000</v>
      </c>
      <c r="M369" s="125">
        <f t="shared" si="409"/>
        <v>0</v>
      </c>
      <c r="N369" s="310">
        <f t="shared" si="409"/>
        <v>55177969.287782907</v>
      </c>
      <c r="O369" s="125">
        <f t="shared" si="409"/>
        <v>10200000</v>
      </c>
      <c r="P369" s="311">
        <f t="shared" si="409"/>
        <v>65377969.297782913</v>
      </c>
      <c r="Q369" s="310">
        <f t="shared" si="409"/>
        <v>28526353.281580456</v>
      </c>
      <c r="R369" s="125">
        <f t="shared" si="409"/>
        <v>8700000</v>
      </c>
      <c r="S369" s="125">
        <f t="shared" si="409"/>
        <v>101287392</v>
      </c>
      <c r="T369" s="311">
        <f t="shared" si="409"/>
        <v>138513745.28158045</v>
      </c>
      <c r="U369" s="125">
        <f t="shared" si="409"/>
        <v>525000</v>
      </c>
      <c r="V369" s="125">
        <f t="shared" si="409"/>
        <v>92070000</v>
      </c>
      <c r="W369" s="125">
        <f t="shared" si="409"/>
        <v>0</v>
      </c>
      <c r="X369" s="125">
        <f t="shared" si="409"/>
        <v>24364049.098119512</v>
      </c>
      <c r="Y369" s="125">
        <f t="shared" si="409"/>
        <v>5000000</v>
      </c>
      <c r="Z369" s="125">
        <f t="shared" si="409"/>
        <v>2500000</v>
      </c>
      <c r="AA369" s="125">
        <f t="shared" si="409"/>
        <v>0</v>
      </c>
      <c r="AB369" s="312">
        <f>+I369+J369+K369+L369+M369+P369+T369+U369+V369+W369+X369+Y369+Z369+AA369</f>
        <v>861032356.54053462</v>
      </c>
      <c r="AC369" s="130"/>
      <c r="AD369" s="125">
        <f>+AD10+AD48+AD112+AD151+AD314+AD246+AD192+AD284+AD336+AD364</f>
        <v>1699386152.614671</v>
      </c>
      <c r="AE369" s="130"/>
      <c r="AF369" s="309">
        <f>+AF10+AF48+AF112+AF151+AF314+AF246+AF192+AF284+AF336+AF364+0.02</f>
        <v>3845143219.0241179</v>
      </c>
      <c r="AG369" s="130"/>
      <c r="AH369" s="116"/>
      <c r="AI369" s="116"/>
    </row>
    <row r="370" spans="1:35" ht="15.75" customHeight="1">
      <c r="A370" s="260"/>
      <c r="B370" s="136"/>
      <c r="C370" s="130"/>
      <c r="D370" s="130"/>
      <c r="E370" s="130"/>
      <c r="F370" s="130"/>
      <c r="G370" s="130"/>
      <c r="H370" s="130"/>
      <c r="I370" s="130"/>
      <c r="J370" s="130"/>
      <c r="K370" s="130"/>
      <c r="L370" s="130"/>
      <c r="M370" s="130"/>
      <c r="N370" s="257"/>
      <c r="O370" s="257"/>
      <c r="P370" s="130"/>
      <c r="Q370" s="257"/>
      <c r="R370" s="257"/>
      <c r="S370" s="257"/>
      <c r="T370" s="130"/>
      <c r="U370" s="130"/>
      <c r="V370" s="130"/>
      <c r="W370" s="130"/>
      <c r="X370" s="130"/>
      <c r="Y370" s="130"/>
      <c r="Z370" s="130"/>
      <c r="AA370" s="130"/>
      <c r="AB370" s="130"/>
      <c r="AC370" s="130"/>
      <c r="AD370" s="130"/>
      <c r="AE370" s="130"/>
      <c r="AF370" s="130">
        <f>+'DETALLE PROG. III'!D319</f>
        <v>3845143219.004118</v>
      </c>
      <c r="AG370" s="130"/>
      <c r="AH370" s="116"/>
      <c r="AI370" s="116"/>
    </row>
    <row r="371" spans="1:35" ht="15.75" hidden="1" customHeight="1">
      <c r="A371" s="260"/>
      <c r="B371" s="116"/>
      <c r="C371" s="130"/>
      <c r="D371" s="130"/>
      <c r="E371" s="130"/>
      <c r="F371" s="130"/>
      <c r="G371" s="130"/>
      <c r="H371" s="117"/>
      <c r="I371" s="130"/>
      <c r="J371" s="130"/>
      <c r="K371" s="130"/>
      <c r="L371" s="130"/>
      <c r="M371" s="130"/>
      <c r="N371" s="257"/>
      <c r="O371" s="257"/>
      <c r="P371" s="130"/>
      <c r="Q371" s="257"/>
      <c r="R371" s="257"/>
      <c r="S371" s="257"/>
      <c r="T371" s="130"/>
      <c r="U371" s="130"/>
      <c r="V371" s="130"/>
      <c r="W371" s="130"/>
      <c r="X371" s="130"/>
      <c r="Y371" s="130"/>
      <c r="Z371" s="130"/>
      <c r="AA371" s="130"/>
      <c r="AB371" s="130"/>
      <c r="AC371" s="130"/>
      <c r="AD371" s="130"/>
      <c r="AE371" s="130"/>
      <c r="AF371" s="130"/>
      <c r="AG371" s="130"/>
      <c r="AH371" s="116"/>
      <c r="AI371" s="116"/>
    </row>
    <row r="372" spans="1:35" ht="15.75" hidden="1" customHeight="1">
      <c r="A372" s="260"/>
      <c r="B372" s="116"/>
      <c r="C372" s="130"/>
      <c r="D372" s="130"/>
      <c r="E372" s="294"/>
      <c r="F372" s="294"/>
      <c r="G372" s="130"/>
      <c r="H372" s="294"/>
      <c r="I372" s="130"/>
      <c r="J372" s="130"/>
      <c r="K372" s="130"/>
      <c r="L372" s="294"/>
      <c r="M372" s="294"/>
      <c r="N372" s="257"/>
      <c r="O372" s="313"/>
      <c r="P372" s="130"/>
      <c r="Q372" s="257"/>
      <c r="R372" s="257"/>
      <c r="S372" s="313"/>
      <c r="T372" s="130"/>
      <c r="U372" s="294"/>
      <c r="V372" s="294"/>
      <c r="W372" s="130"/>
      <c r="X372" s="294"/>
      <c r="Y372" s="130"/>
      <c r="Z372" s="130"/>
      <c r="AA372" s="130"/>
      <c r="AB372" s="130"/>
      <c r="AC372" s="130"/>
      <c r="AD372" s="130"/>
      <c r="AE372" s="130"/>
      <c r="AF372" s="130"/>
      <c r="AG372" s="130"/>
      <c r="AH372" s="116"/>
      <c r="AI372" s="116"/>
    </row>
    <row r="373" spans="1:35" ht="15.75" hidden="1" customHeight="1">
      <c r="A373" s="260"/>
      <c r="B373" s="116"/>
      <c r="C373" s="130"/>
      <c r="D373" s="130"/>
      <c r="E373" s="294"/>
      <c r="F373" s="294"/>
      <c r="G373" s="130"/>
      <c r="H373" s="294"/>
      <c r="I373" s="130"/>
      <c r="J373" s="294"/>
      <c r="K373" s="130"/>
      <c r="L373" s="130"/>
      <c r="M373" s="130"/>
      <c r="N373" s="257"/>
      <c r="O373" s="257"/>
      <c r="P373" s="130"/>
      <c r="Q373" s="257"/>
      <c r="R373" s="257"/>
      <c r="S373" s="257"/>
      <c r="T373" s="130"/>
      <c r="U373" s="130"/>
      <c r="V373" s="130"/>
      <c r="W373" s="130"/>
      <c r="X373" s="130"/>
      <c r="Y373" s="130"/>
      <c r="Z373" s="130"/>
      <c r="AA373" s="130"/>
      <c r="AB373" s="130"/>
      <c r="AC373" s="130"/>
      <c r="AD373" s="130"/>
      <c r="AE373" s="130"/>
      <c r="AF373" s="130"/>
      <c r="AG373" s="130"/>
      <c r="AH373" s="116"/>
      <c r="AI373" s="116"/>
    </row>
    <row r="374" spans="1:35" ht="15.75" hidden="1" customHeight="1">
      <c r="A374" s="260"/>
      <c r="B374" s="116"/>
      <c r="C374" s="130"/>
      <c r="D374" s="130"/>
      <c r="E374" s="130"/>
      <c r="F374" s="130"/>
      <c r="G374" s="130"/>
      <c r="H374" s="130"/>
      <c r="I374" s="130"/>
      <c r="J374" s="130"/>
      <c r="K374" s="130"/>
      <c r="L374" s="130"/>
      <c r="M374" s="130"/>
      <c r="N374" s="257"/>
      <c r="O374" s="257"/>
      <c r="P374" s="130"/>
      <c r="Q374" s="257"/>
      <c r="R374" s="257"/>
      <c r="S374" s="257"/>
      <c r="T374" s="130"/>
      <c r="U374" s="130"/>
      <c r="V374" s="130"/>
      <c r="W374" s="130"/>
      <c r="X374" s="130"/>
      <c r="Y374" s="130"/>
      <c r="Z374" s="130"/>
      <c r="AA374" s="130"/>
      <c r="AB374" s="130"/>
      <c r="AC374" s="130"/>
      <c r="AD374" s="130"/>
      <c r="AE374" s="130"/>
      <c r="AF374" s="130"/>
      <c r="AG374" s="130"/>
      <c r="AH374" s="116"/>
      <c r="AI374" s="116"/>
    </row>
    <row r="375" spans="1:35" ht="15.75" hidden="1" customHeight="1">
      <c r="A375" s="260"/>
      <c r="B375" s="116"/>
      <c r="C375" s="130"/>
      <c r="D375" s="130"/>
      <c r="E375" s="130"/>
      <c r="F375" s="130"/>
      <c r="G375" s="130"/>
      <c r="H375" s="117"/>
      <c r="I375" s="130"/>
      <c r="J375" s="130"/>
      <c r="K375" s="130"/>
      <c r="L375" s="130"/>
      <c r="M375" s="130"/>
      <c r="N375" s="257"/>
      <c r="O375" s="257"/>
      <c r="P375" s="130"/>
      <c r="Q375" s="257"/>
      <c r="R375" s="257"/>
      <c r="S375" s="257"/>
      <c r="T375" s="130"/>
      <c r="U375" s="130"/>
      <c r="V375" s="130"/>
      <c r="W375" s="130"/>
      <c r="X375" s="130"/>
      <c r="Y375" s="130"/>
      <c r="Z375" s="130"/>
      <c r="AA375" s="130"/>
      <c r="AB375" s="130"/>
      <c r="AC375" s="130"/>
      <c r="AD375" s="130"/>
      <c r="AE375" s="130"/>
      <c r="AF375" s="130"/>
      <c r="AG375" s="130"/>
      <c r="AH375" s="116"/>
      <c r="AI375" s="116"/>
    </row>
    <row r="376" spans="1:35" ht="15.75" hidden="1" customHeight="1">
      <c r="A376" s="260"/>
      <c r="B376" s="116"/>
      <c r="C376" s="130"/>
      <c r="D376" s="130"/>
      <c r="E376" s="130"/>
      <c r="F376" s="130"/>
      <c r="G376" s="130"/>
      <c r="H376" s="117"/>
      <c r="I376" s="130"/>
      <c r="J376" s="130"/>
      <c r="K376" s="130"/>
      <c r="L376" s="130"/>
      <c r="M376" s="130"/>
      <c r="N376" s="257"/>
      <c r="O376" s="257"/>
      <c r="P376" s="130"/>
      <c r="Q376" s="257"/>
      <c r="R376" s="257"/>
      <c r="S376" s="257"/>
      <c r="T376" s="130"/>
      <c r="U376" s="130"/>
      <c r="V376" s="130"/>
      <c r="W376" s="130"/>
      <c r="X376" s="130"/>
      <c r="Y376" s="130"/>
      <c r="Z376" s="130"/>
      <c r="AA376" s="130"/>
      <c r="AB376" s="130"/>
      <c r="AC376" s="130"/>
      <c r="AD376" s="130"/>
      <c r="AE376" s="130"/>
      <c r="AF376" s="130"/>
      <c r="AG376" s="130"/>
      <c r="AH376" s="116"/>
      <c r="AI376" s="116"/>
    </row>
    <row r="377" spans="1:35" ht="15.75" hidden="1" customHeight="1">
      <c r="A377" s="260"/>
      <c r="B377" s="116"/>
      <c r="C377" s="130"/>
      <c r="D377" s="130"/>
      <c r="E377" s="130"/>
      <c r="F377" s="130"/>
      <c r="G377" s="130"/>
      <c r="H377" s="117"/>
      <c r="I377" s="130"/>
      <c r="J377" s="130"/>
      <c r="K377" s="130"/>
      <c r="L377" s="130"/>
      <c r="M377" s="130"/>
      <c r="N377" s="257"/>
      <c r="O377" s="257"/>
      <c r="P377" s="130"/>
      <c r="Q377" s="257"/>
      <c r="R377" s="257"/>
      <c r="S377" s="257"/>
      <c r="T377" s="130"/>
      <c r="U377" s="130"/>
      <c r="V377" s="130"/>
      <c r="W377" s="130"/>
      <c r="X377" s="130"/>
      <c r="Y377" s="130"/>
      <c r="Z377" s="130"/>
      <c r="AA377" s="130"/>
      <c r="AB377" s="130"/>
      <c r="AC377" s="130"/>
      <c r="AD377" s="130"/>
      <c r="AE377" s="130"/>
      <c r="AF377" s="130"/>
      <c r="AG377" s="130"/>
      <c r="AH377" s="116"/>
      <c r="AI377" s="116"/>
    </row>
    <row r="378" spans="1:35" ht="15.75" customHeight="1">
      <c r="A378" s="260"/>
      <c r="B378" s="136"/>
      <c r="C378" s="130"/>
      <c r="D378" s="130"/>
      <c r="E378" s="130"/>
      <c r="F378" s="130"/>
      <c r="G378" s="130"/>
      <c r="H378" s="117"/>
      <c r="I378" s="130"/>
      <c r="J378" s="130"/>
      <c r="K378" s="130"/>
      <c r="L378" s="130"/>
      <c r="M378" s="130"/>
      <c r="N378" s="257"/>
      <c r="O378" s="257"/>
      <c r="P378" s="130"/>
      <c r="Q378" s="257"/>
      <c r="R378" s="257"/>
      <c r="S378" s="257"/>
      <c r="T378" s="130"/>
      <c r="U378" s="130"/>
      <c r="V378" s="130"/>
      <c r="W378" s="130"/>
      <c r="X378" s="130">
        <v>24214049</v>
      </c>
      <c r="Y378" s="130"/>
      <c r="Z378" s="130"/>
      <c r="AA378" s="130"/>
      <c r="AB378" s="130"/>
      <c r="AC378" s="130"/>
      <c r="AD378" s="130"/>
      <c r="AE378" s="130"/>
      <c r="AF378" s="130">
        <f>+AF369-AF370</f>
        <v>1.9999980926513672E-2</v>
      </c>
      <c r="AG378" s="130"/>
      <c r="AH378" s="116"/>
      <c r="AI378" s="116"/>
    </row>
    <row r="379" spans="1:35" ht="15.75" customHeight="1">
      <c r="A379" s="260"/>
      <c r="B379" s="136"/>
      <c r="C379" s="130"/>
      <c r="D379" s="130"/>
      <c r="E379" s="130"/>
      <c r="F379" s="130"/>
      <c r="G379" s="130"/>
      <c r="H379" s="117"/>
      <c r="I379" s="130"/>
      <c r="J379" s="130"/>
      <c r="K379" s="130"/>
      <c r="L379" s="130"/>
      <c r="M379" s="130"/>
      <c r="N379" s="257"/>
      <c r="O379" s="257"/>
      <c r="P379" s="130"/>
      <c r="Q379" s="257"/>
      <c r="R379" s="257"/>
      <c r="S379" s="257"/>
      <c r="T379" s="130"/>
      <c r="U379" s="130"/>
      <c r="V379" s="130"/>
      <c r="W379" s="130"/>
      <c r="X379" s="130">
        <f>+X369-X378</f>
        <v>150000.0981195122</v>
      </c>
      <c r="Y379" s="130"/>
      <c r="Z379" s="130"/>
      <c r="AA379" s="130"/>
      <c r="AB379" s="130"/>
      <c r="AC379" s="130"/>
      <c r="AD379" s="130"/>
      <c r="AE379" s="130"/>
      <c r="AF379" s="130"/>
      <c r="AG379" s="130"/>
      <c r="AH379" s="116"/>
      <c r="AI379" s="116"/>
    </row>
    <row r="380" spans="1:35" ht="15.75" customHeight="1">
      <c r="A380" s="260"/>
      <c r="B380" s="136"/>
      <c r="C380" s="130"/>
      <c r="D380" s="130"/>
      <c r="E380" s="130"/>
      <c r="F380" s="130"/>
      <c r="G380" s="130"/>
      <c r="H380" s="117"/>
      <c r="I380" s="130"/>
      <c r="J380" s="130"/>
      <c r="K380" s="130"/>
      <c r="L380" s="130"/>
      <c r="M380" s="130"/>
      <c r="N380" s="257"/>
      <c r="O380" s="257"/>
      <c r="P380" s="130"/>
      <c r="Q380" s="257"/>
      <c r="R380" s="257"/>
      <c r="S380" s="257"/>
      <c r="T380" s="130"/>
      <c r="U380" s="130"/>
      <c r="V380" s="130"/>
      <c r="W380" s="130"/>
      <c r="X380" s="130"/>
      <c r="Y380" s="130"/>
      <c r="Z380" s="130"/>
      <c r="AA380" s="130"/>
      <c r="AB380" s="130"/>
      <c r="AC380" s="130"/>
      <c r="AD380" s="130"/>
      <c r="AE380" s="130"/>
      <c r="AF380" s="130"/>
      <c r="AG380" s="130"/>
      <c r="AH380" s="116"/>
      <c r="AI380" s="116"/>
    </row>
    <row r="381" spans="1:35" ht="15.75" customHeight="1">
      <c r="A381" s="260"/>
      <c r="B381" s="136"/>
      <c r="C381" s="130"/>
      <c r="D381" s="130"/>
      <c r="E381" s="130"/>
      <c r="F381" s="130"/>
      <c r="G381" s="130"/>
      <c r="H381" s="117"/>
      <c r="I381" s="130"/>
      <c r="J381" s="130"/>
      <c r="K381" s="130"/>
      <c r="L381" s="130"/>
      <c r="M381" s="130"/>
      <c r="N381" s="257"/>
      <c r="O381" s="257"/>
      <c r="P381" s="130"/>
      <c r="Q381" s="257"/>
      <c r="R381" s="257"/>
      <c r="S381" s="257"/>
      <c r="T381" s="130"/>
      <c r="U381" s="130"/>
      <c r="V381" s="130"/>
      <c r="W381" s="130"/>
      <c r="X381" s="130"/>
      <c r="Y381" s="130"/>
      <c r="Z381" s="130"/>
      <c r="AA381" s="130"/>
      <c r="AB381" s="130"/>
      <c r="AC381" s="130"/>
      <c r="AD381" s="130"/>
      <c r="AE381" s="130"/>
      <c r="AF381" s="130"/>
      <c r="AG381" s="130"/>
      <c r="AH381" s="116"/>
      <c r="AI381" s="116"/>
    </row>
    <row r="382" spans="1:35" ht="15.75" customHeight="1">
      <c r="A382" s="260"/>
      <c r="B382" s="116"/>
      <c r="C382" s="130"/>
      <c r="D382" s="130"/>
      <c r="E382" s="130"/>
      <c r="F382" s="130"/>
      <c r="G382" s="130"/>
      <c r="H382" s="117"/>
      <c r="I382" s="130"/>
      <c r="J382" s="130"/>
      <c r="K382" s="130"/>
      <c r="L382" s="130"/>
      <c r="M382" s="130"/>
      <c r="N382" s="257"/>
      <c r="O382" s="257"/>
      <c r="P382" s="130"/>
      <c r="Q382" s="257"/>
      <c r="R382" s="257"/>
      <c r="S382" s="257"/>
      <c r="T382" s="130"/>
      <c r="U382" s="130"/>
      <c r="V382" s="130"/>
      <c r="W382" s="130"/>
      <c r="X382" s="130"/>
      <c r="Y382" s="130"/>
      <c r="Z382" s="130"/>
      <c r="AA382" s="130"/>
      <c r="AB382" s="130"/>
      <c r="AC382" s="130"/>
      <c r="AD382" s="130"/>
      <c r="AE382" s="130"/>
      <c r="AF382" s="130"/>
      <c r="AG382" s="130"/>
      <c r="AH382" s="116"/>
      <c r="AI382" s="116"/>
    </row>
    <row r="383" spans="1:35" ht="15.75" customHeight="1">
      <c r="A383" s="260"/>
      <c r="B383" s="116"/>
      <c r="C383" s="130"/>
      <c r="D383" s="130"/>
      <c r="E383" s="130"/>
      <c r="F383" s="130"/>
      <c r="G383" s="130"/>
      <c r="H383" s="117"/>
      <c r="I383" s="130"/>
      <c r="J383" s="130"/>
      <c r="K383" s="130"/>
      <c r="L383" s="130"/>
      <c r="M383" s="130"/>
      <c r="N383" s="257"/>
      <c r="O383" s="257"/>
      <c r="P383" s="130"/>
      <c r="Q383" s="257"/>
      <c r="R383" s="257"/>
      <c r="S383" s="257"/>
      <c r="T383" s="130"/>
      <c r="U383" s="130"/>
      <c r="V383" s="130"/>
      <c r="W383" s="130"/>
      <c r="X383" s="130"/>
      <c r="Y383" s="130"/>
      <c r="Z383" s="130"/>
      <c r="AA383" s="130"/>
      <c r="AB383" s="130"/>
      <c r="AC383" s="130"/>
      <c r="AD383" s="130"/>
      <c r="AE383" s="130"/>
      <c r="AF383" s="130"/>
      <c r="AG383" s="130"/>
      <c r="AH383" s="116"/>
      <c r="AI383" s="116"/>
    </row>
    <row r="384" spans="1:35" ht="15.75" customHeight="1">
      <c r="A384" s="260"/>
      <c r="B384" s="116"/>
      <c r="C384" s="130"/>
      <c r="D384" s="130"/>
      <c r="E384" s="130"/>
      <c r="F384" s="130"/>
      <c r="G384" s="130"/>
      <c r="H384" s="117"/>
      <c r="I384" s="130"/>
      <c r="J384" s="130"/>
      <c r="K384" s="130"/>
      <c r="L384" s="130"/>
      <c r="M384" s="130"/>
      <c r="N384" s="257"/>
      <c r="O384" s="257"/>
      <c r="P384" s="130"/>
      <c r="Q384" s="257"/>
      <c r="R384" s="257"/>
      <c r="S384" s="257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16"/>
      <c r="AI384" s="116"/>
    </row>
    <row r="385" spans="1:35" ht="15.75" customHeight="1">
      <c r="A385" s="260"/>
      <c r="B385" s="116"/>
      <c r="C385" s="130"/>
      <c r="D385" s="130"/>
      <c r="E385" s="130"/>
      <c r="F385" s="130"/>
      <c r="G385" s="130"/>
      <c r="H385" s="117"/>
      <c r="I385" s="130"/>
      <c r="J385" s="130"/>
      <c r="K385" s="130"/>
      <c r="L385" s="130"/>
      <c r="M385" s="130"/>
      <c r="N385" s="257"/>
      <c r="O385" s="257"/>
      <c r="P385" s="130"/>
      <c r="Q385" s="257"/>
      <c r="R385" s="257"/>
      <c r="S385" s="257"/>
      <c r="T385" s="130"/>
      <c r="U385" s="130"/>
      <c r="V385" s="130"/>
      <c r="W385" s="130"/>
      <c r="X385" s="130"/>
      <c r="Y385" s="130"/>
      <c r="Z385" s="130"/>
      <c r="AA385" s="130"/>
      <c r="AB385" s="130"/>
      <c r="AC385" s="130"/>
      <c r="AD385" s="130"/>
      <c r="AE385" s="130"/>
      <c r="AF385" s="130"/>
      <c r="AG385" s="130"/>
      <c r="AH385" s="116"/>
      <c r="AI385" s="116"/>
    </row>
    <row r="386" spans="1:35" ht="15.75" customHeight="1">
      <c r="A386" s="260"/>
      <c r="B386" s="116"/>
      <c r="C386" s="130"/>
      <c r="D386" s="130"/>
      <c r="E386" s="130"/>
      <c r="F386" s="130"/>
      <c r="G386" s="130"/>
      <c r="H386" s="117"/>
      <c r="I386" s="130"/>
      <c r="J386" s="130"/>
      <c r="K386" s="130"/>
      <c r="L386" s="130"/>
      <c r="M386" s="130"/>
      <c r="N386" s="257"/>
      <c r="O386" s="257"/>
      <c r="P386" s="130"/>
      <c r="Q386" s="257"/>
      <c r="R386" s="257"/>
      <c r="S386" s="257"/>
      <c r="T386" s="130"/>
      <c r="U386" s="130"/>
      <c r="V386" s="130"/>
      <c r="W386" s="130"/>
      <c r="X386" s="130"/>
      <c r="Y386" s="130"/>
      <c r="Z386" s="130"/>
      <c r="AA386" s="130"/>
      <c r="AB386" s="130"/>
      <c r="AC386" s="130"/>
      <c r="AD386" s="130"/>
      <c r="AE386" s="130"/>
      <c r="AF386" s="130"/>
      <c r="AG386" s="130"/>
      <c r="AH386" s="116"/>
      <c r="AI386" s="116"/>
    </row>
    <row r="387" spans="1:35" ht="15.75" customHeight="1">
      <c r="A387" s="260"/>
      <c r="B387" s="116"/>
      <c r="C387" s="130"/>
      <c r="D387" s="130"/>
      <c r="E387" s="130"/>
      <c r="F387" s="130"/>
      <c r="G387" s="130"/>
      <c r="H387" s="117"/>
      <c r="I387" s="130"/>
      <c r="J387" s="130"/>
      <c r="K387" s="130"/>
      <c r="L387" s="130"/>
      <c r="M387" s="130"/>
      <c r="N387" s="257"/>
      <c r="O387" s="257"/>
      <c r="P387" s="130"/>
      <c r="Q387" s="257"/>
      <c r="R387" s="257"/>
      <c r="S387" s="257"/>
      <c r="T387" s="130"/>
      <c r="U387" s="130"/>
      <c r="V387" s="130"/>
      <c r="W387" s="130"/>
      <c r="X387" s="130"/>
      <c r="Y387" s="130"/>
      <c r="Z387" s="130"/>
      <c r="AA387" s="130"/>
      <c r="AB387" s="130"/>
      <c r="AC387" s="130"/>
      <c r="AD387" s="130"/>
      <c r="AE387" s="130"/>
      <c r="AF387" s="130"/>
      <c r="AG387" s="130"/>
      <c r="AH387" s="116"/>
      <c r="AI387" s="116"/>
    </row>
    <row r="388" spans="1:35" ht="15.75" customHeight="1">
      <c r="A388" s="260"/>
      <c r="B388" s="116"/>
      <c r="C388" s="130"/>
      <c r="D388" s="130"/>
      <c r="E388" s="130"/>
      <c r="F388" s="130"/>
      <c r="G388" s="130"/>
      <c r="H388" s="117"/>
      <c r="I388" s="130"/>
      <c r="J388" s="130"/>
      <c r="K388" s="130"/>
      <c r="L388" s="130"/>
      <c r="M388" s="130"/>
      <c r="N388" s="257"/>
      <c r="O388" s="257"/>
      <c r="P388" s="130"/>
      <c r="Q388" s="257"/>
      <c r="R388" s="257"/>
      <c r="S388" s="257"/>
      <c r="T388" s="130"/>
      <c r="U388" s="130"/>
      <c r="V388" s="130"/>
      <c r="W388" s="130"/>
      <c r="X388" s="130"/>
      <c r="Y388" s="130"/>
      <c r="Z388" s="130"/>
      <c r="AA388" s="130"/>
      <c r="AB388" s="130"/>
      <c r="AC388" s="130"/>
      <c r="AD388" s="130"/>
      <c r="AE388" s="130"/>
      <c r="AF388" s="130"/>
      <c r="AG388" s="130"/>
      <c r="AH388" s="116"/>
      <c r="AI388" s="116"/>
    </row>
    <row r="389" spans="1:35" ht="15.75" customHeight="1">
      <c r="A389" s="260"/>
      <c r="B389" s="116"/>
      <c r="C389" s="130"/>
      <c r="D389" s="130"/>
      <c r="E389" s="130"/>
      <c r="F389" s="130"/>
      <c r="G389" s="130"/>
      <c r="H389" s="117"/>
      <c r="I389" s="130"/>
      <c r="J389" s="130"/>
      <c r="K389" s="130"/>
      <c r="L389" s="130"/>
      <c r="M389" s="130"/>
      <c r="N389" s="257"/>
      <c r="O389" s="257"/>
      <c r="P389" s="130"/>
      <c r="Q389" s="257"/>
      <c r="R389" s="257"/>
      <c r="S389" s="257"/>
      <c r="T389" s="130"/>
      <c r="U389" s="130"/>
      <c r="V389" s="130"/>
      <c r="W389" s="130"/>
      <c r="X389" s="130"/>
      <c r="Y389" s="130"/>
      <c r="Z389" s="130"/>
      <c r="AA389" s="130"/>
      <c r="AB389" s="130"/>
      <c r="AC389" s="130"/>
      <c r="AD389" s="130"/>
      <c r="AE389" s="130"/>
      <c r="AF389" s="130"/>
      <c r="AG389" s="130"/>
      <c r="AH389" s="116"/>
      <c r="AI389" s="116"/>
    </row>
    <row r="390" spans="1:35" ht="15.75" customHeight="1">
      <c r="A390" s="260"/>
      <c r="B390" s="116"/>
      <c r="C390" s="130"/>
      <c r="D390" s="130"/>
      <c r="E390" s="130"/>
      <c r="F390" s="130"/>
      <c r="G390" s="130"/>
      <c r="H390" s="117"/>
      <c r="I390" s="130"/>
      <c r="J390" s="130"/>
      <c r="K390" s="130"/>
      <c r="L390" s="130"/>
      <c r="M390" s="130"/>
      <c r="N390" s="257"/>
      <c r="O390" s="257"/>
      <c r="P390" s="130"/>
      <c r="Q390" s="257"/>
      <c r="R390" s="257"/>
      <c r="S390" s="257"/>
      <c r="T390" s="130"/>
      <c r="U390" s="130"/>
      <c r="V390" s="130"/>
      <c r="W390" s="130"/>
      <c r="X390" s="130"/>
      <c r="Y390" s="130"/>
      <c r="Z390" s="130"/>
      <c r="AA390" s="130"/>
      <c r="AB390" s="130"/>
      <c r="AC390" s="130"/>
      <c r="AD390" s="130"/>
      <c r="AE390" s="130"/>
      <c r="AF390" s="130"/>
      <c r="AG390" s="130"/>
      <c r="AH390" s="116"/>
      <c r="AI390" s="116"/>
    </row>
    <row r="391" spans="1:35" ht="15.75" customHeight="1">
      <c r="A391" s="260"/>
      <c r="B391" s="116"/>
      <c r="C391" s="130"/>
      <c r="D391" s="130"/>
      <c r="E391" s="130"/>
      <c r="F391" s="130"/>
      <c r="G391" s="130"/>
      <c r="H391" s="117"/>
      <c r="I391" s="130"/>
      <c r="J391" s="130"/>
      <c r="K391" s="130"/>
      <c r="L391" s="130"/>
      <c r="M391" s="130"/>
      <c r="N391" s="257"/>
      <c r="O391" s="257"/>
      <c r="P391" s="130"/>
      <c r="Q391" s="257"/>
      <c r="R391" s="257"/>
      <c r="S391" s="257"/>
      <c r="T391" s="130"/>
      <c r="U391" s="130"/>
      <c r="V391" s="130"/>
      <c r="W391" s="130"/>
      <c r="X391" s="130"/>
      <c r="Y391" s="130"/>
      <c r="Z391" s="130"/>
      <c r="AA391" s="130"/>
      <c r="AB391" s="130"/>
      <c r="AC391" s="130"/>
      <c r="AD391" s="130"/>
      <c r="AE391" s="130"/>
      <c r="AF391" s="130"/>
      <c r="AG391" s="130"/>
      <c r="AH391" s="116"/>
      <c r="AI391" s="116"/>
    </row>
    <row r="392" spans="1:35" ht="15.75" customHeight="1">
      <c r="A392" s="260"/>
      <c r="B392" s="116"/>
      <c r="C392" s="130"/>
      <c r="D392" s="130"/>
      <c r="E392" s="130"/>
      <c r="F392" s="130"/>
      <c r="G392" s="130"/>
      <c r="H392" s="117"/>
      <c r="I392" s="130"/>
      <c r="J392" s="130"/>
      <c r="K392" s="130"/>
      <c r="L392" s="130"/>
      <c r="M392" s="130"/>
      <c r="N392" s="257"/>
      <c r="O392" s="257"/>
      <c r="P392" s="130"/>
      <c r="Q392" s="257"/>
      <c r="R392" s="257"/>
      <c r="S392" s="257"/>
      <c r="T392" s="130"/>
      <c r="U392" s="130"/>
      <c r="V392" s="130"/>
      <c r="W392" s="130"/>
      <c r="X392" s="130"/>
      <c r="Y392" s="130"/>
      <c r="Z392" s="130"/>
      <c r="AA392" s="130"/>
      <c r="AB392" s="130"/>
      <c r="AC392" s="130"/>
      <c r="AD392" s="130"/>
      <c r="AE392" s="130"/>
      <c r="AF392" s="130"/>
      <c r="AG392" s="130"/>
      <c r="AH392" s="116"/>
      <c r="AI392" s="116"/>
    </row>
    <row r="393" spans="1:35" ht="15.75" customHeight="1">
      <c r="A393" s="260"/>
      <c r="B393" s="116"/>
      <c r="C393" s="130"/>
      <c r="D393" s="130"/>
      <c r="E393" s="130"/>
      <c r="F393" s="130"/>
      <c r="G393" s="130"/>
      <c r="H393" s="117"/>
      <c r="I393" s="130"/>
      <c r="J393" s="130"/>
      <c r="K393" s="130"/>
      <c r="L393" s="130"/>
      <c r="M393" s="130"/>
      <c r="N393" s="257"/>
      <c r="O393" s="257"/>
      <c r="P393" s="130"/>
      <c r="Q393" s="257"/>
      <c r="R393" s="257"/>
      <c r="S393" s="257"/>
      <c r="T393" s="130"/>
      <c r="U393" s="130"/>
      <c r="V393" s="130"/>
      <c r="W393" s="130"/>
      <c r="X393" s="130"/>
      <c r="Y393" s="130"/>
      <c r="Z393" s="130"/>
      <c r="AA393" s="130"/>
      <c r="AB393" s="130"/>
      <c r="AC393" s="130"/>
      <c r="AD393" s="130"/>
      <c r="AE393" s="130"/>
      <c r="AF393" s="130"/>
      <c r="AG393" s="130"/>
      <c r="AH393" s="116"/>
      <c r="AI393" s="116"/>
    </row>
    <row r="394" spans="1:35" ht="15.75" customHeight="1">
      <c r="A394" s="260"/>
      <c r="B394" s="116"/>
      <c r="C394" s="130"/>
      <c r="D394" s="130"/>
      <c r="E394" s="130"/>
      <c r="F394" s="130"/>
      <c r="G394" s="130"/>
      <c r="H394" s="117"/>
      <c r="I394" s="130"/>
      <c r="J394" s="130"/>
      <c r="K394" s="130"/>
      <c r="L394" s="130"/>
      <c r="M394" s="130"/>
      <c r="N394" s="257"/>
      <c r="O394" s="257"/>
      <c r="P394" s="130"/>
      <c r="Q394" s="257"/>
      <c r="R394" s="257"/>
      <c r="S394" s="257"/>
      <c r="T394" s="130"/>
      <c r="U394" s="130"/>
      <c r="V394" s="130"/>
      <c r="W394" s="130"/>
      <c r="X394" s="130"/>
      <c r="Y394" s="130"/>
      <c r="Z394" s="130"/>
      <c r="AA394" s="130"/>
      <c r="AB394" s="130"/>
      <c r="AC394" s="130"/>
      <c r="AD394" s="130"/>
      <c r="AE394" s="130"/>
      <c r="AF394" s="130"/>
      <c r="AG394" s="130"/>
      <c r="AH394" s="116"/>
      <c r="AI394" s="116"/>
    </row>
    <row r="395" spans="1:35" ht="15.75" customHeight="1">
      <c r="A395" s="260"/>
      <c r="B395" s="116"/>
      <c r="C395" s="130"/>
      <c r="D395" s="130"/>
      <c r="E395" s="130"/>
      <c r="F395" s="130"/>
      <c r="G395" s="130"/>
      <c r="H395" s="117"/>
      <c r="I395" s="130"/>
      <c r="J395" s="130"/>
      <c r="K395" s="130"/>
      <c r="L395" s="130"/>
      <c r="M395" s="130"/>
      <c r="N395" s="257"/>
      <c r="O395" s="257"/>
      <c r="P395" s="130"/>
      <c r="Q395" s="257"/>
      <c r="R395" s="257"/>
      <c r="S395" s="257"/>
      <c r="T395" s="130"/>
      <c r="U395" s="130"/>
      <c r="V395" s="130"/>
      <c r="W395" s="130"/>
      <c r="X395" s="130"/>
      <c r="Y395" s="130"/>
      <c r="Z395" s="130"/>
      <c r="AA395" s="130"/>
      <c r="AB395" s="130"/>
      <c r="AC395" s="130"/>
      <c r="AD395" s="130"/>
      <c r="AE395" s="130"/>
      <c r="AF395" s="130"/>
      <c r="AG395" s="130"/>
      <c r="AH395" s="116"/>
      <c r="AI395" s="116"/>
    </row>
    <row r="396" spans="1:35" ht="15.75" customHeight="1">
      <c r="A396" s="260"/>
      <c r="B396" s="116"/>
      <c r="C396" s="130"/>
      <c r="D396" s="130"/>
      <c r="E396" s="130"/>
      <c r="F396" s="130"/>
      <c r="G396" s="130"/>
      <c r="H396" s="117"/>
      <c r="I396" s="130"/>
      <c r="J396" s="130"/>
      <c r="K396" s="130"/>
      <c r="L396" s="130"/>
      <c r="M396" s="130"/>
      <c r="N396" s="257"/>
      <c r="O396" s="257"/>
      <c r="P396" s="130"/>
      <c r="Q396" s="257"/>
      <c r="R396" s="257"/>
      <c r="S396" s="257"/>
      <c r="T396" s="130"/>
      <c r="U396" s="130"/>
      <c r="V396" s="130"/>
      <c r="W396" s="130"/>
      <c r="X396" s="130"/>
      <c r="Y396" s="130"/>
      <c r="Z396" s="130"/>
      <c r="AA396" s="130"/>
      <c r="AB396" s="130"/>
      <c r="AC396" s="130"/>
      <c r="AD396" s="130"/>
      <c r="AE396" s="130"/>
      <c r="AF396" s="130"/>
      <c r="AG396" s="130"/>
      <c r="AH396" s="116"/>
      <c r="AI396" s="116"/>
    </row>
    <row r="397" spans="1:35" ht="15.75" customHeight="1">
      <c r="A397" s="260"/>
      <c r="B397" s="116"/>
      <c r="C397" s="130"/>
      <c r="D397" s="130"/>
      <c r="E397" s="130"/>
      <c r="F397" s="130"/>
      <c r="G397" s="130"/>
      <c r="H397" s="117"/>
      <c r="I397" s="130"/>
      <c r="J397" s="130"/>
      <c r="K397" s="130"/>
      <c r="L397" s="130"/>
      <c r="M397" s="130"/>
      <c r="N397" s="257"/>
      <c r="O397" s="257"/>
      <c r="P397" s="130"/>
      <c r="Q397" s="257"/>
      <c r="R397" s="257"/>
      <c r="S397" s="257"/>
      <c r="T397" s="130"/>
      <c r="U397" s="130"/>
      <c r="V397" s="130"/>
      <c r="W397" s="130"/>
      <c r="X397" s="130"/>
      <c r="Y397" s="130"/>
      <c r="Z397" s="130"/>
      <c r="AA397" s="130"/>
      <c r="AB397" s="130"/>
      <c r="AC397" s="130"/>
      <c r="AD397" s="130"/>
      <c r="AE397" s="130"/>
      <c r="AF397" s="130"/>
      <c r="AG397" s="130"/>
      <c r="AH397" s="116"/>
      <c r="AI397" s="116"/>
    </row>
    <row r="398" spans="1:35" ht="15.75" customHeight="1">
      <c r="A398" s="260"/>
      <c r="B398" s="116"/>
      <c r="C398" s="130"/>
      <c r="D398" s="130"/>
      <c r="E398" s="130"/>
      <c r="F398" s="130"/>
      <c r="G398" s="130"/>
      <c r="H398" s="117"/>
      <c r="I398" s="130"/>
      <c r="J398" s="130"/>
      <c r="K398" s="130"/>
      <c r="L398" s="130"/>
      <c r="M398" s="130"/>
      <c r="N398" s="257"/>
      <c r="O398" s="257"/>
      <c r="P398" s="130"/>
      <c r="Q398" s="257"/>
      <c r="R398" s="257"/>
      <c r="S398" s="257"/>
      <c r="T398" s="130"/>
      <c r="U398" s="130"/>
      <c r="V398" s="130"/>
      <c r="W398" s="130"/>
      <c r="X398" s="130"/>
      <c r="Y398" s="130"/>
      <c r="Z398" s="130"/>
      <c r="AA398" s="130"/>
      <c r="AB398" s="130"/>
      <c r="AC398" s="130"/>
      <c r="AD398" s="130"/>
      <c r="AE398" s="130"/>
      <c r="AF398" s="130"/>
      <c r="AG398" s="130"/>
      <c r="AH398" s="116"/>
      <c r="AI398" s="116"/>
    </row>
    <row r="399" spans="1:35" ht="15.75" customHeight="1">
      <c r="A399" s="260"/>
      <c r="B399" s="116"/>
      <c r="C399" s="130"/>
      <c r="D399" s="130"/>
      <c r="E399" s="130"/>
      <c r="F399" s="130"/>
      <c r="G399" s="130"/>
      <c r="H399" s="117"/>
      <c r="I399" s="130"/>
      <c r="J399" s="130"/>
      <c r="K399" s="130"/>
      <c r="L399" s="130"/>
      <c r="M399" s="130"/>
      <c r="N399" s="257"/>
      <c r="O399" s="257"/>
      <c r="P399" s="130"/>
      <c r="Q399" s="257"/>
      <c r="R399" s="257"/>
      <c r="S399" s="257"/>
      <c r="T399" s="130"/>
      <c r="U399" s="130"/>
      <c r="V399" s="130"/>
      <c r="W399" s="130"/>
      <c r="X399" s="130"/>
      <c r="Y399" s="130"/>
      <c r="Z399" s="130"/>
      <c r="AA399" s="130"/>
      <c r="AB399" s="130"/>
      <c r="AC399" s="130"/>
      <c r="AD399" s="130"/>
      <c r="AE399" s="130"/>
      <c r="AF399" s="130"/>
      <c r="AG399" s="130"/>
      <c r="AH399" s="116"/>
      <c r="AI399" s="116"/>
    </row>
    <row r="400" spans="1:35" ht="15.75" customHeight="1">
      <c r="A400" s="260"/>
      <c r="B400" s="116"/>
      <c r="C400" s="130"/>
      <c r="D400" s="130"/>
      <c r="E400" s="130"/>
      <c r="F400" s="130"/>
      <c r="G400" s="130"/>
      <c r="H400" s="117"/>
      <c r="I400" s="130"/>
      <c r="J400" s="130"/>
      <c r="K400" s="130"/>
      <c r="L400" s="130"/>
      <c r="M400" s="130"/>
      <c r="N400" s="257"/>
      <c r="O400" s="257"/>
      <c r="P400" s="130"/>
      <c r="Q400" s="257"/>
      <c r="R400" s="257"/>
      <c r="S400" s="257"/>
      <c r="T400" s="130"/>
      <c r="U400" s="130"/>
      <c r="V400" s="130"/>
      <c r="W400" s="130"/>
      <c r="X400" s="130"/>
      <c r="Y400" s="130"/>
      <c r="Z400" s="130"/>
      <c r="AA400" s="130"/>
      <c r="AB400" s="130"/>
      <c r="AC400" s="130"/>
      <c r="AD400" s="130"/>
      <c r="AE400" s="130"/>
      <c r="AF400" s="130"/>
      <c r="AG400" s="130"/>
      <c r="AH400" s="116"/>
      <c r="AI400" s="116"/>
    </row>
    <row r="401" spans="1:35" ht="15.75" customHeight="1">
      <c r="A401" s="260"/>
      <c r="B401" s="116"/>
      <c r="C401" s="130"/>
      <c r="D401" s="130"/>
      <c r="E401" s="130"/>
      <c r="F401" s="130"/>
      <c r="G401" s="130"/>
      <c r="H401" s="117"/>
      <c r="I401" s="130"/>
      <c r="J401" s="130"/>
      <c r="K401" s="130"/>
      <c r="L401" s="130"/>
      <c r="M401" s="130"/>
      <c r="N401" s="257"/>
      <c r="O401" s="257"/>
      <c r="P401" s="130"/>
      <c r="Q401" s="257"/>
      <c r="R401" s="257"/>
      <c r="S401" s="257"/>
      <c r="T401" s="130"/>
      <c r="U401" s="130"/>
      <c r="V401" s="130"/>
      <c r="W401" s="130"/>
      <c r="X401" s="130"/>
      <c r="Y401" s="130"/>
      <c r="Z401" s="130"/>
      <c r="AA401" s="130"/>
      <c r="AB401" s="130"/>
      <c r="AC401" s="130"/>
      <c r="AD401" s="130"/>
      <c r="AE401" s="130"/>
      <c r="AF401" s="130"/>
      <c r="AG401" s="130"/>
      <c r="AH401" s="116"/>
      <c r="AI401" s="116"/>
    </row>
    <row r="402" spans="1:35" ht="15.75" customHeight="1">
      <c r="A402" s="260"/>
      <c r="B402" s="116"/>
      <c r="C402" s="130"/>
      <c r="D402" s="130"/>
      <c r="E402" s="130"/>
      <c r="F402" s="130"/>
      <c r="G402" s="130"/>
      <c r="H402" s="117"/>
      <c r="I402" s="130"/>
      <c r="J402" s="130"/>
      <c r="K402" s="130"/>
      <c r="L402" s="130"/>
      <c r="M402" s="130"/>
      <c r="N402" s="257"/>
      <c r="O402" s="257"/>
      <c r="P402" s="130"/>
      <c r="Q402" s="257"/>
      <c r="R402" s="257"/>
      <c r="S402" s="257"/>
      <c r="T402" s="130"/>
      <c r="U402" s="130"/>
      <c r="V402" s="130"/>
      <c r="W402" s="130"/>
      <c r="X402" s="130"/>
      <c r="Y402" s="130"/>
      <c r="Z402" s="130"/>
      <c r="AA402" s="130"/>
      <c r="AB402" s="130"/>
      <c r="AC402" s="130"/>
      <c r="AD402" s="130"/>
      <c r="AE402" s="130"/>
      <c r="AF402" s="130"/>
      <c r="AG402" s="130"/>
      <c r="AH402" s="116"/>
      <c r="AI402" s="116"/>
    </row>
    <row r="403" spans="1:35" ht="15.75" customHeight="1">
      <c r="A403" s="260"/>
      <c r="B403" s="116"/>
      <c r="C403" s="130"/>
      <c r="D403" s="130"/>
      <c r="E403" s="130"/>
      <c r="F403" s="130"/>
      <c r="G403" s="130"/>
      <c r="H403" s="117"/>
      <c r="I403" s="130"/>
      <c r="J403" s="130"/>
      <c r="K403" s="130"/>
      <c r="L403" s="130"/>
      <c r="M403" s="130"/>
      <c r="N403" s="257"/>
      <c r="O403" s="257"/>
      <c r="P403" s="130"/>
      <c r="Q403" s="257"/>
      <c r="R403" s="257"/>
      <c r="S403" s="257"/>
      <c r="T403" s="130"/>
      <c r="U403" s="130"/>
      <c r="V403" s="130"/>
      <c r="W403" s="130"/>
      <c r="X403" s="130"/>
      <c r="Y403" s="130"/>
      <c r="Z403" s="130"/>
      <c r="AA403" s="130"/>
      <c r="AB403" s="130"/>
      <c r="AC403" s="130"/>
      <c r="AD403" s="130"/>
      <c r="AE403" s="130"/>
      <c r="AF403" s="130"/>
      <c r="AG403" s="130"/>
      <c r="AH403" s="116"/>
      <c r="AI403" s="116"/>
    </row>
    <row r="404" spans="1:35" ht="15.75" customHeight="1">
      <c r="A404" s="260"/>
      <c r="B404" s="116"/>
      <c r="C404" s="130"/>
      <c r="D404" s="130"/>
      <c r="E404" s="130"/>
      <c r="F404" s="130"/>
      <c r="G404" s="130"/>
      <c r="H404" s="117"/>
      <c r="I404" s="130"/>
      <c r="J404" s="130"/>
      <c r="K404" s="130"/>
      <c r="L404" s="130"/>
      <c r="M404" s="130"/>
      <c r="N404" s="257"/>
      <c r="O404" s="257"/>
      <c r="P404" s="130"/>
      <c r="Q404" s="257"/>
      <c r="R404" s="257"/>
      <c r="S404" s="257"/>
      <c r="T404" s="130"/>
      <c r="U404" s="130"/>
      <c r="V404" s="130"/>
      <c r="W404" s="130"/>
      <c r="X404" s="130"/>
      <c r="Y404" s="130"/>
      <c r="Z404" s="130"/>
      <c r="AA404" s="130"/>
      <c r="AB404" s="130"/>
      <c r="AC404" s="130"/>
      <c r="AD404" s="130"/>
      <c r="AE404" s="130"/>
      <c r="AF404" s="130"/>
      <c r="AG404" s="130"/>
      <c r="AH404" s="116"/>
      <c r="AI404" s="116"/>
    </row>
    <row r="405" spans="1:35" ht="15.75" customHeight="1">
      <c r="A405" s="260"/>
      <c r="B405" s="116"/>
      <c r="C405" s="130"/>
      <c r="D405" s="130"/>
      <c r="E405" s="130"/>
      <c r="F405" s="130"/>
      <c r="G405" s="130"/>
      <c r="H405" s="117"/>
      <c r="I405" s="130"/>
      <c r="J405" s="130"/>
      <c r="K405" s="130"/>
      <c r="L405" s="130"/>
      <c r="M405" s="130"/>
      <c r="N405" s="257"/>
      <c r="O405" s="257"/>
      <c r="P405" s="130"/>
      <c r="Q405" s="257"/>
      <c r="R405" s="257"/>
      <c r="S405" s="257"/>
      <c r="T405" s="130"/>
      <c r="U405" s="130"/>
      <c r="V405" s="130"/>
      <c r="W405" s="130"/>
      <c r="X405" s="130"/>
      <c r="Y405" s="130"/>
      <c r="Z405" s="130"/>
      <c r="AA405" s="130"/>
      <c r="AB405" s="130"/>
      <c r="AC405" s="130"/>
      <c r="AD405" s="130"/>
      <c r="AE405" s="130"/>
      <c r="AF405" s="130"/>
      <c r="AG405" s="130"/>
      <c r="AH405" s="116"/>
      <c r="AI405" s="116"/>
    </row>
    <row r="406" spans="1:35" ht="15.75" customHeight="1">
      <c r="A406" s="260"/>
      <c r="B406" s="116"/>
      <c r="C406" s="130"/>
      <c r="D406" s="130"/>
      <c r="E406" s="130"/>
      <c r="F406" s="130"/>
      <c r="G406" s="130"/>
      <c r="H406" s="117"/>
      <c r="I406" s="130"/>
      <c r="J406" s="130"/>
      <c r="K406" s="130"/>
      <c r="L406" s="130"/>
      <c r="M406" s="130"/>
      <c r="N406" s="257"/>
      <c r="O406" s="257"/>
      <c r="P406" s="130"/>
      <c r="Q406" s="257"/>
      <c r="R406" s="257"/>
      <c r="S406" s="257"/>
      <c r="T406" s="130"/>
      <c r="U406" s="130"/>
      <c r="V406" s="130"/>
      <c r="W406" s="130"/>
      <c r="X406" s="130"/>
      <c r="Y406" s="130"/>
      <c r="Z406" s="130"/>
      <c r="AA406" s="130"/>
      <c r="AB406" s="130"/>
      <c r="AC406" s="130"/>
      <c r="AD406" s="130"/>
      <c r="AE406" s="130"/>
      <c r="AF406" s="130"/>
      <c r="AG406" s="130"/>
      <c r="AH406" s="116"/>
      <c r="AI406" s="116"/>
    </row>
    <row r="407" spans="1:35" ht="15.75" customHeight="1">
      <c r="A407" s="260"/>
      <c r="B407" s="116"/>
      <c r="C407" s="130"/>
      <c r="D407" s="130"/>
      <c r="E407" s="130"/>
      <c r="F407" s="130"/>
      <c r="G407" s="130"/>
      <c r="H407" s="117"/>
      <c r="I407" s="130"/>
      <c r="J407" s="130"/>
      <c r="K407" s="130"/>
      <c r="L407" s="130"/>
      <c r="M407" s="130"/>
      <c r="N407" s="257"/>
      <c r="O407" s="257"/>
      <c r="P407" s="130"/>
      <c r="Q407" s="257"/>
      <c r="R407" s="257"/>
      <c r="S407" s="257"/>
      <c r="T407" s="130"/>
      <c r="U407" s="130"/>
      <c r="V407" s="130"/>
      <c r="W407" s="130"/>
      <c r="X407" s="130"/>
      <c r="Y407" s="130"/>
      <c r="Z407" s="130"/>
      <c r="AA407" s="130"/>
      <c r="AB407" s="130"/>
      <c r="AC407" s="130"/>
      <c r="AD407" s="130"/>
      <c r="AE407" s="130"/>
      <c r="AF407" s="130"/>
      <c r="AG407" s="130"/>
      <c r="AH407" s="116"/>
      <c r="AI407" s="116"/>
    </row>
    <row r="408" spans="1:35" ht="15.75" customHeight="1">
      <c r="A408" s="260"/>
      <c r="B408" s="116"/>
      <c r="C408" s="130"/>
      <c r="D408" s="130"/>
      <c r="E408" s="130"/>
      <c r="F408" s="130"/>
      <c r="G408" s="130"/>
      <c r="H408" s="117"/>
      <c r="I408" s="130"/>
      <c r="J408" s="130"/>
      <c r="K408" s="130"/>
      <c r="L408" s="130"/>
      <c r="M408" s="130"/>
      <c r="N408" s="257"/>
      <c r="O408" s="257"/>
      <c r="P408" s="130"/>
      <c r="Q408" s="257"/>
      <c r="R408" s="257"/>
      <c r="S408" s="257"/>
      <c r="T408" s="130"/>
      <c r="U408" s="130"/>
      <c r="V408" s="130"/>
      <c r="W408" s="130"/>
      <c r="X408" s="130"/>
      <c r="Y408" s="130"/>
      <c r="Z408" s="130"/>
      <c r="AA408" s="130"/>
      <c r="AB408" s="130"/>
      <c r="AC408" s="130"/>
      <c r="AD408" s="130"/>
      <c r="AE408" s="130"/>
      <c r="AF408" s="130"/>
      <c r="AG408" s="130"/>
      <c r="AH408" s="116"/>
      <c r="AI408" s="116"/>
    </row>
    <row r="409" spans="1:35" ht="15.75" customHeight="1">
      <c r="A409" s="260"/>
      <c r="B409" s="116"/>
      <c r="C409" s="130"/>
      <c r="D409" s="130"/>
      <c r="E409" s="130"/>
      <c r="F409" s="130"/>
      <c r="G409" s="130"/>
      <c r="H409" s="117"/>
      <c r="I409" s="130"/>
      <c r="J409" s="130"/>
      <c r="K409" s="130"/>
      <c r="L409" s="130"/>
      <c r="M409" s="130"/>
      <c r="N409" s="257"/>
      <c r="O409" s="257"/>
      <c r="P409" s="130"/>
      <c r="Q409" s="257"/>
      <c r="R409" s="257"/>
      <c r="S409" s="257"/>
      <c r="T409" s="130"/>
      <c r="U409" s="130"/>
      <c r="V409" s="130"/>
      <c r="W409" s="130"/>
      <c r="X409" s="130"/>
      <c r="Y409" s="130"/>
      <c r="Z409" s="130"/>
      <c r="AA409" s="130"/>
      <c r="AB409" s="130"/>
      <c r="AC409" s="130"/>
      <c r="AD409" s="130"/>
      <c r="AE409" s="130"/>
      <c r="AF409" s="130"/>
      <c r="AG409" s="130"/>
      <c r="AH409" s="116"/>
      <c r="AI409" s="116"/>
    </row>
    <row r="410" spans="1:35" ht="15.75" customHeight="1">
      <c r="A410" s="260"/>
      <c r="B410" s="116"/>
      <c r="C410" s="130"/>
      <c r="D410" s="130"/>
      <c r="E410" s="130"/>
      <c r="F410" s="130"/>
      <c r="G410" s="130"/>
      <c r="H410" s="117"/>
      <c r="I410" s="130"/>
      <c r="J410" s="130"/>
      <c r="K410" s="130"/>
      <c r="L410" s="130"/>
      <c r="M410" s="130"/>
      <c r="N410" s="257"/>
      <c r="O410" s="257"/>
      <c r="P410" s="130"/>
      <c r="Q410" s="257"/>
      <c r="R410" s="257"/>
      <c r="S410" s="257"/>
      <c r="T410" s="130"/>
      <c r="U410" s="130"/>
      <c r="V410" s="130"/>
      <c r="W410" s="130"/>
      <c r="X410" s="130"/>
      <c r="Y410" s="130"/>
      <c r="Z410" s="130"/>
      <c r="AA410" s="130"/>
      <c r="AB410" s="130"/>
      <c r="AC410" s="130"/>
      <c r="AD410" s="130"/>
      <c r="AE410" s="130"/>
      <c r="AF410" s="130"/>
      <c r="AG410" s="130"/>
      <c r="AH410" s="116"/>
      <c r="AI410" s="116"/>
    </row>
    <row r="411" spans="1:35" ht="15.75" customHeight="1">
      <c r="A411" s="260"/>
      <c r="B411" s="116"/>
      <c r="C411" s="130"/>
      <c r="D411" s="130"/>
      <c r="E411" s="130"/>
      <c r="F411" s="130"/>
      <c r="G411" s="130"/>
      <c r="H411" s="117"/>
      <c r="I411" s="130"/>
      <c r="J411" s="130"/>
      <c r="K411" s="130"/>
      <c r="L411" s="130"/>
      <c r="M411" s="130"/>
      <c r="N411" s="257"/>
      <c r="O411" s="257"/>
      <c r="P411" s="130"/>
      <c r="Q411" s="257"/>
      <c r="R411" s="257"/>
      <c r="S411" s="257"/>
      <c r="T411" s="130"/>
      <c r="U411" s="130"/>
      <c r="V411" s="130"/>
      <c r="W411" s="130"/>
      <c r="X411" s="130"/>
      <c r="Y411" s="130"/>
      <c r="Z411" s="130"/>
      <c r="AA411" s="130"/>
      <c r="AB411" s="130"/>
      <c r="AC411" s="130"/>
      <c r="AD411" s="130"/>
      <c r="AE411" s="130"/>
      <c r="AF411" s="130"/>
      <c r="AG411" s="130"/>
      <c r="AH411" s="116"/>
      <c r="AI411" s="116"/>
    </row>
    <row r="412" spans="1:35" ht="15.75" customHeight="1">
      <c r="A412" s="260"/>
      <c r="B412" s="116"/>
      <c r="C412" s="130"/>
      <c r="D412" s="130"/>
      <c r="E412" s="130"/>
      <c r="F412" s="130"/>
      <c r="G412" s="130"/>
      <c r="H412" s="117"/>
      <c r="I412" s="130"/>
      <c r="J412" s="130"/>
      <c r="K412" s="130"/>
      <c r="L412" s="130"/>
      <c r="M412" s="130"/>
      <c r="N412" s="257"/>
      <c r="O412" s="257"/>
      <c r="P412" s="130"/>
      <c r="Q412" s="257"/>
      <c r="R412" s="257"/>
      <c r="S412" s="257"/>
      <c r="T412" s="130"/>
      <c r="U412" s="130"/>
      <c r="V412" s="130"/>
      <c r="W412" s="130"/>
      <c r="X412" s="130"/>
      <c r="Y412" s="130"/>
      <c r="Z412" s="130"/>
      <c r="AA412" s="130"/>
      <c r="AB412" s="130"/>
      <c r="AC412" s="130"/>
      <c r="AD412" s="130"/>
      <c r="AE412" s="130"/>
      <c r="AF412" s="130"/>
      <c r="AG412" s="130"/>
      <c r="AH412" s="116"/>
      <c r="AI412" s="116"/>
    </row>
    <row r="413" spans="1:35" ht="15.75" customHeight="1">
      <c r="A413" s="260"/>
      <c r="B413" s="116"/>
      <c r="C413" s="130"/>
      <c r="D413" s="130"/>
      <c r="E413" s="130"/>
      <c r="F413" s="130"/>
      <c r="G413" s="130"/>
      <c r="H413" s="117"/>
      <c r="I413" s="130"/>
      <c r="J413" s="130"/>
      <c r="K413" s="130"/>
      <c r="L413" s="130"/>
      <c r="M413" s="130"/>
      <c r="N413" s="257"/>
      <c r="O413" s="257"/>
      <c r="P413" s="130"/>
      <c r="Q413" s="257"/>
      <c r="R413" s="257"/>
      <c r="S413" s="257"/>
      <c r="T413" s="130"/>
      <c r="U413" s="130"/>
      <c r="V413" s="130"/>
      <c r="W413" s="130"/>
      <c r="X413" s="130"/>
      <c r="Y413" s="130"/>
      <c r="Z413" s="130"/>
      <c r="AA413" s="130"/>
      <c r="AB413" s="130"/>
      <c r="AC413" s="130"/>
      <c r="AD413" s="130"/>
      <c r="AE413" s="130"/>
      <c r="AF413" s="130"/>
      <c r="AG413" s="130"/>
      <c r="AH413" s="116"/>
      <c r="AI413" s="116"/>
    </row>
    <row r="414" spans="1:35" ht="15.75" customHeight="1">
      <c r="A414" s="260"/>
      <c r="B414" s="116"/>
      <c r="C414" s="130"/>
      <c r="D414" s="130"/>
      <c r="E414" s="130"/>
      <c r="F414" s="130"/>
      <c r="G414" s="130"/>
      <c r="H414" s="117"/>
      <c r="I414" s="130"/>
      <c r="J414" s="130"/>
      <c r="K414" s="130"/>
      <c r="L414" s="130"/>
      <c r="M414" s="130"/>
      <c r="N414" s="257"/>
      <c r="O414" s="257"/>
      <c r="P414" s="130"/>
      <c r="Q414" s="257"/>
      <c r="R414" s="257"/>
      <c r="S414" s="257"/>
      <c r="T414" s="130"/>
      <c r="U414" s="130"/>
      <c r="V414" s="130"/>
      <c r="W414" s="130"/>
      <c r="X414" s="130"/>
      <c r="Y414" s="130"/>
      <c r="Z414" s="130"/>
      <c r="AA414" s="130"/>
      <c r="AB414" s="130"/>
      <c r="AC414" s="130"/>
      <c r="AD414" s="130"/>
      <c r="AE414" s="130"/>
      <c r="AF414" s="130"/>
      <c r="AG414" s="130"/>
      <c r="AH414" s="116"/>
      <c r="AI414" s="116"/>
    </row>
    <row r="415" spans="1:35" ht="15.75" customHeight="1">
      <c r="A415" s="260"/>
      <c r="B415" s="116"/>
      <c r="C415" s="130"/>
      <c r="D415" s="130"/>
      <c r="E415" s="130"/>
      <c r="F415" s="130"/>
      <c r="G415" s="130"/>
      <c r="H415" s="117"/>
      <c r="I415" s="130"/>
      <c r="J415" s="130"/>
      <c r="K415" s="130"/>
      <c r="L415" s="130"/>
      <c r="M415" s="130"/>
      <c r="N415" s="257"/>
      <c r="O415" s="257"/>
      <c r="P415" s="130"/>
      <c r="Q415" s="257"/>
      <c r="R415" s="257"/>
      <c r="S415" s="257"/>
      <c r="T415" s="130"/>
      <c r="U415" s="130"/>
      <c r="V415" s="130"/>
      <c r="W415" s="130"/>
      <c r="X415" s="130"/>
      <c r="Y415" s="130"/>
      <c r="Z415" s="130"/>
      <c r="AA415" s="130"/>
      <c r="AB415" s="130"/>
      <c r="AC415" s="130"/>
      <c r="AD415" s="130"/>
      <c r="AE415" s="130"/>
      <c r="AF415" s="130"/>
      <c r="AG415" s="130"/>
      <c r="AH415" s="116"/>
      <c r="AI415" s="116"/>
    </row>
    <row r="416" spans="1:35" ht="15.75" customHeight="1">
      <c r="A416" s="260"/>
      <c r="B416" s="116"/>
      <c r="C416" s="130"/>
      <c r="D416" s="130"/>
      <c r="E416" s="130"/>
      <c r="F416" s="130"/>
      <c r="G416" s="130"/>
      <c r="H416" s="117"/>
      <c r="I416" s="130"/>
      <c r="J416" s="130"/>
      <c r="K416" s="130"/>
      <c r="L416" s="130"/>
      <c r="M416" s="130"/>
      <c r="N416" s="257"/>
      <c r="O416" s="257"/>
      <c r="P416" s="130"/>
      <c r="Q416" s="257"/>
      <c r="R416" s="257"/>
      <c r="S416" s="257"/>
      <c r="T416" s="130"/>
      <c r="U416" s="130"/>
      <c r="V416" s="130"/>
      <c r="W416" s="130"/>
      <c r="X416" s="130"/>
      <c r="Y416" s="130"/>
      <c r="Z416" s="130"/>
      <c r="AA416" s="130"/>
      <c r="AB416" s="130"/>
      <c r="AC416" s="130"/>
      <c r="AD416" s="130"/>
      <c r="AE416" s="130"/>
      <c r="AF416" s="130"/>
      <c r="AG416" s="130"/>
      <c r="AH416" s="116"/>
      <c r="AI416" s="116"/>
    </row>
    <row r="417" spans="1:35" ht="15.75" customHeight="1">
      <c r="A417" s="260"/>
      <c r="B417" s="116"/>
      <c r="C417" s="130"/>
      <c r="D417" s="130"/>
      <c r="E417" s="130"/>
      <c r="F417" s="130"/>
      <c r="G417" s="130"/>
      <c r="H417" s="117"/>
      <c r="I417" s="130"/>
      <c r="J417" s="130"/>
      <c r="K417" s="130"/>
      <c r="L417" s="130"/>
      <c r="M417" s="130"/>
      <c r="N417" s="257"/>
      <c r="O417" s="257"/>
      <c r="P417" s="130"/>
      <c r="Q417" s="257"/>
      <c r="R417" s="257"/>
      <c r="S417" s="257"/>
      <c r="T417" s="130"/>
      <c r="U417" s="130"/>
      <c r="V417" s="130"/>
      <c r="W417" s="130"/>
      <c r="X417" s="130"/>
      <c r="Y417" s="130"/>
      <c r="Z417" s="130"/>
      <c r="AA417" s="130"/>
      <c r="AB417" s="130"/>
      <c r="AC417" s="130"/>
      <c r="AD417" s="130"/>
      <c r="AE417" s="130"/>
      <c r="AF417" s="130"/>
      <c r="AG417" s="130"/>
      <c r="AH417" s="116"/>
      <c r="AI417" s="116"/>
    </row>
    <row r="418" spans="1:35" ht="15.75" customHeight="1">
      <c r="A418" s="260"/>
      <c r="B418" s="116"/>
      <c r="C418" s="130"/>
      <c r="D418" s="130"/>
      <c r="E418" s="130"/>
      <c r="F418" s="130"/>
      <c r="G418" s="130"/>
      <c r="H418" s="117"/>
      <c r="I418" s="130"/>
      <c r="J418" s="130"/>
      <c r="K418" s="130"/>
      <c r="L418" s="130"/>
      <c r="M418" s="130"/>
      <c r="N418" s="257"/>
      <c r="O418" s="257"/>
      <c r="P418" s="130"/>
      <c r="Q418" s="257"/>
      <c r="R418" s="257"/>
      <c r="S418" s="257"/>
      <c r="T418" s="130"/>
      <c r="U418" s="130"/>
      <c r="V418" s="130"/>
      <c r="W418" s="130"/>
      <c r="X418" s="130"/>
      <c r="Y418" s="130"/>
      <c r="Z418" s="130"/>
      <c r="AA418" s="130"/>
      <c r="AB418" s="130"/>
      <c r="AC418" s="130"/>
      <c r="AD418" s="130"/>
      <c r="AE418" s="130"/>
      <c r="AF418" s="130"/>
      <c r="AG418" s="130"/>
      <c r="AH418" s="116"/>
      <c r="AI418" s="116"/>
    </row>
    <row r="419" spans="1:35" ht="15.75" customHeight="1">
      <c r="A419" s="260"/>
      <c r="B419" s="116"/>
      <c r="C419" s="130"/>
      <c r="D419" s="130"/>
      <c r="E419" s="130"/>
      <c r="F419" s="130"/>
      <c r="G419" s="130"/>
      <c r="H419" s="117"/>
      <c r="I419" s="130"/>
      <c r="J419" s="130"/>
      <c r="K419" s="130"/>
      <c r="L419" s="130"/>
      <c r="M419" s="130"/>
      <c r="N419" s="257"/>
      <c r="O419" s="257"/>
      <c r="P419" s="130"/>
      <c r="Q419" s="257"/>
      <c r="R419" s="257"/>
      <c r="S419" s="257"/>
      <c r="T419" s="130"/>
      <c r="U419" s="130"/>
      <c r="V419" s="130"/>
      <c r="W419" s="130"/>
      <c r="X419" s="130"/>
      <c r="Y419" s="130"/>
      <c r="Z419" s="130"/>
      <c r="AA419" s="130"/>
      <c r="AB419" s="130"/>
      <c r="AC419" s="130"/>
      <c r="AD419" s="130"/>
      <c r="AE419" s="130"/>
      <c r="AF419" s="130"/>
      <c r="AG419" s="130"/>
      <c r="AH419" s="116"/>
      <c r="AI419" s="116"/>
    </row>
    <row r="420" spans="1:35" ht="15.75" customHeight="1">
      <c r="A420" s="260"/>
      <c r="B420" s="116"/>
      <c r="C420" s="130"/>
      <c r="D420" s="130"/>
      <c r="E420" s="130"/>
      <c r="F420" s="130"/>
      <c r="G420" s="130"/>
      <c r="H420" s="117"/>
      <c r="I420" s="130"/>
      <c r="J420" s="130"/>
      <c r="K420" s="130"/>
      <c r="L420" s="130"/>
      <c r="M420" s="130"/>
      <c r="N420" s="257"/>
      <c r="O420" s="257"/>
      <c r="P420" s="130"/>
      <c r="Q420" s="257"/>
      <c r="R420" s="257"/>
      <c r="S420" s="257"/>
      <c r="T420" s="130"/>
      <c r="U420" s="130"/>
      <c r="V420" s="130"/>
      <c r="W420" s="130"/>
      <c r="X420" s="130"/>
      <c r="Y420" s="130"/>
      <c r="Z420" s="130"/>
      <c r="AA420" s="130"/>
      <c r="AB420" s="130"/>
      <c r="AC420" s="130"/>
      <c r="AD420" s="130"/>
      <c r="AE420" s="130"/>
      <c r="AF420" s="130"/>
      <c r="AG420" s="130"/>
      <c r="AH420" s="116"/>
      <c r="AI420" s="116"/>
    </row>
    <row r="421" spans="1:35" ht="15.75" customHeight="1">
      <c r="A421" s="260"/>
      <c r="B421" s="116"/>
      <c r="C421" s="130"/>
      <c r="D421" s="130"/>
      <c r="E421" s="130"/>
      <c r="F421" s="130"/>
      <c r="G421" s="130"/>
      <c r="H421" s="117"/>
      <c r="I421" s="130"/>
      <c r="J421" s="130"/>
      <c r="K421" s="130"/>
      <c r="L421" s="130"/>
      <c r="M421" s="130"/>
      <c r="N421" s="257"/>
      <c r="O421" s="257"/>
      <c r="P421" s="130"/>
      <c r="Q421" s="257"/>
      <c r="R421" s="257"/>
      <c r="S421" s="257"/>
      <c r="T421" s="130"/>
      <c r="U421" s="130"/>
      <c r="V421" s="130"/>
      <c r="W421" s="130"/>
      <c r="X421" s="130"/>
      <c r="Y421" s="130"/>
      <c r="Z421" s="130"/>
      <c r="AA421" s="130"/>
      <c r="AB421" s="130"/>
      <c r="AC421" s="130"/>
      <c r="AD421" s="130"/>
      <c r="AE421" s="130"/>
      <c r="AF421" s="130"/>
      <c r="AG421" s="130"/>
      <c r="AH421" s="116"/>
      <c r="AI421" s="116"/>
    </row>
    <row r="422" spans="1:35" ht="15.75" customHeight="1">
      <c r="A422" s="260"/>
      <c r="B422" s="116"/>
      <c r="C422" s="130"/>
      <c r="D422" s="130"/>
      <c r="E422" s="130"/>
      <c r="F422" s="130"/>
      <c r="G422" s="130"/>
      <c r="H422" s="117"/>
      <c r="I422" s="130"/>
      <c r="J422" s="130"/>
      <c r="K422" s="130"/>
      <c r="L422" s="130"/>
      <c r="M422" s="130"/>
      <c r="N422" s="257"/>
      <c r="O422" s="257"/>
      <c r="P422" s="130"/>
      <c r="Q422" s="257"/>
      <c r="R422" s="257"/>
      <c r="S422" s="257"/>
      <c r="T422" s="130"/>
      <c r="U422" s="130"/>
      <c r="V422" s="130"/>
      <c r="W422" s="130"/>
      <c r="X422" s="130"/>
      <c r="Y422" s="130"/>
      <c r="Z422" s="130"/>
      <c r="AA422" s="130"/>
      <c r="AB422" s="130"/>
      <c r="AC422" s="130"/>
      <c r="AD422" s="130"/>
      <c r="AE422" s="130"/>
      <c r="AF422" s="130"/>
      <c r="AG422" s="130"/>
      <c r="AH422" s="116"/>
      <c r="AI422" s="116"/>
    </row>
    <row r="423" spans="1:35" ht="15.75" customHeight="1">
      <c r="A423" s="260"/>
      <c r="B423" s="116"/>
      <c r="C423" s="130"/>
      <c r="D423" s="130"/>
      <c r="E423" s="130"/>
      <c r="F423" s="130"/>
      <c r="G423" s="130"/>
      <c r="H423" s="117"/>
      <c r="I423" s="130"/>
      <c r="J423" s="130"/>
      <c r="K423" s="130"/>
      <c r="L423" s="130"/>
      <c r="M423" s="130"/>
      <c r="N423" s="257"/>
      <c r="O423" s="257"/>
      <c r="P423" s="130"/>
      <c r="Q423" s="257"/>
      <c r="R423" s="257"/>
      <c r="S423" s="257"/>
      <c r="T423" s="130"/>
      <c r="U423" s="130"/>
      <c r="V423" s="130"/>
      <c r="W423" s="130"/>
      <c r="X423" s="130"/>
      <c r="Y423" s="130"/>
      <c r="Z423" s="130"/>
      <c r="AA423" s="130"/>
      <c r="AB423" s="130"/>
      <c r="AC423" s="130"/>
      <c r="AD423" s="130"/>
      <c r="AE423" s="130"/>
      <c r="AF423" s="130"/>
      <c r="AG423" s="130"/>
      <c r="AH423" s="116"/>
      <c r="AI423" s="116"/>
    </row>
    <row r="424" spans="1:35" ht="15.75" customHeight="1">
      <c r="A424" s="260"/>
      <c r="B424" s="116"/>
      <c r="C424" s="130"/>
      <c r="D424" s="130"/>
      <c r="E424" s="130"/>
      <c r="F424" s="130"/>
      <c r="G424" s="130"/>
      <c r="H424" s="117"/>
      <c r="I424" s="130"/>
      <c r="J424" s="130"/>
      <c r="K424" s="130"/>
      <c r="L424" s="130"/>
      <c r="M424" s="130"/>
      <c r="N424" s="257"/>
      <c r="O424" s="257"/>
      <c r="P424" s="130"/>
      <c r="Q424" s="257"/>
      <c r="R424" s="257"/>
      <c r="S424" s="257"/>
      <c r="T424" s="130"/>
      <c r="U424" s="130"/>
      <c r="V424" s="130"/>
      <c r="W424" s="130"/>
      <c r="X424" s="130"/>
      <c r="Y424" s="130"/>
      <c r="Z424" s="130"/>
      <c r="AA424" s="130"/>
      <c r="AB424" s="130"/>
      <c r="AC424" s="130"/>
      <c r="AD424" s="130"/>
      <c r="AE424" s="130"/>
      <c r="AF424" s="130"/>
      <c r="AG424" s="130"/>
      <c r="AH424" s="116"/>
      <c r="AI424" s="116"/>
    </row>
    <row r="425" spans="1:35" ht="15.75" customHeight="1">
      <c r="A425" s="260"/>
      <c r="B425" s="116"/>
      <c r="C425" s="130"/>
      <c r="D425" s="130"/>
      <c r="E425" s="130"/>
      <c r="F425" s="130"/>
      <c r="G425" s="130"/>
      <c r="H425" s="117"/>
      <c r="I425" s="130"/>
      <c r="J425" s="130"/>
      <c r="K425" s="130"/>
      <c r="L425" s="130"/>
      <c r="M425" s="130"/>
      <c r="N425" s="257"/>
      <c r="O425" s="257"/>
      <c r="P425" s="130"/>
      <c r="Q425" s="257"/>
      <c r="R425" s="257"/>
      <c r="S425" s="257"/>
      <c r="T425" s="130"/>
      <c r="U425" s="130"/>
      <c r="V425" s="130"/>
      <c r="W425" s="130"/>
      <c r="X425" s="130"/>
      <c r="Y425" s="130"/>
      <c r="Z425" s="130"/>
      <c r="AA425" s="130"/>
      <c r="AB425" s="130"/>
      <c r="AC425" s="130"/>
      <c r="AD425" s="130"/>
      <c r="AE425" s="130"/>
      <c r="AF425" s="130"/>
      <c r="AG425" s="130"/>
      <c r="AH425" s="116"/>
      <c r="AI425" s="116"/>
    </row>
    <row r="426" spans="1:35" ht="15.75" customHeight="1">
      <c r="A426" s="260"/>
      <c r="B426" s="116"/>
      <c r="C426" s="130"/>
      <c r="D426" s="130"/>
      <c r="E426" s="130"/>
      <c r="F426" s="130"/>
      <c r="G426" s="130"/>
      <c r="H426" s="117"/>
      <c r="I426" s="130"/>
      <c r="J426" s="130"/>
      <c r="K426" s="130"/>
      <c r="L426" s="130"/>
      <c r="M426" s="130"/>
      <c r="N426" s="257"/>
      <c r="O426" s="257"/>
      <c r="P426" s="130"/>
      <c r="Q426" s="257"/>
      <c r="R426" s="257"/>
      <c r="S426" s="257"/>
      <c r="T426" s="130"/>
      <c r="U426" s="130"/>
      <c r="V426" s="130"/>
      <c r="W426" s="130"/>
      <c r="X426" s="130"/>
      <c r="Y426" s="130"/>
      <c r="Z426" s="130"/>
      <c r="AA426" s="130"/>
      <c r="AB426" s="130"/>
      <c r="AC426" s="130"/>
      <c r="AD426" s="130"/>
      <c r="AE426" s="130"/>
      <c r="AF426" s="130"/>
      <c r="AG426" s="130"/>
      <c r="AH426" s="116"/>
      <c r="AI426" s="116"/>
    </row>
    <row r="427" spans="1:35" ht="15.75" customHeight="1">
      <c r="A427" s="260"/>
      <c r="B427" s="116"/>
      <c r="C427" s="130"/>
      <c r="D427" s="130"/>
      <c r="E427" s="130"/>
      <c r="F427" s="130"/>
      <c r="G427" s="130"/>
      <c r="H427" s="117"/>
      <c r="I427" s="130"/>
      <c r="J427" s="130"/>
      <c r="K427" s="130"/>
      <c r="L427" s="130"/>
      <c r="M427" s="130"/>
      <c r="N427" s="257"/>
      <c r="O427" s="257"/>
      <c r="P427" s="130"/>
      <c r="Q427" s="257"/>
      <c r="R427" s="257"/>
      <c r="S427" s="257"/>
      <c r="T427" s="130"/>
      <c r="U427" s="130"/>
      <c r="V427" s="130"/>
      <c r="W427" s="130"/>
      <c r="X427" s="130"/>
      <c r="Y427" s="130"/>
      <c r="Z427" s="130"/>
      <c r="AA427" s="130"/>
      <c r="AB427" s="130"/>
      <c r="AC427" s="130"/>
      <c r="AD427" s="130"/>
      <c r="AE427" s="130"/>
      <c r="AF427" s="130"/>
      <c r="AG427" s="130"/>
      <c r="AH427" s="116"/>
      <c r="AI427" s="116"/>
    </row>
    <row r="428" spans="1:35" ht="15.75" customHeight="1">
      <c r="A428" s="260"/>
      <c r="B428" s="116"/>
      <c r="C428" s="130"/>
      <c r="D428" s="130"/>
      <c r="E428" s="130"/>
      <c r="F428" s="130"/>
      <c r="G428" s="130"/>
      <c r="H428" s="117"/>
      <c r="I428" s="130"/>
      <c r="J428" s="130"/>
      <c r="K428" s="130"/>
      <c r="L428" s="130"/>
      <c r="M428" s="130"/>
      <c r="N428" s="257"/>
      <c r="O428" s="257"/>
      <c r="P428" s="130"/>
      <c r="Q428" s="257"/>
      <c r="R428" s="257"/>
      <c r="S428" s="257"/>
      <c r="T428" s="130"/>
      <c r="U428" s="130"/>
      <c r="V428" s="130"/>
      <c r="W428" s="130"/>
      <c r="X428" s="130"/>
      <c r="Y428" s="130"/>
      <c r="Z428" s="130"/>
      <c r="AA428" s="130"/>
      <c r="AB428" s="130"/>
      <c r="AC428" s="130"/>
      <c r="AD428" s="130"/>
      <c r="AE428" s="130"/>
      <c r="AF428" s="130"/>
      <c r="AG428" s="130"/>
      <c r="AH428" s="116"/>
      <c r="AI428" s="116"/>
    </row>
    <row r="429" spans="1:35" ht="15.75" customHeight="1">
      <c r="A429" s="260"/>
      <c r="B429" s="116"/>
      <c r="C429" s="130"/>
      <c r="D429" s="130"/>
      <c r="E429" s="130"/>
      <c r="F429" s="130"/>
      <c r="G429" s="130"/>
      <c r="H429" s="117"/>
      <c r="I429" s="130"/>
      <c r="J429" s="130"/>
      <c r="K429" s="130"/>
      <c r="L429" s="130"/>
      <c r="M429" s="130"/>
      <c r="N429" s="257"/>
      <c r="O429" s="257"/>
      <c r="P429" s="130"/>
      <c r="Q429" s="257"/>
      <c r="R429" s="257"/>
      <c r="S429" s="257"/>
      <c r="T429" s="130"/>
      <c r="U429" s="130"/>
      <c r="V429" s="130"/>
      <c r="W429" s="130"/>
      <c r="X429" s="130"/>
      <c r="Y429" s="130"/>
      <c r="Z429" s="130"/>
      <c r="AA429" s="130"/>
      <c r="AB429" s="130"/>
      <c r="AC429" s="130"/>
      <c r="AD429" s="130"/>
      <c r="AE429" s="130"/>
      <c r="AF429" s="130"/>
      <c r="AG429" s="130"/>
      <c r="AH429" s="116"/>
      <c r="AI429" s="116"/>
    </row>
    <row r="430" spans="1:35" ht="15.75" customHeight="1">
      <c r="A430" s="260"/>
      <c r="B430" s="116"/>
      <c r="C430" s="130"/>
      <c r="D430" s="130"/>
      <c r="E430" s="130"/>
      <c r="F430" s="130"/>
      <c r="G430" s="130"/>
      <c r="H430" s="117"/>
      <c r="I430" s="130"/>
      <c r="J430" s="130"/>
      <c r="K430" s="130"/>
      <c r="L430" s="130"/>
      <c r="M430" s="130"/>
      <c r="N430" s="257"/>
      <c r="O430" s="257"/>
      <c r="P430" s="130"/>
      <c r="Q430" s="257"/>
      <c r="R430" s="257"/>
      <c r="S430" s="257"/>
      <c r="T430" s="130"/>
      <c r="U430" s="130"/>
      <c r="V430" s="130"/>
      <c r="W430" s="130"/>
      <c r="X430" s="130"/>
      <c r="Y430" s="130"/>
      <c r="Z430" s="130"/>
      <c r="AA430" s="130"/>
      <c r="AB430" s="130"/>
      <c r="AC430" s="130"/>
      <c r="AD430" s="130"/>
      <c r="AE430" s="130"/>
      <c r="AF430" s="130"/>
      <c r="AG430" s="130"/>
      <c r="AH430" s="116"/>
      <c r="AI430" s="116"/>
    </row>
    <row r="431" spans="1:35" ht="15.75" customHeight="1">
      <c r="A431" s="260"/>
      <c r="B431" s="116"/>
      <c r="C431" s="130"/>
      <c r="D431" s="130"/>
      <c r="E431" s="130"/>
      <c r="F431" s="130"/>
      <c r="G431" s="130"/>
      <c r="H431" s="117"/>
      <c r="I431" s="130"/>
      <c r="J431" s="130"/>
      <c r="K431" s="130"/>
      <c r="L431" s="130"/>
      <c r="M431" s="130"/>
      <c r="N431" s="257"/>
      <c r="O431" s="257"/>
      <c r="P431" s="130"/>
      <c r="Q431" s="257"/>
      <c r="R431" s="257"/>
      <c r="S431" s="257"/>
      <c r="T431" s="130"/>
      <c r="U431" s="130"/>
      <c r="V431" s="130"/>
      <c r="W431" s="130"/>
      <c r="X431" s="130"/>
      <c r="Y431" s="130"/>
      <c r="Z431" s="130"/>
      <c r="AA431" s="130"/>
      <c r="AB431" s="130"/>
      <c r="AC431" s="130"/>
      <c r="AD431" s="130"/>
      <c r="AE431" s="130"/>
      <c r="AF431" s="130"/>
      <c r="AG431" s="130"/>
      <c r="AH431" s="116"/>
      <c r="AI431" s="116"/>
    </row>
    <row r="432" spans="1:35" ht="15.75" customHeight="1">
      <c r="A432" s="260"/>
      <c r="B432" s="116"/>
      <c r="C432" s="130"/>
      <c r="D432" s="130"/>
      <c r="E432" s="130"/>
      <c r="F432" s="130"/>
      <c r="G432" s="130"/>
      <c r="H432" s="117"/>
      <c r="I432" s="130"/>
      <c r="J432" s="130"/>
      <c r="K432" s="130"/>
      <c r="L432" s="130"/>
      <c r="M432" s="130"/>
      <c r="N432" s="257"/>
      <c r="O432" s="257"/>
      <c r="P432" s="130"/>
      <c r="Q432" s="257"/>
      <c r="R432" s="257"/>
      <c r="S432" s="257"/>
      <c r="T432" s="130"/>
      <c r="U432" s="130"/>
      <c r="V432" s="130"/>
      <c r="W432" s="130"/>
      <c r="X432" s="130"/>
      <c r="Y432" s="130"/>
      <c r="Z432" s="130"/>
      <c r="AA432" s="130"/>
      <c r="AB432" s="130"/>
      <c r="AC432" s="130"/>
      <c r="AD432" s="130"/>
      <c r="AE432" s="130"/>
      <c r="AF432" s="130"/>
      <c r="AG432" s="130"/>
      <c r="AH432" s="116"/>
      <c r="AI432" s="116"/>
    </row>
    <row r="433" spans="1:35" ht="15.75" customHeight="1">
      <c r="A433" s="260"/>
      <c r="B433" s="116"/>
      <c r="C433" s="130"/>
      <c r="D433" s="130"/>
      <c r="E433" s="130"/>
      <c r="F433" s="130"/>
      <c r="G433" s="130"/>
      <c r="H433" s="117"/>
      <c r="I433" s="130"/>
      <c r="J433" s="130"/>
      <c r="K433" s="130"/>
      <c r="L433" s="130"/>
      <c r="M433" s="130"/>
      <c r="N433" s="257"/>
      <c r="O433" s="257"/>
      <c r="P433" s="130"/>
      <c r="Q433" s="257"/>
      <c r="R433" s="257"/>
      <c r="S433" s="257"/>
      <c r="T433" s="130"/>
      <c r="U433" s="130"/>
      <c r="V433" s="130"/>
      <c r="W433" s="130"/>
      <c r="X433" s="130"/>
      <c r="Y433" s="130"/>
      <c r="Z433" s="130"/>
      <c r="AA433" s="130"/>
      <c r="AB433" s="130"/>
      <c r="AC433" s="130"/>
      <c r="AD433" s="130"/>
      <c r="AE433" s="130"/>
      <c r="AF433" s="130"/>
      <c r="AG433" s="130"/>
      <c r="AH433" s="116"/>
      <c r="AI433" s="116"/>
    </row>
    <row r="434" spans="1:35" ht="15.75" customHeight="1">
      <c r="A434" s="260"/>
      <c r="B434" s="116"/>
      <c r="C434" s="130"/>
      <c r="D434" s="130"/>
      <c r="E434" s="130"/>
      <c r="F434" s="130"/>
      <c r="G434" s="130"/>
      <c r="H434" s="117"/>
      <c r="I434" s="130"/>
      <c r="J434" s="130"/>
      <c r="K434" s="130"/>
      <c r="L434" s="130"/>
      <c r="M434" s="130"/>
      <c r="N434" s="257"/>
      <c r="O434" s="257"/>
      <c r="P434" s="130"/>
      <c r="Q434" s="257"/>
      <c r="R434" s="257"/>
      <c r="S434" s="257"/>
      <c r="T434" s="130"/>
      <c r="U434" s="130"/>
      <c r="V434" s="130"/>
      <c r="W434" s="130"/>
      <c r="X434" s="130"/>
      <c r="Y434" s="130"/>
      <c r="Z434" s="130"/>
      <c r="AA434" s="130"/>
      <c r="AB434" s="130"/>
      <c r="AC434" s="130"/>
      <c r="AD434" s="130"/>
      <c r="AE434" s="130"/>
      <c r="AF434" s="130"/>
      <c r="AG434" s="130"/>
      <c r="AH434" s="116"/>
      <c r="AI434" s="116"/>
    </row>
    <row r="435" spans="1:35" ht="15.75" customHeight="1">
      <c r="A435" s="260"/>
      <c r="B435" s="116"/>
      <c r="C435" s="130"/>
      <c r="D435" s="130"/>
      <c r="E435" s="130"/>
      <c r="F435" s="130"/>
      <c r="G435" s="130"/>
      <c r="H435" s="117"/>
      <c r="I435" s="130"/>
      <c r="J435" s="130"/>
      <c r="K435" s="130"/>
      <c r="L435" s="130"/>
      <c r="M435" s="130"/>
      <c r="N435" s="257"/>
      <c r="O435" s="257"/>
      <c r="P435" s="130"/>
      <c r="Q435" s="257"/>
      <c r="R435" s="257"/>
      <c r="S435" s="257"/>
      <c r="T435" s="130"/>
      <c r="U435" s="130"/>
      <c r="V435" s="130"/>
      <c r="W435" s="130"/>
      <c r="X435" s="130"/>
      <c r="Y435" s="130"/>
      <c r="Z435" s="130"/>
      <c r="AA435" s="130"/>
      <c r="AB435" s="130"/>
      <c r="AC435" s="130"/>
      <c r="AD435" s="130"/>
      <c r="AE435" s="130"/>
      <c r="AF435" s="130"/>
      <c r="AG435" s="130"/>
      <c r="AH435" s="116"/>
      <c r="AI435" s="116"/>
    </row>
    <row r="436" spans="1:35" ht="15.75" customHeight="1">
      <c r="A436" s="260"/>
      <c r="B436" s="116"/>
      <c r="C436" s="130"/>
      <c r="D436" s="130"/>
      <c r="E436" s="130"/>
      <c r="F436" s="130"/>
      <c r="G436" s="130"/>
      <c r="H436" s="117"/>
      <c r="I436" s="130"/>
      <c r="J436" s="130"/>
      <c r="K436" s="130"/>
      <c r="L436" s="130"/>
      <c r="M436" s="130"/>
      <c r="N436" s="257"/>
      <c r="O436" s="257"/>
      <c r="P436" s="130"/>
      <c r="Q436" s="257"/>
      <c r="R436" s="257"/>
      <c r="S436" s="257"/>
      <c r="T436" s="130"/>
      <c r="U436" s="130"/>
      <c r="V436" s="130"/>
      <c r="W436" s="130"/>
      <c r="X436" s="130"/>
      <c r="Y436" s="130"/>
      <c r="Z436" s="130"/>
      <c r="AA436" s="130"/>
      <c r="AB436" s="130"/>
      <c r="AC436" s="130"/>
      <c r="AD436" s="130"/>
      <c r="AE436" s="130"/>
      <c r="AF436" s="130"/>
      <c r="AG436" s="130"/>
      <c r="AH436" s="116"/>
      <c r="AI436" s="116"/>
    </row>
    <row r="437" spans="1:35" ht="15.75" customHeight="1">
      <c r="A437" s="260"/>
      <c r="B437" s="116"/>
      <c r="C437" s="130"/>
      <c r="D437" s="130"/>
      <c r="E437" s="130"/>
      <c r="F437" s="130"/>
      <c r="G437" s="130"/>
      <c r="H437" s="117"/>
      <c r="I437" s="130"/>
      <c r="J437" s="130"/>
      <c r="K437" s="130"/>
      <c r="L437" s="130"/>
      <c r="M437" s="130"/>
      <c r="N437" s="257"/>
      <c r="O437" s="257"/>
      <c r="P437" s="130"/>
      <c r="Q437" s="257"/>
      <c r="R437" s="257"/>
      <c r="S437" s="257"/>
      <c r="T437" s="130"/>
      <c r="U437" s="130"/>
      <c r="V437" s="130"/>
      <c r="W437" s="130"/>
      <c r="X437" s="130"/>
      <c r="Y437" s="130"/>
      <c r="Z437" s="130"/>
      <c r="AA437" s="130"/>
      <c r="AB437" s="130"/>
      <c r="AC437" s="130"/>
      <c r="AD437" s="130"/>
      <c r="AE437" s="130"/>
      <c r="AF437" s="130"/>
      <c r="AG437" s="130"/>
      <c r="AH437" s="116"/>
      <c r="AI437" s="116"/>
    </row>
    <row r="438" spans="1:35" ht="15.75" customHeight="1">
      <c r="A438" s="260"/>
      <c r="B438" s="116"/>
      <c r="C438" s="130"/>
      <c r="D438" s="130"/>
      <c r="E438" s="130"/>
      <c r="F438" s="130"/>
      <c r="G438" s="130"/>
      <c r="H438" s="117"/>
      <c r="I438" s="130"/>
      <c r="J438" s="130"/>
      <c r="K438" s="130"/>
      <c r="L438" s="130"/>
      <c r="M438" s="130"/>
      <c r="N438" s="257"/>
      <c r="O438" s="257"/>
      <c r="P438" s="130"/>
      <c r="Q438" s="257"/>
      <c r="R438" s="257"/>
      <c r="S438" s="257"/>
      <c r="T438" s="130"/>
      <c r="U438" s="130"/>
      <c r="V438" s="130"/>
      <c r="W438" s="130"/>
      <c r="X438" s="130"/>
      <c r="Y438" s="130"/>
      <c r="Z438" s="130"/>
      <c r="AA438" s="130"/>
      <c r="AB438" s="130"/>
      <c r="AC438" s="130"/>
      <c r="AD438" s="130"/>
      <c r="AE438" s="130"/>
      <c r="AF438" s="130"/>
      <c r="AG438" s="130"/>
      <c r="AH438" s="116"/>
      <c r="AI438" s="116"/>
    </row>
    <row r="439" spans="1:35" ht="15.75" customHeight="1">
      <c r="A439" s="260"/>
      <c r="B439" s="116"/>
      <c r="C439" s="130"/>
      <c r="D439" s="130"/>
      <c r="E439" s="130"/>
      <c r="F439" s="130"/>
      <c r="G439" s="130"/>
      <c r="H439" s="117"/>
      <c r="I439" s="130"/>
      <c r="J439" s="130"/>
      <c r="K439" s="130"/>
      <c r="L439" s="130"/>
      <c r="M439" s="130"/>
      <c r="N439" s="257"/>
      <c r="O439" s="257"/>
      <c r="P439" s="130"/>
      <c r="Q439" s="257"/>
      <c r="R439" s="257"/>
      <c r="S439" s="257"/>
      <c r="T439" s="130"/>
      <c r="U439" s="130"/>
      <c r="V439" s="130"/>
      <c r="W439" s="130"/>
      <c r="X439" s="130"/>
      <c r="Y439" s="130"/>
      <c r="Z439" s="130"/>
      <c r="AA439" s="130"/>
      <c r="AB439" s="130"/>
      <c r="AC439" s="130"/>
      <c r="AD439" s="130"/>
      <c r="AE439" s="130"/>
      <c r="AF439" s="130"/>
      <c r="AG439" s="130"/>
      <c r="AH439" s="116"/>
      <c r="AI439" s="116"/>
    </row>
    <row r="440" spans="1:35" ht="15.75" customHeight="1">
      <c r="A440" s="260"/>
      <c r="B440" s="116"/>
      <c r="C440" s="130"/>
      <c r="D440" s="130"/>
      <c r="E440" s="130"/>
      <c r="F440" s="130"/>
      <c r="G440" s="130"/>
      <c r="H440" s="117"/>
      <c r="I440" s="130"/>
      <c r="J440" s="130"/>
      <c r="K440" s="130"/>
      <c r="L440" s="130"/>
      <c r="M440" s="130"/>
      <c r="N440" s="257"/>
      <c r="O440" s="257"/>
      <c r="P440" s="130"/>
      <c r="Q440" s="257"/>
      <c r="R440" s="257"/>
      <c r="S440" s="257"/>
      <c r="T440" s="130"/>
      <c r="U440" s="130"/>
      <c r="V440" s="130"/>
      <c r="W440" s="130"/>
      <c r="X440" s="130"/>
      <c r="Y440" s="130"/>
      <c r="Z440" s="130"/>
      <c r="AA440" s="130"/>
      <c r="AB440" s="130"/>
      <c r="AC440" s="130"/>
      <c r="AD440" s="130"/>
      <c r="AE440" s="130"/>
      <c r="AF440" s="130"/>
      <c r="AG440" s="130"/>
      <c r="AH440" s="116"/>
      <c r="AI440" s="116"/>
    </row>
    <row r="441" spans="1:35" ht="15.75" customHeight="1">
      <c r="A441" s="260"/>
      <c r="B441" s="116"/>
      <c r="C441" s="130"/>
      <c r="D441" s="130"/>
      <c r="E441" s="130"/>
      <c r="F441" s="130"/>
      <c r="G441" s="130"/>
      <c r="H441" s="117"/>
      <c r="I441" s="130"/>
      <c r="J441" s="130"/>
      <c r="K441" s="130"/>
      <c r="L441" s="130"/>
      <c r="M441" s="130"/>
      <c r="N441" s="257"/>
      <c r="O441" s="257"/>
      <c r="P441" s="130"/>
      <c r="Q441" s="257"/>
      <c r="R441" s="257"/>
      <c r="S441" s="257"/>
      <c r="T441" s="130"/>
      <c r="U441" s="130"/>
      <c r="V441" s="130"/>
      <c r="W441" s="130"/>
      <c r="X441" s="130"/>
      <c r="Y441" s="130"/>
      <c r="Z441" s="130"/>
      <c r="AA441" s="130"/>
      <c r="AB441" s="130"/>
      <c r="AC441" s="130"/>
      <c r="AD441" s="130"/>
      <c r="AE441" s="130"/>
      <c r="AF441" s="130"/>
      <c r="AG441" s="130"/>
      <c r="AH441" s="116"/>
      <c r="AI441" s="116"/>
    </row>
    <row r="442" spans="1:35" ht="15.75" customHeight="1">
      <c r="A442" s="260"/>
      <c r="B442" s="116"/>
      <c r="C442" s="130"/>
      <c r="D442" s="130"/>
      <c r="E442" s="130"/>
      <c r="F442" s="130"/>
      <c r="G442" s="130"/>
      <c r="H442" s="117"/>
      <c r="I442" s="130"/>
      <c r="J442" s="130"/>
      <c r="K442" s="130"/>
      <c r="L442" s="130"/>
      <c r="M442" s="130"/>
      <c r="N442" s="257"/>
      <c r="O442" s="257"/>
      <c r="P442" s="130"/>
      <c r="Q442" s="257"/>
      <c r="R442" s="257"/>
      <c r="S442" s="257"/>
      <c r="T442" s="130"/>
      <c r="U442" s="130"/>
      <c r="V442" s="130"/>
      <c r="W442" s="130"/>
      <c r="X442" s="130"/>
      <c r="Y442" s="130"/>
      <c r="Z442" s="130"/>
      <c r="AA442" s="130"/>
      <c r="AB442" s="130"/>
      <c r="AC442" s="130"/>
      <c r="AD442" s="130"/>
      <c r="AE442" s="130"/>
      <c r="AF442" s="130"/>
      <c r="AG442" s="130"/>
      <c r="AH442" s="116"/>
      <c r="AI442" s="116"/>
    </row>
    <row r="443" spans="1:35" ht="15.75" customHeight="1">
      <c r="A443" s="260"/>
      <c r="B443" s="116"/>
      <c r="C443" s="130"/>
      <c r="D443" s="130"/>
      <c r="E443" s="130"/>
      <c r="F443" s="130"/>
      <c r="G443" s="130"/>
      <c r="H443" s="117"/>
      <c r="I443" s="130"/>
      <c r="J443" s="130"/>
      <c r="K443" s="130"/>
      <c r="L443" s="130"/>
      <c r="M443" s="130"/>
      <c r="N443" s="257"/>
      <c r="O443" s="257"/>
      <c r="P443" s="130"/>
      <c r="Q443" s="257"/>
      <c r="R443" s="257"/>
      <c r="S443" s="257"/>
      <c r="T443" s="130"/>
      <c r="U443" s="130"/>
      <c r="V443" s="130"/>
      <c r="W443" s="130"/>
      <c r="X443" s="130"/>
      <c r="Y443" s="130"/>
      <c r="Z443" s="130"/>
      <c r="AA443" s="130"/>
      <c r="AB443" s="130"/>
      <c r="AC443" s="130"/>
      <c r="AD443" s="130"/>
      <c r="AE443" s="130"/>
      <c r="AF443" s="130"/>
      <c r="AG443" s="130"/>
      <c r="AH443" s="116"/>
      <c r="AI443" s="116"/>
    </row>
    <row r="444" spans="1:35" ht="15.75" customHeight="1">
      <c r="A444" s="260"/>
      <c r="B444" s="116"/>
      <c r="C444" s="130"/>
      <c r="D444" s="130"/>
      <c r="E444" s="130"/>
      <c r="F444" s="130"/>
      <c r="G444" s="130"/>
      <c r="H444" s="117"/>
      <c r="I444" s="130"/>
      <c r="J444" s="130"/>
      <c r="K444" s="130"/>
      <c r="L444" s="130"/>
      <c r="M444" s="130"/>
      <c r="N444" s="257"/>
      <c r="O444" s="257"/>
      <c r="P444" s="130"/>
      <c r="Q444" s="257"/>
      <c r="R444" s="257"/>
      <c r="S444" s="257"/>
      <c r="T444" s="130"/>
      <c r="U444" s="130"/>
      <c r="V444" s="130"/>
      <c r="W444" s="130"/>
      <c r="X444" s="130"/>
      <c r="Y444" s="130"/>
      <c r="Z444" s="130"/>
      <c r="AA444" s="130"/>
      <c r="AB444" s="130"/>
      <c r="AC444" s="130"/>
      <c r="AD444" s="130"/>
      <c r="AE444" s="130"/>
      <c r="AF444" s="130"/>
      <c r="AG444" s="130"/>
      <c r="AH444" s="116"/>
      <c r="AI444" s="116"/>
    </row>
    <row r="445" spans="1:35" ht="15.75" customHeight="1">
      <c r="A445" s="260"/>
      <c r="B445" s="116"/>
      <c r="C445" s="130"/>
      <c r="D445" s="130"/>
      <c r="E445" s="130"/>
      <c r="F445" s="130"/>
      <c r="G445" s="130"/>
      <c r="H445" s="117"/>
      <c r="I445" s="130"/>
      <c r="J445" s="130"/>
      <c r="K445" s="130"/>
      <c r="L445" s="130"/>
      <c r="M445" s="130"/>
      <c r="N445" s="257"/>
      <c r="O445" s="257"/>
      <c r="P445" s="130"/>
      <c r="Q445" s="257"/>
      <c r="R445" s="257"/>
      <c r="S445" s="257"/>
      <c r="T445" s="130"/>
      <c r="U445" s="130"/>
      <c r="V445" s="130"/>
      <c r="W445" s="130"/>
      <c r="X445" s="130"/>
      <c r="Y445" s="130"/>
      <c r="Z445" s="130"/>
      <c r="AA445" s="130"/>
      <c r="AB445" s="130"/>
      <c r="AC445" s="130"/>
      <c r="AD445" s="130"/>
      <c r="AE445" s="130"/>
      <c r="AF445" s="130"/>
      <c r="AG445" s="130"/>
      <c r="AH445" s="116"/>
      <c r="AI445" s="116"/>
    </row>
    <row r="446" spans="1:35" ht="15.75" customHeight="1">
      <c r="A446" s="260"/>
      <c r="B446" s="116"/>
      <c r="C446" s="130"/>
      <c r="D446" s="130"/>
      <c r="E446" s="130"/>
      <c r="F446" s="130"/>
      <c r="G446" s="130"/>
      <c r="H446" s="117"/>
      <c r="I446" s="130"/>
      <c r="J446" s="130"/>
      <c r="K446" s="130"/>
      <c r="L446" s="130"/>
      <c r="M446" s="130"/>
      <c r="N446" s="257"/>
      <c r="O446" s="257"/>
      <c r="P446" s="130"/>
      <c r="Q446" s="257"/>
      <c r="R446" s="257"/>
      <c r="S446" s="257"/>
      <c r="T446" s="130"/>
      <c r="U446" s="130"/>
      <c r="V446" s="130"/>
      <c r="W446" s="130"/>
      <c r="X446" s="130"/>
      <c r="Y446" s="130"/>
      <c r="Z446" s="130"/>
      <c r="AA446" s="130"/>
      <c r="AB446" s="130"/>
      <c r="AC446" s="130"/>
      <c r="AD446" s="130"/>
      <c r="AE446" s="130"/>
      <c r="AF446" s="130"/>
      <c r="AG446" s="130"/>
      <c r="AH446" s="116"/>
      <c r="AI446" s="116"/>
    </row>
    <row r="447" spans="1:35" ht="15.75" customHeight="1">
      <c r="A447" s="260"/>
      <c r="B447" s="116"/>
      <c r="C447" s="130"/>
      <c r="D447" s="130"/>
      <c r="E447" s="130"/>
      <c r="F447" s="130"/>
      <c r="G447" s="130"/>
      <c r="H447" s="117"/>
      <c r="I447" s="130"/>
      <c r="J447" s="130"/>
      <c r="K447" s="130"/>
      <c r="L447" s="130"/>
      <c r="M447" s="130"/>
      <c r="N447" s="257"/>
      <c r="O447" s="257"/>
      <c r="P447" s="130"/>
      <c r="Q447" s="257"/>
      <c r="R447" s="257"/>
      <c r="S447" s="257"/>
      <c r="T447" s="130"/>
      <c r="U447" s="130"/>
      <c r="V447" s="130"/>
      <c r="W447" s="130"/>
      <c r="X447" s="130"/>
      <c r="Y447" s="130"/>
      <c r="Z447" s="130"/>
      <c r="AA447" s="130"/>
      <c r="AB447" s="130"/>
      <c r="AC447" s="130"/>
      <c r="AD447" s="130"/>
      <c r="AE447" s="130"/>
      <c r="AF447" s="130"/>
      <c r="AG447" s="130"/>
      <c r="AH447" s="116"/>
      <c r="AI447" s="116"/>
    </row>
    <row r="448" spans="1:35" ht="15.75" customHeight="1">
      <c r="A448" s="260"/>
      <c r="B448" s="116"/>
      <c r="C448" s="130"/>
      <c r="D448" s="130"/>
      <c r="E448" s="130"/>
      <c r="F448" s="130"/>
      <c r="G448" s="130"/>
      <c r="H448" s="117"/>
      <c r="I448" s="130"/>
      <c r="J448" s="130"/>
      <c r="K448" s="130"/>
      <c r="L448" s="130"/>
      <c r="M448" s="130"/>
      <c r="N448" s="257"/>
      <c r="O448" s="257"/>
      <c r="P448" s="130"/>
      <c r="Q448" s="257"/>
      <c r="R448" s="257"/>
      <c r="S448" s="257"/>
      <c r="T448" s="130"/>
      <c r="U448" s="130"/>
      <c r="V448" s="130"/>
      <c r="W448" s="130"/>
      <c r="X448" s="130"/>
      <c r="Y448" s="130"/>
      <c r="Z448" s="130"/>
      <c r="AA448" s="130"/>
      <c r="AB448" s="130"/>
      <c r="AC448" s="130"/>
      <c r="AD448" s="130"/>
      <c r="AE448" s="130"/>
      <c r="AF448" s="130"/>
      <c r="AG448" s="130"/>
      <c r="AH448" s="116"/>
      <c r="AI448" s="116"/>
    </row>
    <row r="449" spans="1:35" ht="15.75" customHeight="1">
      <c r="A449" s="260"/>
      <c r="B449" s="116"/>
      <c r="C449" s="130"/>
      <c r="D449" s="130"/>
      <c r="E449" s="130"/>
      <c r="F449" s="130"/>
      <c r="G449" s="130"/>
      <c r="H449" s="117"/>
      <c r="I449" s="130"/>
      <c r="J449" s="130"/>
      <c r="K449" s="130"/>
      <c r="L449" s="130"/>
      <c r="M449" s="130"/>
      <c r="N449" s="257"/>
      <c r="O449" s="257"/>
      <c r="P449" s="130"/>
      <c r="Q449" s="257"/>
      <c r="R449" s="257"/>
      <c r="S449" s="257"/>
      <c r="T449" s="130"/>
      <c r="U449" s="130"/>
      <c r="V449" s="130"/>
      <c r="W449" s="130"/>
      <c r="X449" s="130"/>
      <c r="Y449" s="130"/>
      <c r="Z449" s="130"/>
      <c r="AA449" s="130"/>
      <c r="AB449" s="130"/>
      <c r="AC449" s="130"/>
      <c r="AD449" s="130"/>
      <c r="AE449" s="130"/>
      <c r="AF449" s="130"/>
      <c r="AG449" s="130"/>
      <c r="AH449" s="116"/>
      <c r="AI449" s="116"/>
    </row>
    <row r="450" spans="1:35" ht="15.75" customHeight="1">
      <c r="A450" s="260"/>
      <c r="B450" s="116"/>
      <c r="C450" s="130"/>
      <c r="D450" s="130"/>
      <c r="E450" s="130"/>
      <c r="F450" s="130"/>
      <c r="G450" s="130"/>
      <c r="H450" s="117"/>
      <c r="I450" s="130"/>
      <c r="J450" s="130"/>
      <c r="K450" s="130"/>
      <c r="L450" s="130"/>
      <c r="M450" s="130"/>
      <c r="N450" s="257"/>
      <c r="O450" s="257"/>
      <c r="P450" s="130"/>
      <c r="Q450" s="257"/>
      <c r="R450" s="257"/>
      <c r="S450" s="257"/>
      <c r="T450" s="130"/>
      <c r="U450" s="130"/>
      <c r="V450" s="130"/>
      <c r="W450" s="130"/>
      <c r="X450" s="130"/>
      <c r="Y450" s="130"/>
      <c r="Z450" s="130"/>
      <c r="AA450" s="130"/>
      <c r="AB450" s="130"/>
      <c r="AC450" s="130"/>
      <c r="AD450" s="130"/>
      <c r="AE450" s="130"/>
      <c r="AF450" s="130"/>
      <c r="AG450" s="130"/>
      <c r="AH450" s="116"/>
      <c r="AI450" s="116"/>
    </row>
    <row r="451" spans="1:35" ht="15.75" customHeight="1">
      <c r="A451" s="260"/>
      <c r="B451" s="116"/>
      <c r="C451" s="130"/>
      <c r="D451" s="130"/>
      <c r="E451" s="130"/>
      <c r="F451" s="130"/>
      <c r="G451" s="130"/>
      <c r="H451" s="117"/>
      <c r="I451" s="130"/>
      <c r="J451" s="130"/>
      <c r="K451" s="130"/>
      <c r="L451" s="130"/>
      <c r="M451" s="130"/>
      <c r="N451" s="257"/>
      <c r="O451" s="257"/>
      <c r="P451" s="130"/>
      <c r="Q451" s="257"/>
      <c r="R451" s="257"/>
      <c r="S451" s="257"/>
      <c r="T451" s="130"/>
      <c r="U451" s="130"/>
      <c r="V451" s="130"/>
      <c r="W451" s="130"/>
      <c r="X451" s="130"/>
      <c r="Y451" s="130"/>
      <c r="Z451" s="130"/>
      <c r="AA451" s="130"/>
      <c r="AB451" s="130"/>
      <c r="AC451" s="130"/>
      <c r="AD451" s="130"/>
      <c r="AE451" s="130"/>
      <c r="AF451" s="130"/>
      <c r="AG451" s="130"/>
      <c r="AH451" s="116"/>
      <c r="AI451" s="116"/>
    </row>
    <row r="452" spans="1:35" ht="15.75" customHeight="1">
      <c r="A452" s="260"/>
      <c r="B452" s="116"/>
      <c r="C452" s="130"/>
      <c r="D452" s="130"/>
      <c r="E452" s="130"/>
      <c r="F452" s="130"/>
      <c r="G452" s="130"/>
      <c r="H452" s="117"/>
      <c r="I452" s="130"/>
      <c r="J452" s="130"/>
      <c r="K452" s="130"/>
      <c r="L452" s="130"/>
      <c r="M452" s="130"/>
      <c r="N452" s="257"/>
      <c r="O452" s="257"/>
      <c r="P452" s="130"/>
      <c r="Q452" s="257"/>
      <c r="R452" s="257"/>
      <c r="S452" s="257"/>
      <c r="T452" s="130"/>
      <c r="U452" s="130"/>
      <c r="V452" s="130"/>
      <c r="W452" s="130"/>
      <c r="X452" s="130"/>
      <c r="Y452" s="130"/>
      <c r="Z452" s="130"/>
      <c r="AA452" s="130"/>
      <c r="AB452" s="130"/>
      <c r="AC452" s="130"/>
      <c r="AD452" s="130"/>
      <c r="AE452" s="130"/>
      <c r="AF452" s="130"/>
      <c r="AG452" s="130"/>
      <c r="AH452" s="116"/>
      <c r="AI452" s="116"/>
    </row>
    <row r="453" spans="1:35" ht="15.75" customHeight="1">
      <c r="A453" s="260"/>
      <c r="B453" s="116"/>
      <c r="C453" s="130"/>
      <c r="D453" s="130"/>
      <c r="E453" s="130"/>
      <c r="F453" s="130"/>
      <c r="G453" s="130"/>
      <c r="H453" s="117"/>
      <c r="I453" s="130"/>
      <c r="J453" s="130"/>
      <c r="K453" s="130"/>
      <c r="L453" s="130"/>
      <c r="M453" s="130"/>
      <c r="N453" s="257"/>
      <c r="O453" s="257"/>
      <c r="P453" s="130"/>
      <c r="Q453" s="257"/>
      <c r="R453" s="257"/>
      <c r="S453" s="257"/>
      <c r="T453" s="130"/>
      <c r="U453" s="130"/>
      <c r="V453" s="130"/>
      <c r="W453" s="130"/>
      <c r="X453" s="130"/>
      <c r="Y453" s="130"/>
      <c r="Z453" s="130"/>
      <c r="AA453" s="130"/>
      <c r="AB453" s="130"/>
      <c r="AC453" s="130"/>
      <c r="AD453" s="130"/>
      <c r="AE453" s="130"/>
      <c r="AF453" s="130"/>
      <c r="AG453" s="130"/>
      <c r="AH453" s="116"/>
      <c r="AI453" s="116"/>
    </row>
    <row r="454" spans="1:35" ht="15.75" customHeight="1">
      <c r="A454" s="260"/>
      <c r="B454" s="116"/>
      <c r="C454" s="130"/>
      <c r="D454" s="130"/>
      <c r="E454" s="130"/>
      <c r="F454" s="130"/>
      <c r="G454" s="130"/>
      <c r="H454" s="117"/>
      <c r="I454" s="130"/>
      <c r="J454" s="130"/>
      <c r="K454" s="130"/>
      <c r="L454" s="130"/>
      <c r="M454" s="130"/>
      <c r="N454" s="257"/>
      <c r="O454" s="257"/>
      <c r="P454" s="130"/>
      <c r="Q454" s="257"/>
      <c r="R454" s="257"/>
      <c r="S454" s="257"/>
      <c r="T454" s="130"/>
      <c r="U454" s="130"/>
      <c r="V454" s="130"/>
      <c r="W454" s="130"/>
      <c r="X454" s="130"/>
      <c r="Y454" s="130"/>
      <c r="Z454" s="130"/>
      <c r="AA454" s="130"/>
      <c r="AB454" s="130"/>
      <c r="AC454" s="130"/>
      <c r="AD454" s="130"/>
      <c r="AE454" s="130"/>
      <c r="AF454" s="130"/>
      <c r="AG454" s="130"/>
      <c r="AH454" s="116"/>
      <c r="AI454" s="116"/>
    </row>
    <row r="455" spans="1:35" ht="15.75" customHeight="1">
      <c r="A455" s="260"/>
      <c r="B455" s="116"/>
      <c r="C455" s="130"/>
      <c r="D455" s="130"/>
      <c r="E455" s="130"/>
      <c r="F455" s="130"/>
      <c r="G455" s="130"/>
      <c r="H455" s="117"/>
      <c r="I455" s="130"/>
      <c r="J455" s="130"/>
      <c r="K455" s="130"/>
      <c r="L455" s="130"/>
      <c r="M455" s="130"/>
      <c r="N455" s="257"/>
      <c r="O455" s="257"/>
      <c r="P455" s="130"/>
      <c r="Q455" s="257"/>
      <c r="R455" s="257"/>
      <c r="S455" s="257"/>
      <c r="T455" s="130"/>
      <c r="U455" s="130"/>
      <c r="V455" s="130"/>
      <c r="W455" s="130"/>
      <c r="X455" s="130"/>
      <c r="Y455" s="130"/>
      <c r="Z455" s="130"/>
      <c r="AA455" s="130"/>
      <c r="AB455" s="130"/>
      <c r="AC455" s="130"/>
      <c r="AD455" s="130"/>
      <c r="AE455" s="130"/>
      <c r="AF455" s="130"/>
      <c r="AG455" s="130"/>
      <c r="AH455" s="116"/>
      <c r="AI455" s="116"/>
    </row>
    <row r="456" spans="1:35" ht="15.75" customHeight="1">
      <c r="A456" s="260"/>
      <c r="B456" s="116"/>
      <c r="C456" s="130"/>
      <c r="D456" s="130"/>
      <c r="E456" s="130"/>
      <c r="F456" s="130"/>
      <c r="G456" s="130"/>
      <c r="H456" s="117"/>
      <c r="I456" s="130"/>
      <c r="J456" s="130"/>
      <c r="K456" s="130"/>
      <c r="L456" s="130"/>
      <c r="M456" s="130"/>
      <c r="N456" s="257"/>
      <c r="O456" s="257"/>
      <c r="P456" s="130"/>
      <c r="Q456" s="257"/>
      <c r="R456" s="257"/>
      <c r="S456" s="257"/>
      <c r="T456" s="130"/>
      <c r="U456" s="130"/>
      <c r="V456" s="130"/>
      <c r="W456" s="130"/>
      <c r="X456" s="130"/>
      <c r="Y456" s="130"/>
      <c r="Z456" s="130"/>
      <c r="AA456" s="130"/>
      <c r="AB456" s="130"/>
      <c r="AC456" s="130"/>
      <c r="AD456" s="130"/>
      <c r="AE456" s="130"/>
      <c r="AF456" s="130"/>
      <c r="AG456" s="130"/>
      <c r="AH456" s="116"/>
      <c r="AI456" s="116"/>
    </row>
    <row r="457" spans="1:35" ht="15.75" customHeight="1">
      <c r="A457" s="260"/>
      <c r="B457" s="116"/>
      <c r="C457" s="130"/>
      <c r="D457" s="130"/>
      <c r="E457" s="130"/>
      <c r="F457" s="130"/>
      <c r="G457" s="130"/>
      <c r="H457" s="117"/>
      <c r="I457" s="130"/>
      <c r="J457" s="130"/>
      <c r="K457" s="130"/>
      <c r="L457" s="130"/>
      <c r="M457" s="130"/>
      <c r="N457" s="257"/>
      <c r="O457" s="257"/>
      <c r="P457" s="130"/>
      <c r="Q457" s="257"/>
      <c r="R457" s="257"/>
      <c r="S457" s="257"/>
      <c r="T457" s="130"/>
      <c r="U457" s="130"/>
      <c r="V457" s="130"/>
      <c r="W457" s="130"/>
      <c r="X457" s="130"/>
      <c r="Y457" s="130"/>
      <c r="Z457" s="130"/>
      <c r="AA457" s="130"/>
      <c r="AB457" s="130"/>
      <c r="AC457" s="130"/>
      <c r="AD457" s="130"/>
      <c r="AE457" s="130"/>
      <c r="AF457" s="130"/>
      <c r="AG457" s="130"/>
      <c r="AH457" s="116"/>
      <c r="AI457" s="116"/>
    </row>
    <row r="458" spans="1:35" ht="15.75" customHeight="1">
      <c r="A458" s="260"/>
      <c r="B458" s="116"/>
      <c r="C458" s="130"/>
      <c r="D458" s="130"/>
      <c r="E458" s="130"/>
      <c r="F458" s="130"/>
      <c r="G458" s="130"/>
      <c r="H458" s="117"/>
      <c r="I458" s="130"/>
      <c r="J458" s="130"/>
      <c r="K458" s="130"/>
      <c r="L458" s="130"/>
      <c r="M458" s="130"/>
      <c r="N458" s="257"/>
      <c r="O458" s="257"/>
      <c r="P458" s="130"/>
      <c r="Q458" s="257"/>
      <c r="R458" s="257"/>
      <c r="S458" s="257"/>
      <c r="T458" s="130"/>
      <c r="U458" s="130"/>
      <c r="V458" s="130"/>
      <c r="W458" s="130"/>
      <c r="X458" s="130"/>
      <c r="Y458" s="130"/>
      <c r="Z458" s="130"/>
      <c r="AA458" s="130"/>
      <c r="AB458" s="130"/>
      <c r="AC458" s="130"/>
      <c r="AD458" s="130"/>
      <c r="AE458" s="130"/>
      <c r="AF458" s="130"/>
      <c r="AG458" s="130"/>
      <c r="AH458" s="116"/>
      <c r="AI458" s="116"/>
    </row>
    <row r="459" spans="1:35" ht="15.75" customHeight="1">
      <c r="A459" s="260"/>
      <c r="B459" s="116"/>
      <c r="C459" s="130"/>
      <c r="D459" s="130"/>
      <c r="E459" s="130"/>
      <c r="F459" s="130"/>
      <c r="G459" s="130"/>
      <c r="H459" s="117"/>
      <c r="I459" s="130"/>
      <c r="J459" s="130"/>
      <c r="K459" s="130"/>
      <c r="L459" s="130"/>
      <c r="M459" s="130"/>
      <c r="N459" s="257"/>
      <c r="O459" s="257"/>
      <c r="P459" s="130"/>
      <c r="Q459" s="257"/>
      <c r="R459" s="257"/>
      <c r="S459" s="257"/>
      <c r="T459" s="130"/>
      <c r="U459" s="130"/>
      <c r="V459" s="130"/>
      <c r="W459" s="130"/>
      <c r="X459" s="130"/>
      <c r="Y459" s="130"/>
      <c r="Z459" s="130"/>
      <c r="AA459" s="130"/>
      <c r="AB459" s="130"/>
      <c r="AC459" s="130"/>
      <c r="AD459" s="130"/>
      <c r="AE459" s="130"/>
      <c r="AF459" s="130"/>
      <c r="AG459" s="130"/>
      <c r="AH459" s="116"/>
      <c r="AI459" s="116"/>
    </row>
    <row r="460" spans="1:35" ht="15.75" customHeight="1">
      <c r="A460" s="260"/>
      <c r="B460" s="116"/>
      <c r="C460" s="130"/>
      <c r="D460" s="130"/>
      <c r="E460" s="130"/>
      <c r="F460" s="130"/>
      <c r="G460" s="130"/>
      <c r="H460" s="117"/>
      <c r="I460" s="130"/>
      <c r="J460" s="130"/>
      <c r="K460" s="130"/>
      <c r="L460" s="130"/>
      <c r="M460" s="130"/>
      <c r="N460" s="257"/>
      <c r="O460" s="257"/>
      <c r="P460" s="130"/>
      <c r="Q460" s="257"/>
      <c r="R460" s="257"/>
      <c r="S460" s="257"/>
      <c r="T460" s="130"/>
      <c r="U460" s="130"/>
      <c r="V460" s="130"/>
      <c r="W460" s="130"/>
      <c r="X460" s="130"/>
      <c r="Y460" s="130"/>
      <c r="Z460" s="130"/>
      <c r="AA460" s="130"/>
      <c r="AB460" s="130"/>
      <c r="AC460" s="130"/>
      <c r="AD460" s="130"/>
      <c r="AE460" s="130"/>
      <c r="AF460" s="130"/>
      <c r="AG460" s="130"/>
      <c r="AH460" s="116"/>
      <c r="AI460" s="116"/>
    </row>
    <row r="461" spans="1:35" ht="15.75" customHeight="1">
      <c r="A461" s="260"/>
      <c r="B461" s="116"/>
      <c r="C461" s="130"/>
      <c r="D461" s="130"/>
      <c r="E461" s="130"/>
      <c r="F461" s="130"/>
      <c r="G461" s="130"/>
      <c r="H461" s="117"/>
      <c r="I461" s="130"/>
      <c r="J461" s="130"/>
      <c r="K461" s="130"/>
      <c r="L461" s="130"/>
      <c r="M461" s="130"/>
      <c r="N461" s="257"/>
      <c r="O461" s="257"/>
      <c r="P461" s="130"/>
      <c r="Q461" s="257"/>
      <c r="R461" s="257"/>
      <c r="S461" s="257"/>
      <c r="T461" s="130"/>
      <c r="U461" s="130"/>
      <c r="V461" s="130"/>
      <c r="W461" s="130"/>
      <c r="X461" s="130"/>
      <c r="Y461" s="130"/>
      <c r="Z461" s="130"/>
      <c r="AA461" s="130"/>
      <c r="AB461" s="130"/>
      <c r="AC461" s="130"/>
      <c r="AD461" s="130"/>
      <c r="AE461" s="130"/>
      <c r="AF461" s="130"/>
      <c r="AG461" s="130"/>
      <c r="AH461" s="116"/>
      <c r="AI461" s="116"/>
    </row>
    <row r="462" spans="1:35" ht="15.75" customHeight="1">
      <c r="A462" s="260"/>
      <c r="B462" s="116"/>
      <c r="C462" s="130"/>
      <c r="D462" s="130"/>
      <c r="E462" s="130"/>
      <c r="F462" s="130"/>
      <c r="G462" s="130"/>
      <c r="H462" s="117"/>
      <c r="I462" s="130"/>
      <c r="J462" s="130"/>
      <c r="K462" s="130"/>
      <c r="L462" s="130"/>
      <c r="M462" s="130"/>
      <c r="N462" s="257"/>
      <c r="O462" s="257"/>
      <c r="P462" s="130"/>
      <c r="Q462" s="257"/>
      <c r="R462" s="257"/>
      <c r="S462" s="257"/>
      <c r="T462" s="130"/>
      <c r="U462" s="130"/>
      <c r="V462" s="130"/>
      <c r="W462" s="130"/>
      <c r="X462" s="130"/>
      <c r="Y462" s="130"/>
      <c r="Z462" s="130"/>
      <c r="AA462" s="130"/>
      <c r="AB462" s="130"/>
      <c r="AC462" s="130"/>
      <c r="AD462" s="130"/>
      <c r="AE462" s="130"/>
      <c r="AF462" s="130"/>
      <c r="AG462" s="130"/>
      <c r="AH462" s="116"/>
      <c r="AI462" s="116"/>
    </row>
    <row r="463" spans="1:35" ht="15.75" customHeight="1">
      <c r="A463" s="260"/>
      <c r="B463" s="116"/>
      <c r="C463" s="130"/>
      <c r="D463" s="130"/>
      <c r="E463" s="130"/>
      <c r="F463" s="130"/>
      <c r="G463" s="130"/>
      <c r="H463" s="117"/>
      <c r="I463" s="130"/>
      <c r="J463" s="130"/>
      <c r="K463" s="130"/>
      <c r="L463" s="130"/>
      <c r="M463" s="130"/>
      <c r="N463" s="257"/>
      <c r="O463" s="257"/>
      <c r="P463" s="130"/>
      <c r="Q463" s="257"/>
      <c r="R463" s="257"/>
      <c r="S463" s="257"/>
      <c r="T463" s="130"/>
      <c r="U463" s="130"/>
      <c r="V463" s="130"/>
      <c r="W463" s="130"/>
      <c r="X463" s="130"/>
      <c r="Y463" s="130"/>
      <c r="Z463" s="130"/>
      <c r="AA463" s="130"/>
      <c r="AB463" s="130"/>
      <c r="AC463" s="130"/>
      <c r="AD463" s="130"/>
      <c r="AE463" s="130"/>
      <c r="AF463" s="130"/>
      <c r="AG463" s="130"/>
      <c r="AH463" s="116"/>
      <c r="AI463" s="116"/>
    </row>
    <row r="464" spans="1:35" ht="15.75" customHeight="1">
      <c r="A464" s="260"/>
      <c r="B464" s="116"/>
      <c r="C464" s="130"/>
      <c r="D464" s="130"/>
      <c r="E464" s="130"/>
      <c r="F464" s="130"/>
      <c r="G464" s="130"/>
      <c r="H464" s="117"/>
      <c r="I464" s="130"/>
      <c r="J464" s="130"/>
      <c r="K464" s="130"/>
      <c r="L464" s="130"/>
      <c r="M464" s="130"/>
      <c r="N464" s="257"/>
      <c r="O464" s="257"/>
      <c r="P464" s="130"/>
      <c r="Q464" s="257"/>
      <c r="R464" s="257"/>
      <c r="S464" s="257"/>
      <c r="T464" s="130"/>
      <c r="U464" s="130"/>
      <c r="V464" s="130"/>
      <c r="W464" s="130"/>
      <c r="X464" s="130"/>
      <c r="Y464" s="130"/>
      <c r="Z464" s="130"/>
      <c r="AA464" s="130"/>
      <c r="AB464" s="130"/>
      <c r="AC464" s="130"/>
      <c r="AD464" s="130"/>
      <c r="AE464" s="130"/>
      <c r="AF464" s="130"/>
      <c r="AG464" s="130"/>
      <c r="AH464" s="116"/>
      <c r="AI464" s="116"/>
    </row>
    <row r="465" spans="1:35" ht="15.75" customHeight="1">
      <c r="A465" s="260"/>
      <c r="B465" s="116"/>
      <c r="C465" s="130"/>
      <c r="D465" s="130"/>
      <c r="E465" s="130"/>
      <c r="F465" s="130"/>
      <c r="G465" s="130"/>
      <c r="H465" s="117"/>
      <c r="I465" s="130"/>
      <c r="J465" s="130"/>
      <c r="K465" s="130"/>
      <c r="L465" s="130"/>
      <c r="M465" s="130"/>
      <c r="N465" s="257"/>
      <c r="O465" s="257"/>
      <c r="P465" s="130"/>
      <c r="Q465" s="257"/>
      <c r="R465" s="257"/>
      <c r="S465" s="257"/>
      <c r="T465" s="130"/>
      <c r="U465" s="130"/>
      <c r="V465" s="130"/>
      <c r="W465" s="130"/>
      <c r="X465" s="130"/>
      <c r="Y465" s="130"/>
      <c r="Z465" s="130"/>
      <c r="AA465" s="130"/>
      <c r="AB465" s="130"/>
      <c r="AC465" s="130"/>
      <c r="AD465" s="130"/>
      <c r="AE465" s="130"/>
      <c r="AF465" s="130"/>
      <c r="AG465" s="130"/>
      <c r="AH465" s="116"/>
      <c r="AI465" s="116"/>
    </row>
    <row r="466" spans="1:35" ht="15.75" customHeight="1">
      <c r="A466" s="260"/>
      <c r="B466" s="116"/>
      <c r="C466" s="130"/>
      <c r="D466" s="130"/>
      <c r="E466" s="130"/>
      <c r="F466" s="130"/>
      <c r="G466" s="130"/>
      <c r="H466" s="117"/>
      <c r="I466" s="130"/>
      <c r="J466" s="130"/>
      <c r="K466" s="130"/>
      <c r="L466" s="130"/>
      <c r="M466" s="130"/>
      <c r="N466" s="257"/>
      <c r="O466" s="257"/>
      <c r="P466" s="130"/>
      <c r="Q466" s="257"/>
      <c r="R466" s="257"/>
      <c r="S466" s="257"/>
      <c r="T466" s="130"/>
      <c r="U466" s="130"/>
      <c r="V466" s="130"/>
      <c r="W466" s="130"/>
      <c r="X466" s="130"/>
      <c r="Y466" s="130"/>
      <c r="Z466" s="130"/>
      <c r="AA466" s="130"/>
      <c r="AB466" s="130"/>
      <c r="AC466" s="130"/>
      <c r="AD466" s="130"/>
      <c r="AE466" s="130"/>
      <c r="AF466" s="130"/>
      <c r="AG466" s="130"/>
      <c r="AH466" s="116"/>
      <c r="AI466" s="116"/>
    </row>
    <row r="467" spans="1:35" ht="15.75" customHeight="1">
      <c r="A467" s="260"/>
      <c r="B467" s="116"/>
      <c r="C467" s="130"/>
      <c r="D467" s="130"/>
      <c r="E467" s="130"/>
      <c r="F467" s="130"/>
      <c r="G467" s="130"/>
      <c r="H467" s="117"/>
      <c r="I467" s="130"/>
      <c r="J467" s="130"/>
      <c r="K467" s="130"/>
      <c r="L467" s="130"/>
      <c r="M467" s="130"/>
      <c r="N467" s="257"/>
      <c r="O467" s="257"/>
      <c r="P467" s="130"/>
      <c r="Q467" s="257"/>
      <c r="R467" s="257"/>
      <c r="S467" s="257"/>
      <c r="T467" s="130"/>
      <c r="U467" s="130"/>
      <c r="V467" s="130"/>
      <c r="W467" s="130"/>
      <c r="X467" s="130"/>
      <c r="Y467" s="130"/>
      <c r="Z467" s="130"/>
      <c r="AA467" s="130"/>
      <c r="AB467" s="130"/>
      <c r="AC467" s="130"/>
      <c r="AD467" s="130"/>
      <c r="AE467" s="130"/>
      <c r="AF467" s="130"/>
      <c r="AG467" s="130"/>
      <c r="AH467" s="116"/>
      <c r="AI467" s="116"/>
    </row>
    <row r="468" spans="1:35" ht="15.75" customHeight="1">
      <c r="A468" s="260"/>
      <c r="B468" s="116"/>
      <c r="C468" s="130"/>
      <c r="D468" s="130"/>
      <c r="E468" s="130"/>
      <c r="F468" s="130"/>
      <c r="G468" s="130"/>
      <c r="H468" s="117"/>
      <c r="I468" s="130"/>
      <c r="J468" s="130"/>
      <c r="K468" s="130"/>
      <c r="L468" s="130"/>
      <c r="M468" s="130"/>
      <c r="N468" s="257"/>
      <c r="O468" s="257"/>
      <c r="P468" s="130"/>
      <c r="Q468" s="257"/>
      <c r="R468" s="257"/>
      <c r="S468" s="257"/>
      <c r="T468" s="130"/>
      <c r="U468" s="130"/>
      <c r="V468" s="130"/>
      <c r="W468" s="130"/>
      <c r="X468" s="130"/>
      <c r="Y468" s="130"/>
      <c r="Z468" s="130"/>
      <c r="AA468" s="130"/>
      <c r="AB468" s="130"/>
      <c r="AC468" s="130"/>
      <c r="AD468" s="130"/>
      <c r="AE468" s="130"/>
      <c r="AF468" s="130"/>
      <c r="AG468" s="130"/>
      <c r="AH468" s="116"/>
      <c r="AI468" s="116"/>
    </row>
    <row r="469" spans="1:35" ht="15.75" customHeight="1">
      <c r="A469" s="260"/>
      <c r="B469" s="116"/>
      <c r="C469" s="130"/>
      <c r="D469" s="130"/>
      <c r="E469" s="130"/>
      <c r="F469" s="130"/>
      <c r="G469" s="130"/>
      <c r="H469" s="117"/>
      <c r="I469" s="130"/>
      <c r="J469" s="130"/>
      <c r="K469" s="130"/>
      <c r="L469" s="130"/>
      <c r="M469" s="130"/>
      <c r="N469" s="257"/>
      <c r="O469" s="257"/>
      <c r="P469" s="130"/>
      <c r="Q469" s="257"/>
      <c r="R469" s="257"/>
      <c r="S469" s="257"/>
      <c r="T469" s="130"/>
      <c r="U469" s="130"/>
      <c r="V469" s="130"/>
      <c r="W469" s="130"/>
      <c r="X469" s="130"/>
      <c r="Y469" s="130"/>
      <c r="Z469" s="130"/>
      <c r="AA469" s="130"/>
      <c r="AB469" s="130"/>
      <c r="AC469" s="130"/>
      <c r="AD469" s="130"/>
      <c r="AE469" s="130"/>
      <c r="AF469" s="130"/>
      <c r="AG469" s="130"/>
      <c r="AH469" s="116"/>
      <c r="AI469" s="116"/>
    </row>
    <row r="470" spans="1:35" ht="15.75" customHeight="1">
      <c r="A470" s="260"/>
      <c r="B470" s="116"/>
      <c r="C470" s="130"/>
      <c r="D470" s="130"/>
      <c r="E470" s="130"/>
      <c r="F470" s="130"/>
      <c r="G470" s="130"/>
      <c r="H470" s="117"/>
      <c r="I470" s="130"/>
      <c r="J470" s="130"/>
      <c r="K470" s="130"/>
      <c r="L470" s="130"/>
      <c r="M470" s="130"/>
      <c r="N470" s="257"/>
      <c r="O470" s="257"/>
      <c r="P470" s="130"/>
      <c r="Q470" s="257"/>
      <c r="R470" s="257"/>
      <c r="S470" s="257"/>
      <c r="T470" s="130"/>
      <c r="U470" s="130"/>
      <c r="V470" s="130"/>
      <c r="W470" s="130"/>
      <c r="X470" s="130"/>
      <c r="Y470" s="130"/>
      <c r="Z470" s="130"/>
      <c r="AA470" s="130"/>
      <c r="AB470" s="130"/>
      <c r="AC470" s="130"/>
      <c r="AD470" s="130"/>
      <c r="AE470" s="130"/>
      <c r="AF470" s="130"/>
      <c r="AG470" s="130"/>
      <c r="AH470" s="116"/>
      <c r="AI470" s="116"/>
    </row>
    <row r="471" spans="1:35" ht="15.75" customHeight="1">
      <c r="A471" s="260"/>
      <c r="B471" s="116"/>
      <c r="C471" s="130"/>
      <c r="D471" s="130"/>
      <c r="E471" s="130"/>
      <c r="F471" s="130"/>
      <c r="G471" s="130"/>
      <c r="H471" s="117"/>
      <c r="I471" s="130"/>
      <c r="J471" s="130"/>
      <c r="K471" s="130"/>
      <c r="L471" s="130"/>
      <c r="M471" s="130"/>
      <c r="N471" s="257"/>
      <c r="O471" s="257"/>
      <c r="P471" s="130"/>
      <c r="Q471" s="257"/>
      <c r="R471" s="257"/>
      <c r="S471" s="257"/>
      <c r="T471" s="130"/>
      <c r="U471" s="130"/>
      <c r="V471" s="130"/>
      <c r="W471" s="130"/>
      <c r="X471" s="130"/>
      <c r="Y471" s="130"/>
      <c r="Z471" s="130"/>
      <c r="AA471" s="130"/>
      <c r="AB471" s="130"/>
      <c r="AC471" s="130"/>
      <c r="AD471" s="130"/>
      <c r="AE471" s="130"/>
      <c r="AF471" s="130"/>
      <c r="AG471" s="130"/>
      <c r="AH471" s="116"/>
      <c r="AI471" s="116"/>
    </row>
    <row r="472" spans="1:35" ht="15.75" customHeight="1">
      <c r="A472" s="260"/>
      <c r="B472" s="116"/>
      <c r="C472" s="130"/>
      <c r="D472" s="130"/>
      <c r="E472" s="130"/>
      <c r="F472" s="130"/>
      <c r="G472" s="130"/>
      <c r="H472" s="117"/>
      <c r="I472" s="130"/>
      <c r="J472" s="130"/>
      <c r="K472" s="130"/>
      <c r="L472" s="130"/>
      <c r="M472" s="130"/>
      <c r="N472" s="257"/>
      <c r="O472" s="257"/>
      <c r="P472" s="130"/>
      <c r="Q472" s="257"/>
      <c r="R472" s="257"/>
      <c r="S472" s="257"/>
      <c r="T472" s="130"/>
      <c r="U472" s="130"/>
      <c r="V472" s="130"/>
      <c r="W472" s="130"/>
      <c r="X472" s="130"/>
      <c r="Y472" s="130"/>
      <c r="Z472" s="130"/>
      <c r="AA472" s="130"/>
      <c r="AB472" s="130"/>
      <c r="AC472" s="130"/>
      <c r="AD472" s="130"/>
      <c r="AE472" s="130"/>
      <c r="AF472" s="130"/>
      <c r="AG472" s="130"/>
      <c r="AH472" s="116"/>
      <c r="AI472" s="116"/>
    </row>
    <row r="473" spans="1:35" ht="15.75" customHeight="1">
      <c r="A473" s="260"/>
      <c r="B473" s="116"/>
      <c r="C473" s="130"/>
      <c r="D473" s="130"/>
      <c r="E473" s="130"/>
      <c r="F473" s="130"/>
      <c r="G473" s="130"/>
      <c r="H473" s="117"/>
      <c r="I473" s="130"/>
      <c r="J473" s="130"/>
      <c r="K473" s="130"/>
      <c r="L473" s="130"/>
      <c r="M473" s="130"/>
      <c r="N473" s="257"/>
      <c r="O473" s="257"/>
      <c r="P473" s="130"/>
      <c r="Q473" s="257"/>
      <c r="R473" s="257"/>
      <c r="S473" s="257"/>
      <c r="T473" s="130"/>
      <c r="U473" s="130"/>
      <c r="V473" s="130"/>
      <c r="W473" s="130"/>
      <c r="X473" s="130"/>
      <c r="Y473" s="130"/>
      <c r="Z473" s="130"/>
      <c r="AA473" s="130"/>
      <c r="AB473" s="130"/>
      <c r="AC473" s="130"/>
      <c r="AD473" s="130"/>
      <c r="AE473" s="130"/>
      <c r="AF473" s="130"/>
      <c r="AG473" s="130"/>
      <c r="AH473" s="116"/>
      <c r="AI473" s="116"/>
    </row>
    <row r="474" spans="1:35" ht="15.75" customHeight="1">
      <c r="A474" s="260"/>
      <c r="B474" s="116"/>
      <c r="C474" s="130"/>
      <c r="D474" s="130"/>
      <c r="E474" s="130"/>
      <c r="F474" s="130"/>
      <c r="G474" s="130"/>
      <c r="H474" s="117"/>
      <c r="I474" s="130"/>
      <c r="J474" s="130"/>
      <c r="K474" s="130"/>
      <c r="L474" s="130"/>
      <c r="M474" s="130"/>
      <c r="N474" s="257"/>
      <c r="O474" s="257"/>
      <c r="P474" s="130"/>
      <c r="Q474" s="257"/>
      <c r="R474" s="257"/>
      <c r="S474" s="257"/>
      <c r="T474" s="130"/>
      <c r="U474" s="130"/>
      <c r="V474" s="130"/>
      <c r="W474" s="130"/>
      <c r="X474" s="130"/>
      <c r="Y474" s="130"/>
      <c r="Z474" s="130"/>
      <c r="AA474" s="130"/>
      <c r="AB474" s="130"/>
      <c r="AC474" s="130"/>
      <c r="AD474" s="130"/>
      <c r="AE474" s="130"/>
      <c r="AF474" s="130"/>
      <c r="AG474" s="130"/>
      <c r="AH474" s="116"/>
      <c r="AI474" s="116"/>
    </row>
    <row r="475" spans="1:35" ht="15.75" customHeight="1">
      <c r="A475" s="260"/>
      <c r="B475" s="116"/>
      <c r="C475" s="130"/>
      <c r="D475" s="130"/>
      <c r="E475" s="130"/>
      <c r="F475" s="130"/>
      <c r="G475" s="130"/>
      <c r="H475" s="117"/>
      <c r="I475" s="130"/>
      <c r="J475" s="130"/>
      <c r="K475" s="130"/>
      <c r="L475" s="130"/>
      <c r="M475" s="130"/>
      <c r="N475" s="257"/>
      <c r="O475" s="257"/>
      <c r="P475" s="130"/>
      <c r="Q475" s="257"/>
      <c r="R475" s="257"/>
      <c r="S475" s="257"/>
      <c r="T475" s="130"/>
      <c r="U475" s="130"/>
      <c r="V475" s="130"/>
      <c r="W475" s="130"/>
      <c r="X475" s="130"/>
      <c r="Y475" s="130"/>
      <c r="Z475" s="130"/>
      <c r="AA475" s="130"/>
      <c r="AB475" s="130"/>
      <c r="AC475" s="130"/>
      <c r="AD475" s="130"/>
      <c r="AE475" s="130"/>
      <c r="AF475" s="130"/>
      <c r="AG475" s="130"/>
      <c r="AH475" s="116"/>
      <c r="AI475" s="116"/>
    </row>
    <row r="476" spans="1:35" ht="15.75" customHeight="1">
      <c r="A476" s="260"/>
      <c r="B476" s="116"/>
      <c r="C476" s="130"/>
      <c r="D476" s="130"/>
      <c r="E476" s="130"/>
      <c r="F476" s="130"/>
      <c r="G476" s="130"/>
      <c r="H476" s="117"/>
      <c r="I476" s="130"/>
      <c r="J476" s="130"/>
      <c r="K476" s="130"/>
      <c r="L476" s="130"/>
      <c r="M476" s="130"/>
      <c r="N476" s="257"/>
      <c r="O476" s="257"/>
      <c r="P476" s="130"/>
      <c r="Q476" s="257"/>
      <c r="R476" s="257"/>
      <c r="S476" s="257"/>
      <c r="T476" s="130"/>
      <c r="U476" s="130"/>
      <c r="V476" s="130"/>
      <c r="W476" s="130"/>
      <c r="X476" s="130"/>
      <c r="Y476" s="130"/>
      <c r="Z476" s="130"/>
      <c r="AA476" s="130"/>
      <c r="AB476" s="130"/>
      <c r="AC476" s="130"/>
      <c r="AD476" s="130"/>
      <c r="AE476" s="130"/>
      <c r="AF476" s="130"/>
      <c r="AG476" s="130"/>
      <c r="AH476" s="116"/>
      <c r="AI476" s="116"/>
    </row>
    <row r="477" spans="1:35" ht="15.75" customHeight="1">
      <c r="A477" s="260"/>
      <c r="B477" s="116"/>
      <c r="C477" s="130"/>
      <c r="D477" s="130"/>
      <c r="E477" s="130"/>
      <c r="F477" s="130"/>
      <c r="G477" s="130"/>
      <c r="H477" s="117"/>
      <c r="I477" s="130"/>
      <c r="J477" s="130"/>
      <c r="K477" s="130"/>
      <c r="L477" s="130"/>
      <c r="M477" s="130"/>
      <c r="N477" s="257"/>
      <c r="O477" s="257"/>
      <c r="P477" s="130"/>
      <c r="Q477" s="257"/>
      <c r="R477" s="257"/>
      <c r="S477" s="257"/>
      <c r="T477" s="130"/>
      <c r="U477" s="130"/>
      <c r="V477" s="130"/>
      <c r="W477" s="130"/>
      <c r="X477" s="130"/>
      <c r="Y477" s="130"/>
      <c r="Z477" s="130"/>
      <c r="AA477" s="130"/>
      <c r="AB477" s="130"/>
      <c r="AC477" s="130"/>
      <c r="AD477" s="130"/>
      <c r="AE477" s="130"/>
      <c r="AF477" s="130"/>
      <c r="AG477" s="130"/>
      <c r="AH477" s="116"/>
      <c r="AI477" s="116"/>
    </row>
    <row r="478" spans="1:35" ht="15.75" customHeight="1">
      <c r="A478" s="260"/>
      <c r="B478" s="116"/>
      <c r="C478" s="130"/>
      <c r="D478" s="130"/>
      <c r="E478" s="130"/>
      <c r="F478" s="130"/>
      <c r="G478" s="130"/>
      <c r="H478" s="117"/>
      <c r="I478" s="130"/>
      <c r="J478" s="130"/>
      <c r="K478" s="130"/>
      <c r="L478" s="130"/>
      <c r="M478" s="130"/>
      <c r="N478" s="257"/>
      <c r="O478" s="257"/>
      <c r="P478" s="130"/>
      <c r="Q478" s="257"/>
      <c r="R478" s="257"/>
      <c r="S478" s="257"/>
      <c r="T478" s="130"/>
      <c r="U478" s="130"/>
      <c r="V478" s="130"/>
      <c r="W478" s="130"/>
      <c r="X478" s="130"/>
      <c r="Y478" s="130"/>
      <c r="Z478" s="130"/>
      <c r="AA478" s="130"/>
      <c r="AB478" s="130"/>
      <c r="AC478" s="130"/>
      <c r="AD478" s="130"/>
      <c r="AE478" s="130"/>
      <c r="AF478" s="130"/>
      <c r="AG478" s="130"/>
      <c r="AH478" s="116"/>
      <c r="AI478" s="116"/>
    </row>
    <row r="479" spans="1:35" ht="15.75" customHeight="1">
      <c r="A479" s="260"/>
      <c r="B479" s="116"/>
      <c r="C479" s="130"/>
      <c r="D479" s="130"/>
      <c r="E479" s="130"/>
      <c r="F479" s="130"/>
      <c r="G479" s="130"/>
      <c r="H479" s="117"/>
      <c r="I479" s="130"/>
      <c r="J479" s="130"/>
      <c r="K479" s="130"/>
      <c r="L479" s="130"/>
      <c r="M479" s="130"/>
      <c r="N479" s="257"/>
      <c r="O479" s="257"/>
      <c r="P479" s="130"/>
      <c r="Q479" s="257"/>
      <c r="R479" s="257"/>
      <c r="S479" s="257"/>
      <c r="T479" s="130"/>
      <c r="U479" s="130"/>
      <c r="V479" s="130"/>
      <c r="W479" s="130"/>
      <c r="X479" s="130"/>
      <c r="Y479" s="130"/>
      <c r="Z479" s="130"/>
      <c r="AA479" s="130"/>
      <c r="AB479" s="130"/>
      <c r="AC479" s="130"/>
      <c r="AD479" s="130"/>
      <c r="AE479" s="130"/>
      <c r="AF479" s="130"/>
      <c r="AG479" s="130"/>
      <c r="AH479" s="116"/>
      <c r="AI479" s="116"/>
    </row>
    <row r="480" spans="1:35" ht="15.75" customHeight="1">
      <c r="A480" s="260"/>
      <c r="B480" s="116"/>
      <c r="C480" s="130"/>
      <c r="D480" s="130"/>
      <c r="E480" s="130"/>
      <c r="F480" s="130"/>
      <c r="G480" s="130"/>
      <c r="H480" s="117"/>
      <c r="I480" s="130"/>
      <c r="J480" s="130"/>
      <c r="K480" s="130"/>
      <c r="L480" s="130"/>
      <c r="M480" s="130"/>
      <c r="N480" s="257"/>
      <c r="O480" s="257"/>
      <c r="P480" s="130"/>
      <c r="Q480" s="257"/>
      <c r="R480" s="257"/>
      <c r="S480" s="257"/>
      <c r="T480" s="130"/>
      <c r="U480" s="130"/>
      <c r="V480" s="130"/>
      <c r="W480" s="130"/>
      <c r="X480" s="130"/>
      <c r="Y480" s="130"/>
      <c r="Z480" s="130"/>
      <c r="AA480" s="130"/>
      <c r="AB480" s="130"/>
      <c r="AC480" s="130"/>
      <c r="AD480" s="130"/>
      <c r="AE480" s="130"/>
      <c r="AF480" s="130"/>
      <c r="AG480" s="130"/>
      <c r="AH480" s="116"/>
      <c r="AI480" s="116"/>
    </row>
    <row r="481" spans="1:35" ht="15.75" customHeight="1">
      <c r="A481" s="260"/>
      <c r="B481" s="116"/>
      <c r="C481" s="130"/>
      <c r="D481" s="130"/>
      <c r="E481" s="130"/>
      <c r="F481" s="130"/>
      <c r="G481" s="130"/>
      <c r="H481" s="117"/>
      <c r="I481" s="130"/>
      <c r="J481" s="130"/>
      <c r="K481" s="130"/>
      <c r="L481" s="130"/>
      <c r="M481" s="130"/>
      <c r="N481" s="257"/>
      <c r="O481" s="257"/>
      <c r="P481" s="130"/>
      <c r="Q481" s="257"/>
      <c r="R481" s="257"/>
      <c r="S481" s="257"/>
      <c r="T481" s="130"/>
      <c r="U481" s="130"/>
      <c r="V481" s="130"/>
      <c r="W481" s="130"/>
      <c r="X481" s="130"/>
      <c r="Y481" s="130"/>
      <c r="Z481" s="130"/>
      <c r="AA481" s="130"/>
      <c r="AB481" s="130"/>
      <c r="AC481" s="130"/>
      <c r="AD481" s="130"/>
      <c r="AE481" s="130"/>
      <c r="AF481" s="130"/>
      <c r="AG481" s="130"/>
      <c r="AH481" s="116"/>
      <c r="AI481" s="116"/>
    </row>
    <row r="482" spans="1:35" ht="15.75" customHeight="1">
      <c r="A482" s="260"/>
      <c r="B482" s="116"/>
      <c r="C482" s="130"/>
      <c r="D482" s="130"/>
      <c r="E482" s="130"/>
      <c r="F482" s="130"/>
      <c r="G482" s="130"/>
      <c r="H482" s="117"/>
      <c r="I482" s="130"/>
      <c r="J482" s="130"/>
      <c r="K482" s="130"/>
      <c r="L482" s="130"/>
      <c r="M482" s="130"/>
      <c r="N482" s="257"/>
      <c r="O482" s="257"/>
      <c r="P482" s="130"/>
      <c r="Q482" s="257"/>
      <c r="R482" s="257"/>
      <c r="S482" s="257"/>
      <c r="T482" s="130"/>
      <c r="U482" s="130"/>
      <c r="V482" s="130"/>
      <c r="W482" s="130"/>
      <c r="X482" s="130"/>
      <c r="Y482" s="130"/>
      <c r="Z482" s="130"/>
      <c r="AA482" s="130"/>
      <c r="AB482" s="130"/>
      <c r="AC482" s="130"/>
      <c r="AD482" s="130"/>
      <c r="AE482" s="130"/>
      <c r="AF482" s="130"/>
      <c r="AG482" s="130"/>
      <c r="AH482" s="116"/>
      <c r="AI482" s="116"/>
    </row>
    <row r="483" spans="1:35" ht="15.75" customHeight="1">
      <c r="A483" s="260"/>
      <c r="B483" s="116"/>
      <c r="C483" s="130"/>
      <c r="D483" s="130"/>
      <c r="E483" s="130"/>
      <c r="F483" s="130"/>
      <c r="G483" s="130"/>
      <c r="H483" s="117"/>
      <c r="I483" s="130"/>
      <c r="J483" s="130"/>
      <c r="K483" s="130"/>
      <c r="L483" s="130"/>
      <c r="M483" s="130"/>
      <c r="N483" s="257"/>
      <c r="O483" s="257"/>
      <c r="P483" s="130"/>
      <c r="Q483" s="257"/>
      <c r="R483" s="257"/>
      <c r="S483" s="257"/>
      <c r="T483" s="130"/>
      <c r="U483" s="130"/>
      <c r="V483" s="130"/>
      <c r="W483" s="130"/>
      <c r="X483" s="130"/>
      <c r="Y483" s="130"/>
      <c r="Z483" s="130"/>
      <c r="AA483" s="130"/>
      <c r="AB483" s="130"/>
      <c r="AC483" s="130"/>
      <c r="AD483" s="130"/>
      <c r="AE483" s="130"/>
      <c r="AF483" s="130"/>
      <c r="AG483" s="130"/>
      <c r="AH483" s="116"/>
      <c r="AI483" s="116"/>
    </row>
    <row r="484" spans="1:35" ht="15.75" customHeight="1">
      <c r="A484" s="260"/>
      <c r="B484" s="116"/>
      <c r="C484" s="130"/>
      <c r="D484" s="130"/>
      <c r="E484" s="130"/>
      <c r="F484" s="130"/>
      <c r="G484" s="130"/>
      <c r="H484" s="117"/>
      <c r="I484" s="130"/>
      <c r="J484" s="130"/>
      <c r="K484" s="130"/>
      <c r="L484" s="130"/>
      <c r="M484" s="130"/>
      <c r="N484" s="257"/>
      <c r="O484" s="257"/>
      <c r="P484" s="130"/>
      <c r="Q484" s="257"/>
      <c r="R484" s="257"/>
      <c r="S484" s="257"/>
      <c r="T484" s="130"/>
      <c r="U484" s="130"/>
      <c r="V484" s="130"/>
      <c r="W484" s="130"/>
      <c r="X484" s="130"/>
      <c r="Y484" s="130"/>
      <c r="Z484" s="130"/>
      <c r="AA484" s="130"/>
      <c r="AB484" s="130"/>
      <c r="AC484" s="130"/>
      <c r="AD484" s="130"/>
      <c r="AE484" s="130"/>
      <c r="AF484" s="130"/>
      <c r="AG484" s="130"/>
      <c r="AH484" s="116"/>
      <c r="AI484" s="116"/>
    </row>
    <row r="485" spans="1:35" ht="15.75" customHeight="1">
      <c r="A485" s="260"/>
      <c r="B485" s="116"/>
      <c r="C485" s="130"/>
      <c r="D485" s="130"/>
      <c r="E485" s="130"/>
      <c r="F485" s="130"/>
      <c r="G485" s="130"/>
      <c r="H485" s="117"/>
      <c r="I485" s="130"/>
      <c r="J485" s="130"/>
      <c r="K485" s="130"/>
      <c r="L485" s="130"/>
      <c r="M485" s="130"/>
      <c r="N485" s="257"/>
      <c r="O485" s="257"/>
      <c r="P485" s="130"/>
      <c r="Q485" s="257"/>
      <c r="R485" s="257"/>
      <c r="S485" s="257"/>
      <c r="T485" s="130"/>
      <c r="U485" s="130"/>
      <c r="V485" s="130"/>
      <c r="W485" s="130"/>
      <c r="X485" s="130"/>
      <c r="Y485" s="130"/>
      <c r="Z485" s="130"/>
      <c r="AA485" s="130"/>
      <c r="AB485" s="130"/>
      <c r="AC485" s="130"/>
      <c r="AD485" s="130"/>
      <c r="AE485" s="130"/>
      <c r="AF485" s="130"/>
      <c r="AG485" s="130"/>
      <c r="AH485" s="116"/>
      <c r="AI485" s="116"/>
    </row>
    <row r="486" spans="1:35" ht="15.75" customHeight="1">
      <c r="A486" s="260"/>
      <c r="B486" s="116"/>
      <c r="C486" s="130"/>
      <c r="D486" s="130"/>
      <c r="E486" s="130"/>
      <c r="F486" s="130"/>
      <c r="G486" s="130"/>
      <c r="H486" s="117"/>
      <c r="I486" s="130"/>
      <c r="J486" s="130"/>
      <c r="K486" s="130"/>
      <c r="L486" s="130"/>
      <c r="M486" s="130"/>
      <c r="N486" s="257"/>
      <c r="O486" s="257"/>
      <c r="P486" s="130"/>
      <c r="Q486" s="257"/>
      <c r="R486" s="257"/>
      <c r="S486" s="257"/>
      <c r="T486" s="130"/>
      <c r="U486" s="130"/>
      <c r="V486" s="130"/>
      <c r="W486" s="130"/>
      <c r="X486" s="130"/>
      <c r="Y486" s="130"/>
      <c r="Z486" s="130"/>
      <c r="AA486" s="130"/>
      <c r="AB486" s="130"/>
      <c r="AC486" s="130"/>
      <c r="AD486" s="130"/>
      <c r="AE486" s="130"/>
      <c r="AF486" s="130"/>
      <c r="AG486" s="130"/>
      <c r="AH486" s="116"/>
      <c r="AI486" s="116"/>
    </row>
    <row r="487" spans="1:35" ht="15.75" customHeight="1">
      <c r="A487" s="260"/>
      <c r="B487" s="116"/>
      <c r="C487" s="130"/>
      <c r="D487" s="130"/>
      <c r="E487" s="130"/>
      <c r="F487" s="130"/>
      <c r="G487" s="130"/>
      <c r="H487" s="117"/>
      <c r="I487" s="130"/>
      <c r="J487" s="130"/>
      <c r="K487" s="130"/>
      <c r="L487" s="130"/>
      <c r="M487" s="130"/>
      <c r="N487" s="257"/>
      <c r="O487" s="257"/>
      <c r="P487" s="130"/>
      <c r="Q487" s="257"/>
      <c r="R487" s="257"/>
      <c r="S487" s="257"/>
      <c r="T487" s="130"/>
      <c r="U487" s="130"/>
      <c r="V487" s="130"/>
      <c r="W487" s="130"/>
      <c r="X487" s="130"/>
      <c r="Y487" s="130"/>
      <c r="Z487" s="130"/>
      <c r="AA487" s="130"/>
      <c r="AB487" s="130"/>
      <c r="AC487" s="130"/>
      <c r="AD487" s="130"/>
      <c r="AE487" s="130"/>
      <c r="AF487" s="130"/>
      <c r="AG487" s="130"/>
      <c r="AH487" s="116"/>
      <c r="AI487" s="116"/>
    </row>
    <row r="488" spans="1:35" ht="15.75" customHeight="1">
      <c r="A488" s="260"/>
      <c r="B488" s="116"/>
      <c r="C488" s="130"/>
      <c r="D488" s="130"/>
      <c r="E488" s="130"/>
      <c r="F488" s="130"/>
      <c r="G488" s="130"/>
      <c r="H488" s="117"/>
      <c r="I488" s="130"/>
      <c r="J488" s="130"/>
      <c r="K488" s="130"/>
      <c r="L488" s="130"/>
      <c r="M488" s="130"/>
      <c r="N488" s="257"/>
      <c r="O488" s="257"/>
      <c r="P488" s="130"/>
      <c r="Q488" s="257"/>
      <c r="R488" s="257"/>
      <c r="S488" s="257"/>
      <c r="T488" s="130"/>
      <c r="U488" s="130"/>
      <c r="V488" s="130"/>
      <c r="W488" s="130"/>
      <c r="X488" s="130"/>
      <c r="Y488" s="130"/>
      <c r="Z488" s="130"/>
      <c r="AA488" s="130"/>
      <c r="AB488" s="130"/>
      <c r="AC488" s="130"/>
      <c r="AD488" s="130"/>
      <c r="AE488" s="130"/>
      <c r="AF488" s="130"/>
      <c r="AG488" s="130"/>
      <c r="AH488" s="116"/>
      <c r="AI488" s="116"/>
    </row>
    <row r="489" spans="1:35" ht="15.75" customHeight="1">
      <c r="A489" s="260"/>
      <c r="B489" s="116"/>
      <c r="C489" s="130"/>
      <c r="D489" s="130"/>
      <c r="E489" s="130"/>
      <c r="F489" s="130"/>
      <c r="G489" s="130"/>
      <c r="H489" s="117"/>
      <c r="I489" s="130"/>
      <c r="J489" s="130"/>
      <c r="K489" s="130"/>
      <c r="L489" s="130"/>
      <c r="M489" s="130"/>
      <c r="N489" s="257"/>
      <c r="O489" s="257"/>
      <c r="P489" s="130"/>
      <c r="Q489" s="257"/>
      <c r="R489" s="257"/>
      <c r="S489" s="257"/>
      <c r="T489" s="130"/>
      <c r="U489" s="130"/>
      <c r="V489" s="130"/>
      <c r="W489" s="130"/>
      <c r="X489" s="130"/>
      <c r="Y489" s="130"/>
      <c r="Z489" s="130"/>
      <c r="AA489" s="130"/>
      <c r="AB489" s="130"/>
      <c r="AC489" s="130"/>
      <c r="AD489" s="130"/>
      <c r="AE489" s="130"/>
      <c r="AF489" s="130"/>
      <c r="AG489" s="130"/>
      <c r="AH489" s="116"/>
      <c r="AI489" s="116"/>
    </row>
    <row r="490" spans="1:35" ht="15.75" customHeight="1">
      <c r="A490" s="260"/>
      <c r="B490" s="116"/>
      <c r="C490" s="130"/>
      <c r="D490" s="130"/>
      <c r="E490" s="130"/>
      <c r="F490" s="130"/>
      <c r="G490" s="130"/>
      <c r="H490" s="117"/>
      <c r="I490" s="130"/>
      <c r="J490" s="130"/>
      <c r="K490" s="130"/>
      <c r="L490" s="130"/>
      <c r="M490" s="130"/>
      <c r="N490" s="257"/>
      <c r="O490" s="257"/>
      <c r="P490" s="130"/>
      <c r="Q490" s="257"/>
      <c r="R490" s="257"/>
      <c r="S490" s="257"/>
      <c r="T490" s="130"/>
      <c r="U490" s="130"/>
      <c r="V490" s="130"/>
      <c r="W490" s="130"/>
      <c r="X490" s="130"/>
      <c r="Y490" s="130"/>
      <c r="Z490" s="130"/>
      <c r="AA490" s="130"/>
      <c r="AB490" s="130"/>
      <c r="AC490" s="130"/>
      <c r="AD490" s="130"/>
      <c r="AE490" s="130"/>
      <c r="AF490" s="130"/>
      <c r="AG490" s="130"/>
      <c r="AH490" s="116"/>
      <c r="AI490" s="116"/>
    </row>
    <row r="491" spans="1:35" ht="15.75" customHeight="1">
      <c r="A491" s="260"/>
      <c r="B491" s="116"/>
      <c r="C491" s="130"/>
      <c r="D491" s="130"/>
      <c r="E491" s="130"/>
      <c r="F491" s="130"/>
      <c r="G491" s="130"/>
      <c r="H491" s="117"/>
      <c r="I491" s="130"/>
      <c r="J491" s="130"/>
      <c r="K491" s="130"/>
      <c r="L491" s="130"/>
      <c r="M491" s="130"/>
      <c r="N491" s="257"/>
      <c r="O491" s="257"/>
      <c r="P491" s="130"/>
      <c r="Q491" s="257"/>
      <c r="R491" s="257"/>
      <c r="S491" s="257"/>
      <c r="T491" s="130"/>
      <c r="U491" s="130"/>
      <c r="V491" s="130"/>
      <c r="W491" s="130"/>
      <c r="X491" s="130"/>
      <c r="Y491" s="130"/>
      <c r="Z491" s="130"/>
      <c r="AA491" s="130"/>
      <c r="AB491" s="130"/>
      <c r="AC491" s="130"/>
      <c r="AD491" s="130"/>
      <c r="AE491" s="130"/>
      <c r="AF491" s="130"/>
      <c r="AG491" s="130"/>
      <c r="AH491" s="116"/>
      <c r="AI491" s="116"/>
    </row>
    <row r="492" spans="1:35" ht="15.75" customHeight="1">
      <c r="A492" s="260"/>
      <c r="B492" s="116"/>
      <c r="C492" s="130"/>
      <c r="D492" s="130"/>
      <c r="E492" s="130"/>
      <c r="F492" s="130"/>
      <c r="G492" s="130"/>
      <c r="H492" s="117"/>
      <c r="I492" s="130"/>
      <c r="J492" s="130"/>
      <c r="K492" s="130"/>
      <c r="L492" s="130"/>
      <c r="M492" s="130"/>
      <c r="N492" s="257"/>
      <c r="O492" s="257"/>
      <c r="P492" s="130"/>
      <c r="Q492" s="257"/>
      <c r="R492" s="257"/>
      <c r="S492" s="257"/>
      <c r="T492" s="130"/>
      <c r="U492" s="130"/>
      <c r="V492" s="130"/>
      <c r="W492" s="130"/>
      <c r="X492" s="130"/>
      <c r="Y492" s="130"/>
      <c r="Z492" s="130"/>
      <c r="AA492" s="130"/>
      <c r="AB492" s="130"/>
      <c r="AC492" s="130"/>
      <c r="AD492" s="130"/>
      <c r="AE492" s="130"/>
      <c r="AF492" s="130"/>
      <c r="AG492" s="130"/>
      <c r="AH492" s="116"/>
      <c r="AI492" s="116"/>
    </row>
    <row r="493" spans="1:35" ht="15.75" customHeight="1">
      <c r="A493" s="260"/>
      <c r="B493" s="116"/>
      <c r="C493" s="130"/>
      <c r="D493" s="130"/>
      <c r="E493" s="130"/>
      <c r="F493" s="130"/>
      <c r="G493" s="130"/>
      <c r="H493" s="117"/>
      <c r="I493" s="130"/>
      <c r="J493" s="130"/>
      <c r="K493" s="130"/>
      <c r="L493" s="130"/>
      <c r="M493" s="130"/>
      <c r="N493" s="257"/>
      <c r="O493" s="257"/>
      <c r="P493" s="130"/>
      <c r="Q493" s="257"/>
      <c r="R493" s="257"/>
      <c r="S493" s="257"/>
      <c r="T493" s="130"/>
      <c r="U493" s="130"/>
      <c r="V493" s="130"/>
      <c r="W493" s="130"/>
      <c r="X493" s="130"/>
      <c r="Y493" s="130"/>
      <c r="Z493" s="130"/>
      <c r="AA493" s="130"/>
      <c r="AB493" s="130"/>
      <c r="AC493" s="130"/>
      <c r="AD493" s="130"/>
      <c r="AE493" s="130"/>
      <c r="AF493" s="130"/>
      <c r="AG493" s="130"/>
      <c r="AH493" s="116"/>
      <c r="AI493" s="116"/>
    </row>
    <row r="494" spans="1:35" ht="15.75" customHeight="1">
      <c r="A494" s="260"/>
      <c r="B494" s="116"/>
      <c r="C494" s="130"/>
      <c r="D494" s="130"/>
      <c r="E494" s="130"/>
      <c r="F494" s="130"/>
      <c r="G494" s="130"/>
      <c r="H494" s="117"/>
      <c r="I494" s="130"/>
      <c r="J494" s="130"/>
      <c r="K494" s="130"/>
      <c r="L494" s="130"/>
      <c r="M494" s="130"/>
      <c r="N494" s="257"/>
      <c r="O494" s="257"/>
      <c r="P494" s="130"/>
      <c r="Q494" s="257"/>
      <c r="R494" s="257"/>
      <c r="S494" s="257"/>
      <c r="T494" s="130"/>
      <c r="U494" s="130"/>
      <c r="V494" s="130"/>
      <c r="W494" s="130"/>
      <c r="X494" s="130"/>
      <c r="Y494" s="130"/>
      <c r="Z494" s="130"/>
      <c r="AA494" s="130"/>
      <c r="AB494" s="130"/>
      <c r="AC494" s="130"/>
      <c r="AD494" s="130"/>
      <c r="AE494" s="130"/>
      <c r="AF494" s="130"/>
      <c r="AG494" s="130"/>
      <c r="AH494" s="116"/>
      <c r="AI494" s="116"/>
    </row>
    <row r="495" spans="1:35" ht="15.75" customHeight="1">
      <c r="A495" s="260"/>
      <c r="B495" s="116"/>
      <c r="C495" s="130"/>
      <c r="D495" s="130"/>
      <c r="E495" s="130"/>
      <c r="F495" s="130"/>
      <c r="G495" s="130"/>
      <c r="H495" s="117"/>
      <c r="I495" s="130"/>
      <c r="J495" s="130"/>
      <c r="K495" s="130"/>
      <c r="L495" s="130"/>
      <c r="M495" s="130"/>
      <c r="N495" s="257"/>
      <c r="O495" s="257"/>
      <c r="P495" s="130"/>
      <c r="Q495" s="257"/>
      <c r="R495" s="257"/>
      <c r="S495" s="257"/>
      <c r="T495" s="130"/>
      <c r="U495" s="130"/>
      <c r="V495" s="130"/>
      <c r="W495" s="130"/>
      <c r="X495" s="130"/>
      <c r="Y495" s="130"/>
      <c r="Z495" s="130"/>
      <c r="AA495" s="130"/>
      <c r="AB495" s="130"/>
      <c r="AC495" s="130"/>
      <c r="AD495" s="130"/>
      <c r="AE495" s="130"/>
      <c r="AF495" s="130"/>
      <c r="AG495" s="130"/>
      <c r="AH495" s="116"/>
      <c r="AI495" s="116"/>
    </row>
    <row r="496" spans="1:35" ht="15.75" customHeight="1">
      <c r="A496" s="260"/>
      <c r="B496" s="116"/>
      <c r="C496" s="130"/>
      <c r="D496" s="130"/>
      <c r="E496" s="130"/>
      <c r="F496" s="130"/>
      <c r="G496" s="130"/>
      <c r="H496" s="117"/>
      <c r="I496" s="130"/>
      <c r="J496" s="130"/>
      <c r="K496" s="130"/>
      <c r="L496" s="130"/>
      <c r="M496" s="130"/>
      <c r="N496" s="257"/>
      <c r="O496" s="257"/>
      <c r="P496" s="130"/>
      <c r="Q496" s="257"/>
      <c r="R496" s="257"/>
      <c r="S496" s="257"/>
      <c r="T496" s="130"/>
      <c r="U496" s="130"/>
      <c r="V496" s="130"/>
      <c r="W496" s="130"/>
      <c r="X496" s="130"/>
      <c r="Y496" s="130"/>
      <c r="Z496" s="130"/>
      <c r="AA496" s="130"/>
      <c r="AB496" s="130"/>
      <c r="AC496" s="130"/>
      <c r="AD496" s="130"/>
      <c r="AE496" s="130"/>
      <c r="AF496" s="130"/>
      <c r="AG496" s="130"/>
      <c r="AH496" s="116"/>
      <c r="AI496" s="116"/>
    </row>
    <row r="497" spans="1:35" ht="15.75" customHeight="1">
      <c r="A497" s="260"/>
      <c r="B497" s="116"/>
      <c r="C497" s="130"/>
      <c r="D497" s="130"/>
      <c r="E497" s="130"/>
      <c r="F497" s="130"/>
      <c r="G497" s="130"/>
      <c r="H497" s="117"/>
      <c r="I497" s="130"/>
      <c r="J497" s="130"/>
      <c r="K497" s="130"/>
      <c r="L497" s="130"/>
      <c r="M497" s="130"/>
      <c r="N497" s="257"/>
      <c r="O497" s="257"/>
      <c r="P497" s="130"/>
      <c r="Q497" s="257"/>
      <c r="R497" s="257"/>
      <c r="S497" s="257"/>
      <c r="T497" s="130"/>
      <c r="U497" s="130"/>
      <c r="V497" s="130"/>
      <c r="W497" s="130"/>
      <c r="X497" s="130"/>
      <c r="Y497" s="130"/>
      <c r="Z497" s="130"/>
      <c r="AA497" s="130"/>
      <c r="AB497" s="130"/>
      <c r="AC497" s="130"/>
      <c r="AD497" s="130"/>
      <c r="AE497" s="130"/>
      <c r="AF497" s="130"/>
      <c r="AG497" s="130"/>
      <c r="AH497" s="116"/>
      <c r="AI497" s="116"/>
    </row>
    <row r="498" spans="1:35" ht="15.75" customHeight="1">
      <c r="A498" s="260"/>
      <c r="B498" s="116"/>
      <c r="C498" s="130"/>
      <c r="D498" s="130"/>
      <c r="E498" s="130"/>
      <c r="F498" s="130"/>
      <c r="G498" s="130"/>
      <c r="H498" s="117"/>
      <c r="I498" s="130"/>
      <c r="J498" s="130"/>
      <c r="K498" s="130"/>
      <c r="L498" s="130"/>
      <c r="M498" s="130"/>
      <c r="N498" s="257"/>
      <c r="O498" s="257"/>
      <c r="P498" s="130"/>
      <c r="Q498" s="257"/>
      <c r="R498" s="257"/>
      <c r="S498" s="257"/>
      <c r="T498" s="130"/>
      <c r="U498" s="130"/>
      <c r="V498" s="130"/>
      <c r="W498" s="130"/>
      <c r="X498" s="130"/>
      <c r="Y498" s="130"/>
      <c r="Z498" s="130"/>
      <c r="AA498" s="130"/>
      <c r="AB498" s="130"/>
      <c r="AC498" s="130"/>
      <c r="AD498" s="130"/>
      <c r="AE498" s="130"/>
      <c r="AF498" s="130"/>
      <c r="AG498" s="130"/>
      <c r="AH498" s="116"/>
      <c r="AI498" s="116"/>
    </row>
    <row r="499" spans="1:35" ht="15.75" customHeight="1">
      <c r="A499" s="260"/>
      <c r="B499" s="116"/>
      <c r="C499" s="130"/>
      <c r="D499" s="130"/>
      <c r="E499" s="130"/>
      <c r="F499" s="130"/>
      <c r="G499" s="130"/>
      <c r="H499" s="117"/>
      <c r="I499" s="130"/>
      <c r="J499" s="130"/>
      <c r="K499" s="130"/>
      <c r="L499" s="130"/>
      <c r="M499" s="130"/>
      <c r="N499" s="257"/>
      <c r="O499" s="257"/>
      <c r="P499" s="130"/>
      <c r="Q499" s="257"/>
      <c r="R499" s="257"/>
      <c r="S499" s="257"/>
      <c r="T499" s="130"/>
      <c r="U499" s="130"/>
      <c r="V499" s="130"/>
      <c r="W499" s="130"/>
      <c r="X499" s="130"/>
      <c r="Y499" s="130"/>
      <c r="Z499" s="130"/>
      <c r="AA499" s="130"/>
      <c r="AB499" s="130"/>
      <c r="AC499" s="130"/>
      <c r="AD499" s="130"/>
      <c r="AE499" s="130"/>
      <c r="AF499" s="130"/>
      <c r="AG499" s="130"/>
      <c r="AH499" s="116"/>
      <c r="AI499" s="116"/>
    </row>
    <row r="500" spans="1:35" ht="15.75" customHeight="1">
      <c r="A500" s="260"/>
      <c r="B500" s="116"/>
      <c r="C500" s="130"/>
      <c r="D500" s="130"/>
      <c r="E500" s="130"/>
      <c r="F500" s="130"/>
      <c r="G500" s="130"/>
      <c r="H500" s="117"/>
      <c r="I500" s="130"/>
      <c r="J500" s="130"/>
      <c r="K500" s="130"/>
      <c r="L500" s="130"/>
      <c r="M500" s="130"/>
      <c r="N500" s="257"/>
      <c r="O500" s="257"/>
      <c r="P500" s="130"/>
      <c r="Q500" s="257"/>
      <c r="R500" s="257"/>
      <c r="S500" s="257"/>
      <c r="T500" s="130"/>
      <c r="U500" s="130"/>
      <c r="V500" s="130"/>
      <c r="W500" s="130"/>
      <c r="X500" s="130"/>
      <c r="Y500" s="130"/>
      <c r="Z500" s="130"/>
      <c r="AA500" s="130"/>
      <c r="AB500" s="130"/>
      <c r="AC500" s="130"/>
      <c r="AD500" s="130"/>
      <c r="AE500" s="130"/>
      <c r="AF500" s="130"/>
      <c r="AG500" s="130"/>
      <c r="AH500" s="116"/>
      <c r="AI500" s="116"/>
    </row>
    <row r="501" spans="1:35" ht="15.75" customHeight="1">
      <c r="A501" s="260"/>
      <c r="B501" s="116"/>
      <c r="C501" s="130"/>
      <c r="D501" s="130"/>
      <c r="E501" s="130"/>
      <c r="F501" s="130"/>
      <c r="G501" s="130"/>
      <c r="H501" s="117"/>
      <c r="I501" s="130"/>
      <c r="J501" s="130"/>
      <c r="K501" s="130"/>
      <c r="L501" s="130"/>
      <c r="M501" s="130"/>
      <c r="N501" s="257"/>
      <c r="O501" s="257"/>
      <c r="P501" s="130"/>
      <c r="Q501" s="257"/>
      <c r="R501" s="257"/>
      <c r="S501" s="257"/>
      <c r="T501" s="130"/>
      <c r="U501" s="130"/>
      <c r="V501" s="130"/>
      <c r="W501" s="130"/>
      <c r="X501" s="130"/>
      <c r="Y501" s="130"/>
      <c r="Z501" s="130"/>
      <c r="AA501" s="130"/>
      <c r="AB501" s="130"/>
      <c r="AC501" s="130"/>
      <c r="AD501" s="130"/>
      <c r="AE501" s="130"/>
      <c r="AF501" s="130"/>
      <c r="AG501" s="130"/>
      <c r="AH501" s="116"/>
      <c r="AI501" s="116"/>
    </row>
    <row r="502" spans="1:35" ht="15.75" customHeight="1">
      <c r="A502" s="260"/>
      <c r="B502" s="116"/>
      <c r="C502" s="130"/>
      <c r="D502" s="130"/>
      <c r="E502" s="130"/>
      <c r="F502" s="130"/>
      <c r="G502" s="130"/>
      <c r="H502" s="117"/>
      <c r="I502" s="130"/>
      <c r="J502" s="130"/>
      <c r="K502" s="130"/>
      <c r="L502" s="130"/>
      <c r="M502" s="130"/>
      <c r="N502" s="257"/>
      <c r="O502" s="257"/>
      <c r="P502" s="130"/>
      <c r="Q502" s="257"/>
      <c r="R502" s="257"/>
      <c r="S502" s="257"/>
      <c r="T502" s="130"/>
      <c r="U502" s="130"/>
      <c r="V502" s="130"/>
      <c r="W502" s="130"/>
      <c r="X502" s="130"/>
      <c r="Y502" s="130"/>
      <c r="Z502" s="130"/>
      <c r="AA502" s="130"/>
      <c r="AB502" s="130"/>
      <c r="AC502" s="130"/>
      <c r="AD502" s="130"/>
      <c r="AE502" s="130"/>
      <c r="AF502" s="130"/>
      <c r="AG502" s="130"/>
      <c r="AH502" s="116"/>
      <c r="AI502" s="116"/>
    </row>
    <row r="503" spans="1:35" ht="15.75" customHeight="1">
      <c r="A503" s="260"/>
      <c r="B503" s="116"/>
      <c r="C503" s="130"/>
      <c r="D503" s="130"/>
      <c r="E503" s="130"/>
      <c r="F503" s="130"/>
      <c r="G503" s="130"/>
      <c r="H503" s="117"/>
      <c r="I503" s="130"/>
      <c r="J503" s="130"/>
      <c r="K503" s="130"/>
      <c r="L503" s="130"/>
      <c r="M503" s="130"/>
      <c r="N503" s="257"/>
      <c r="O503" s="257"/>
      <c r="P503" s="130"/>
      <c r="Q503" s="257"/>
      <c r="R503" s="257"/>
      <c r="S503" s="257"/>
      <c r="T503" s="130"/>
      <c r="U503" s="130"/>
      <c r="V503" s="130"/>
      <c r="W503" s="130"/>
      <c r="X503" s="130"/>
      <c r="Y503" s="130"/>
      <c r="Z503" s="130"/>
      <c r="AA503" s="130"/>
      <c r="AB503" s="130"/>
      <c r="AC503" s="130"/>
      <c r="AD503" s="130"/>
      <c r="AE503" s="130"/>
      <c r="AF503" s="130"/>
      <c r="AG503" s="130"/>
      <c r="AH503" s="116"/>
      <c r="AI503" s="116"/>
    </row>
    <row r="504" spans="1:35" ht="15.75" customHeight="1">
      <c r="A504" s="260"/>
      <c r="B504" s="116"/>
      <c r="C504" s="130"/>
      <c r="D504" s="130"/>
      <c r="E504" s="130"/>
      <c r="F504" s="130"/>
      <c r="G504" s="130"/>
      <c r="H504" s="117"/>
      <c r="I504" s="130"/>
      <c r="J504" s="130"/>
      <c r="K504" s="130"/>
      <c r="L504" s="130"/>
      <c r="M504" s="130"/>
      <c r="N504" s="257"/>
      <c r="O504" s="257"/>
      <c r="P504" s="130"/>
      <c r="Q504" s="257"/>
      <c r="R504" s="257"/>
      <c r="S504" s="257"/>
      <c r="T504" s="130"/>
      <c r="U504" s="130"/>
      <c r="V504" s="130"/>
      <c r="W504" s="130"/>
      <c r="X504" s="130"/>
      <c r="Y504" s="130"/>
      <c r="Z504" s="130"/>
      <c r="AA504" s="130"/>
      <c r="AB504" s="130"/>
      <c r="AC504" s="130"/>
      <c r="AD504" s="130"/>
      <c r="AE504" s="130"/>
      <c r="AF504" s="130"/>
      <c r="AG504" s="130"/>
      <c r="AH504" s="116"/>
      <c r="AI504" s="116"/>
    </row>
    <row r="505" spans="1:35" ht="15.75" customHeight="1">
      <c r="A505" s="260"/>
      <c r="B505" s="116"/>
      <c r="C505" s="130"/>
      <c r="D505" s="130"/>
      <c r="E505" s="130"/>
      <c r="F505" s="130"/>
      <c r="G505" s="130"/>
      <c r="H505" s="117"/>
      <c r="I505" s="130"/>
      <c r="J505" s="130"/>
      <c r="K505" s="130"/>
      <c r="L505" s="130"/>
      <c r="M505" s="130"/>
      <c r="N505" s="257"/>
      <c r="O505" s="257"/>
      <c r="P505" s="130"/>
      <c r="Q505" s="257"/>
      <c r="R505" s="257"/>
      <c r="S505" s="257"/>
      <c r="T505" s="130"/>
      <c r="U505" s="130"/>
      <c r="V505" s="130"/>
      <c r="W505" s="130"/>
      <c r="X505" s="130"/>
      <c r="Y505" s="130"/>
      <c r="Z505" s="130"/>
      <c r="AA505" s="130"/>
      <c r="AB505" s="130"/>
      <c r="AC505" s="130"/>
      <c r="AD505" s="130"/>
      <c r="AE505" s="130"/>
      <c r="AF505" s="130"/>
      <c r="AG505" s="130"/>
      <c r="AH505" s="116"/>
      <c r="AI505" s="116"/>
    </row>
    <row r="506" spans="1:35" ht="15.75" customHeight="1">
      <c r="A506" s="260"/>
      <c r="B506" s="116"/>
      <c r="C506" s="130"/>
      <c r="D506" s="130"/>
      <c r="E506" s="130"/>
      <c r="F506" s="130"/>
      <c r="G506" s="130"/>
      <c r="H506" s="117"/>
      <c r="I506" s="130"/>
      <c r="J506" s="130"/>
      <c r="K506" s="130"/>
      <c r="L506" s="130"/>
      <c r="M506" s="130"/>
      <c r="N506" s="257"/>
      <c r="O506" s="257"/>
      <c r="P506" s="130"/>
      <c r="Q506" s="257"/>
      <c r="R506" s="257"/>
      <c r="S506" s="257"/>
      <c r="T506" s="130"/>
      <c r="U506" s="130"/>
      <c r="V506" s="130"/>
      <c r="W506" s="130"/>
      <c r="X506" s="130"/>
      <c r="Y506" s="130"/>
      <c r="Z506" s="130"/>
      <c r="AA506" s="130"/>
      <c r="AB506" s="130"/>
      <c r="AC506" s="130"/>
      <c r="AD506" s="130"/>
      <c r="AE506" s="130"/>
      <c r="AF506" s="130"/>
      <c r="AG506" s="130"/>
      <c r="AH506" s="116"/>
      <c r="AI506" s="116"/>
    </row>
    <row r="507" spans="1:35" ht="15.75" customHeight="1">
      <c r="A507" s="260"/>
      <c r="B507" s="116"/>
      <c r="C507" s="130"/>
      <c r="D507" s="130"/>
      <c r="E507" s="130"/>
      <c r="F507" s="130"/>
      <c r="G507" s="130"/>
      <c r="H507" s="117"/>
      <c r="I507" s="130"/>
      <c r="J507" s="130"/>
      <c r="K507" s="130"/>
      <c r="L507" s="130"/>
      <c r="M507" s="130"/>
      <c r="N507" s="257"/>
      <c r="O507" s="257"/>
      <c r="P507" s="130"/>
      <c r="Q507" s="257"/>
      <c r="R507" s="257"/>
      <c r="S507" s="257"/>
      <c r="T507" s="130"/>
      <c r="U507" s="130"/>
      <c r="V507" s="130"/>
      <c r="W507" s="130"/>
      <c r="X507" s="130"/>
      <c r="Y507" s="130"/>
      <c r="Z507" s="130"/>
      <c r="AA507" s="130"/>
      <c r="AB507" s="130"/>
      <c r="AC507" s="130"/>
      <c r="AD507" s="130"/>
      <c r="AE507" s="130"/>
      <c r="AF507" s="130"/>
      <c r="AG507" s="130"/>
      <c r="AH507" s="116"/>
      <c r="AI507" s="116"/>
    </row>
    <row r="508" spans="1:35" ht="15.75" customHeight="1">
      <c r="A508" s="260"/>
      <c r="B508" s="116"/>
      <c r="C508" s="130"/>
      <c r="D508" s="130"/>
      <c r="E508" s="130"/>
      <c r="F508" s="130"/>
      <c r="G508" s="130"/>
      <c r="H508" s="117"/>
      <c r="I508" s="130"/>
      <c r="J508" s="130"/>
      <c r="K508" s="130"/>
      <c r="L508" s="130"/>
      <c r="M508" s="130"/>
      <c r="N508" s="257"/>
      <c r="O508" s="257"/>
      <c r="P508" s="130"/>
      <c r="Q508" s="257"/>
      <c r="R508" s="257"/>
      <c r="S508" s="257"/>
      <c r="T508" s="130"/>
      <c r="U508" s="130"/>
      <c r="V508" s="130"/>
      <c r="W508" s="130"/>
      <c r="X508" s="130"/>
      <c r="Y508" s="130"/>
      <c r="Z508" s="130"/>
      <c r="AA508" s="130"/>
      <c r="AB508" s="130"/>
      <c r="AC508" s="130"/>
      <c r="AD508" s="130"/>
      <c r="AE508" s="130"/>
      <c r="AF508" s="130"/>
      <c r="AG508" s="130"/>
      <c r="AH508" s="116"/>
      <c r="AI508" s="116"/>
    </row>
    <row r="509" spans="1:35" ht="15.75" customHeight="1">
      <c r="A509" s="260"/>
      <c r="B509" s="116"/>
      <c r="C509" s="130"/>
      <c r="D509" s="130"/>
      <c r="E509" s="130"/>
      <c r="F509" s="130"/>
      <c r="G509" s="130"/>
      <c r="H509" s="117"/>
      <c r="I509" s="130"/>
      <c r="J509" s="130"/>
      <c r="K509" s="130"/>
      <c r="L509" s="130"/>
      <c r="M509" s="130"/>
      <c r="N509" s="257"/>
      <c r="O509" s="257"/>
      <c r="P509" s="130"/>
      <c r="Q509" s="257"/>
      <c r="R509" s="257"/>
      <c r="S509" s="257"/>
      <c r="T509" s="130"/>
      <c r="U509" s="130"/>
      <c r="V509" s="130"/>
      <c r="W509" s="130"/>
      <c r="X509" s="130"/>
      <c r="Y509" s="130"/>
      <c r="Z509" s="130"/>
      <c r="AA509" s="130"/>
      <c r="AB509" s="130"/>
      <c r="AC509" s="130"/>
      <c r="AD509" s="130"/>
      <c r="AE509" s="130"/>
      <c r="AF509" s="130"/>
      <c r="AG509" s="130"/>
      <c r="AH509" s="116"/>
      <c r="AI509" s="116"/>
    </row>
    <row r="510" spans="1:35" ht="15.75" customHeight="1">
      <c r="A510" s="260"/>
      <c r="B510" s="116"/>
      <c r="C510" s="130"/>
      <c r="D510" s="130"/>
      <c r="E510" s="130"/>
      <c r="F510" s="130"/>
      <c r="G510" s="130"/>
      <c r="H510" s="117"/>
      <c r="I510" s="130"/>
      <c r="J510" s="130"/>
      <c r="K510" s="130"/>
      <c r="L510" s="130"/>
      <c r="M510" s="130"/>
      <c r="N510" s="257"/>
      <c r="O510" s="257"/>
      <c r="P510" s="130"/>
      <c r="Q510" s="257"/>
      <c r="R510" s="257"/>
      <c r="S510" s="257"/>
      <c r="T510" s="130"/>
      <c r="U510" s="130"/>
      <c r="V510" s="130"/>
      <c r="W510" s="130"/>
      <c r="X510" s="130"/>
      <c r="Y510" s="130"/>
      <c r="Z510" s="130"/>
      <c r="AA510" s="130"/>
      <c r="AB510" s="130"/>
      <c r="AC510" s="130"/>
      <c r="AD510" s="130"/>
      <c r="AE510" s="130"/>
      <c r="AF510" s="130"/>
      <c r="AG510" s="130"/>
      <c r="AH510" s="116"/>
      <c r="AI510" s="116"/>
    </row>
    <row r="511" spans="1:35" ht="15.75" customHeight="1">
      <c r="A511" s="260"/>
      <c r="B511" s="116"/>
      <c r="C511" s="130"/>
      <c r="D511" s="130"/>
      <c r="E511" s="130"/>
      <c r="F511" s="130"/>
      <c r="G511" s="130"/>
      <c r="H511" s="117"/>
      <c r="I511" s="130"/>
      <c r="J511" s="130"/>
      <c r="K511" s="130"/>
      <c r="L511" s="130"/>
      <c r="M511" s="130"/>
      <c r="N511" s="257"/>
      <c r="O511" s="257"/>
      <c r="P511" s="130"/>
      <c r="Q511" s="257"/>
      <c r="R511" s="257"/>
      <c r="S511" s="257"/>
      <c r="T511" s="130"/>
      <c r="U511" s="130"/>
      <c r="V511" s="130"/>
      <c r="W511" s="130"/>
      <c r="X511" s="130"/>
      <c r="Y511" s="130"/>
      <c r="Z511" s="130"/>
      <c r="AA511" s="130"/>
      <c r="AB511" s="130"/>
      <c r="AC511" s="130"/>
      <c r="AD511" s="130"/>
      <c r="AE511" s="130"/>
      <c r="AF511" s="130"/>
      <c r="AG511" s="130"/>
      <c r="AH511" s="116"/>
      <c r="AI511" s="116"/>
    </row>
    <row r="512" spans="1:35" ht="15.75" customHeight="1">
      <c r="A512" s="260"/>
      <c r="B512" s="116"/>
      <c r="C512" s="130"/>
      <c r="D512" s="130"/>
      <c r="E512" s="130"/>
      <c r="F512" s="130"/>
      <c r="G512" s="130"/>
      <c r="H512" s="117"/>
      <c r="I512" s="130"/>
      <c r="J512" s="130"/>
      <c r="K512" s="130"/>
      <c r="L512" s="130"/>
      <c r="M512" s="130"/>
      <c r="N512" s="257"/>
      <c r="O512" s="257"/>
      <c r="P512" s="130"/>
      <c r="Q512" s="257"/>
      <c r="R512" s="257"/>
      <c r="S512" s="257"/>
      <c r="T512" s="130"/>
      <c r="U512" s="130"/>
      <c r="V512" s="130"/>
      <c r="W512" s="130"/>
      <c r="X512" s="130"/>
      <c r="Y512" s="130"/>
      <c r="Z512" s="130"/>
      <c r="AA512" s="130"/>
      <c r="AB512" s="130"/>
      <c r="AC512" s="130"/>
      <c r="AD512" s="130"/>
      <c r="AE512" s="130"/>
      <c r="AF512" s="130"/>
      <c r="AG512" s="130"/>
      <c r="AH512" s="116"/>
      <c r="AI512" s="116"/>
    </row>
    <row r="513" spans="1:35" ht="15.75" customHeight="1">
      <c r="A513" s="260"/>
      <c r="B513" s="116"/>
      <c r="C513" s="130"/>
      <c r="D513" s="130"/>
      <c r="E513" s="130"/>
      <c r="F513" s="130"/>
      <c r="G513" s="130"/>
      <c r="H513" s="117"/>
      <c r="I513" s="130"/>
      <c r="J513" s="130"/>
      <c r="K513" s="130"/>
      <c r="L513" s="130"/>
      <c r="M513" s="130"/>
      <c r="N513" s="257"/>
      <c r="O513" s="257"/>
      <c r="P513" s="130"/>
      <c r="Q513" s="257"/>
      <c r="R513" s="257"/>
      <c r="S513" s="257"/>
      <c r="T513" s="130"/>
      <c r="U513" s="130"/>
      <c r="V513" s="130"/>
      <c r="W513" s="130"/>
      <c r="X513" s="130"/>
      <c r="Y513" s="130"/>
      <c r="Z513" s="130"/>
      <c r="AA513" s="130"/>
      <c r="AB513" s="130"/>
      <c r="AC513" s="130"/>
      <c r="AD513" s="130"/>
      <c r="AE513" s="130"/>
      <c r="AF513" s="130"/>
      <c r="AG513" s="130"/>
      <c r="AH513" s="116"/>
      <c r="AI513" s="116"/>
    </row>
    <row r="514" spans="1:35" ht="15.75" customHeight="1">
      <c r="A514" s="260"/>
      <c r="B514" s="116"/>
      <c r="C514" s="130"/>
      <c r="D514" s="130"/>
      <c r="E514" s="130"/>
      <c r="F514" s="130"/>
      <c r="G514" s="130"/>
      <c r="H514" s="117"/>
      <c r="I514" s="130"/>
      <c r="J514" s="130"/>
      <c r="K514" s="130"/>
      <c r="L514" s="130"/>
      <c r="M514" s="130"/>
      <c r="N514" s="257"/>
      <c r="O514" s="257"/>
      <c r="P514" s="130"/>
      <c r="Q514" s="257"/>
      <c r="R514" s="257"/>
      <c r="S514" s="257"/>
      <c r="T514" s="130"/>
      <c r="U514" s="130"/>
      <c r="V514" s="130"/>
      <c r="W514" s="130"/>
      <c r="X514" s="130"/>
      <c r="Y514" s="130"/>
      <c r="Z514" s="130"/>
      <c r="AA514" s="130"/>
      <c r="AB514" s="130"/>
      <c r="AC514" s="130"/>
      <c r="AD514" s="130"/>
      <c r="AE514" s="130"/>
      <c r="AF514" s="130"/>
      <c r="AG514" s="130"/>
      <c r="AH514" s="116"/>
      <c r="AI514" s="116"/>
    </row>
    <row r="515" spans="1:35" ht="15.75" customHeight="1">
      <c r="A515" s="260"/>
      <c r="B515" s="116"/>
      <c r="C515" s="130"/>
      <c r="D515" s="130"/>
      <c r="E515" s="130"/>
      <c r="F515" s="130"/>
      <c r="G515" s="130"/>
      <c r="H515" s="117"/>
      <c r="I515" s="130"/>
      <c r="J515" s="130"/>
      <c r="K515" s="130"/>
      <c r="L515" s="130"/>
      <c r="M515" s="130"/>
      <c r="N515" s="257"/>
      <c r="O515" s="257"/>
      <c r="P515" s="130"/>
      <c r="Q515" s="257"/>
      <c r="R515" s="257"/>
      <c r="S515" s="257"/>
      <c r="T515" s="130"/>
      <c r="U515" s="130"/>
      <c r="V515" s="130"/>
      <c r="W515" s="130"/>
      <c r="X515" s="130"/>
      <c r="Y515" s="130"/>
      <c r="Z515" s="130"/>
      <c r="AA515" s="130"/>
      <c r="AB515" s="130"/>
      <c r="AC515" s="130"/>
      <c r="AD515" s="130"/>
      <c r="AE515" s="130"/>
      <c r="AF515" s="130"/>
      <c r="AG515" s="130"/>
      <c r="AH515" s="116"/>
      <c r="AI515" s="116"/>
    </row>
    <row r="516" spans="1:35" ht="15.75" customHeight="1">
      <c r="A516" s="260"/>
      <c r="B516" s="116"/>
      <c r="C516" s="130"/>
      <c r="D516" s="130"/>
      <c r="E516" s="130"/>
      <c r="F516" s="130"/>
      <c r="G516" s="130"/>
      <c r="H516" s="117"/>
      <c r="I516" s="130"/>
      <c r="J516" s="130"/>
      <c r="K516" s="130"/>
      <c r="L516" s="130"/>
      <c r="M516" s="130"/>
      <c r="N516" s="257"/>
      <c r="O516" s="257"/>
      <c r="P516" s="130"/>
      <c r="Q516" s="257"/>
      <c r="R516" s="257"/>
      <c r="S516" s="257"/>
      <c r="T516" s="130"/>
      <c r="U516" s="130"/>
      <c r="V516" s="130"/>
      <c r="W516" s="130"/>
      <c r="X516" s="130"/>
      <c r="Y516" s="130"/>
      <c r="Z516" s="130"/>
      <c r="AA516" s="130"/>
      <c r="AB516" s="130"/>
      <c r="AC516" s="130"/>
      <c r="AD516" s="130"/>
      <c r="AE516" s="130"/>
      <c r="AF516" s="130"/>
      <c r="AG516" s="130"/>
      <c r="AH516" s="116"/>
      <c r="AI516" s="116"/>
    </row>
    <row r="517" spans="1:35" ht="15.75" customHeight="1">
      <c r="A517" s="260"/>
      <c r="B517" s="116"/>
      <c r="C517" s="130"/>
      <c r="D517" s="130"/>
      <c r="E517" s="130"/>
      <c r="F517" s="130"/>
      <c r="G517" s="130"/>
      <c r="H517" s="117"/>
      <c r="I517" s="130"/>
      <c r="J517" s="130"/>
      <c r="K517" s="130"/>
      <c r="L517" s="130"/>
      <c r="M517" s="130"/>
      <c r="N517" s="257"/>
      <c r="O517" s="257"/>
      <c r="P517" s="130"/>
      <c r="Q517" s="257"/>
      <c r="R517" s="257"/>
      <c r="S517" s="257"/>
      <c r="T517" s="130"/>
      <c r="U517" s="130"/>
      <c r="V517" s="130"/>
      <c r="W517" s="130"/>
      <c r="X517" s="130"/>
      <c r="Y517" s="130"/>
      <c r="Z517" s="130"/>
      <c r="AA517" s="130"/>
      <c r="AB517" s="130"/>
      <c r="AC517" s="130"/>
      <c r="AD517" s="130"/>
      <c r="AE517" s="130"/>
      <c r="AF517" s="130"/>
      <c r="AG517" s="130"/>
      <c r="AH517" s="116"/>
      <c r="AI517" s="116"/>
    </row>
    <row r="518" spans="1:35" ht="15.75" customHeight="1">
      <c r="A518" s="260"/>
      <c r="B518" s="116"/>
      <c r="C518" s="130"/>
      <c r="D518" s="130"/>
      <c r="E518" s="130"/>
      <c r="F518" s="130"/>
      <c r="G518" s="130"/>
      <c r="H518" s="117"/>
      <c r="I518" s="130"/>
      <c r="J518" s="130"/>
      <c r="K518" s="130"/>
      <c r="L518" s="130"/>
      <c r="M518" s="130"/>
      <c r="N518" s="257"/>
      <c r="O518" s="257"/>
      <c r="P518" s="130"/>
      <c r="Q518" s="257"/>
      <c r="R518" s="257"/>
      <c r="S518" s="257"/>
      <c r="T518" s="130"/>
      <c r="U518" s="130"/>
      <c r="V518" s="130"/>
      <c r="W518" s="130"/>
      <c r="X518" s="130"/>
      <c r="Y518" s="130"/>
      <c r="Z518" s="130"/>
      <c r="AA518" s="130"/>
      <c r="AB518" s="130"/>
      <c r="AC518" s="130"/>
      <c r="AD518" s="130"/>
      <c r="AE518" s="130"/>
      <c r="AF518" s="130"/>
      <c r="AG518" s="130"/>
      <c r="AH518" s="116"/>
      <c r="AI518" s="116"/>
    </row>
    <row r="519" spans="1:35" ht="15.75" customHeight="1">
      <c r="A519" s="260"/>
      <c r="B519" s="116"/>
      <c r="C519" s="130"/>
      <c r="D519" s="130"/>
      <c r="E519" s="130"/>
      <c r="F519" s="130"/>
      <c r="G519" s="130"/>
      <c r="H519" s="117"/>
      <c r="I519" s="130"/>
      <c r="J519" s="130"/>
      <c r="K519" s="130"/>
      <c r="L519" s="130"/>
      <c r="M519" s="130"/>
      <c r="N519" s="257"/>
      <c r="O519" s="257"/>
      <c r="P519" s="130"/>
      <c r="Q519" s="257"/>
      <c r="R519" s="257"/>
      <c r="S519" s="257"/>
      <c r="T519" s="130"/>
      <c r="U519" s="130"/>
      <c r="V519" s="130"/>
      <c r="W519" s="130"/>
      <c r="X519" s="130"/>
      <c r="Y519" s="130"/>
      <c r="Z519" s="130"/>
      <c r="AA519" s="130"/>
      <c r="AB519" s="130"/>
      <c r="AC519" s="130"/>
      <c r="AD519" s="130"/>
      <c r="AE519" s="130"/>
      <c r="AF519" s="130"/>
      <c r="AG519" s="130"/>
      <c r="AH519" s="116"/>
      <c r="AI519" s="116"/>
    </row>
    <row r="520" spans="1:35" ht="15.75" customHeight="1">
      <c r="A520" s="260"/>
      <c r="B520" s="116"/>
      <c r="C520" s="130"/>
      <c r="D520" s="130"/>
      <c r="E520" s="130"/>
      <c r="F520" s="130"/>
      <c r="G520" s="130"/>
      <c r="H520" s="117"/>
      <c r="I520" s="130"/>
      <c r="J520" s="130"/>
      <c r="K520" s="130"/>
      <c r="L520" s="130"/>
      <c r="M520" s="130"/>
      <c r="N520" s="257"/>
      <c r="O520" s="257"/>
      <c r="P520" s="130"/>
      <c r="Q520" s="257"/>
      <c r="R520" s="257"/>
      <c r="S520" s="257"/>
      <c r="T520" s="130"/>
      <c r="U520" s="130"/>
      <c r="V520" s="130"/>
      <c r="W520" s="130"/>
      <c r="X520" s="130"/>
      <c r="Y520" s="130"/>
      <c r="Z520" s="130"/>
      <c r="AA520" s="130"/>
      <c r="AB520" s="130"/>
      <c r="AC520" s="130"/>
      <c r="AD520" s="130"/>
      <c r="AE520" s="130"/>
      <c r="AF520" s="130"/>
      <c r="AG520" s="130"/>
      <c r="AH520" s="116"/>
      <c r="AI520" s="116"/>
    </row>
    <row r="521" spans="1:35" ht="15.75" customHeight="1">
      <c r="A521" s="260"/>
      <c r="B521" s="116"/>
      <c r="C521" s="130"/>
      <c r="D521" s="130"/>
      <c r="E521" s="130"/>
      <c r="F521" s="130"/>
      <c r="G521" s="130"/>
      <c r="H521" s="117"/>
      <c r="I521" s="130"/>
      <c r="J521" s="130"/>
      <c r="K521" s="130"/>
      <c r="L521" s="130"/>
      <c r="M521" s="130"/>
      <c r="N521" s="257"/>
      <c r="O521" s="257"/>
      <c r="P521" s="130"/>
      <c r="Q521" s="257"/>
      <c r="R521" s="257"/>
      <c r="S521" s="257"/>
      <c r="T521" s="130"/>
      <c r="U521" s="130"/>
      <c r="V521" s="130"/>
      <c r="W521" s="130"/>
      <c r="X521" s="130"/>
      <c r="Y521" s="130"/>
      <c r="Z521" s="130"/>
      <c r="AA521" s="130"/>
      <c r="AB521" s="130"/>
      <c r="AC521" s="130"/>
      <c r="AD521" s="130"/>
      <c r="AE521" s="130"/>
      <c r="AF521" s="130"/>
      <c r="AG521" s="130"/>
      <c r="AH521" s="116"/>
      <c r="AI521" s="116"/>
    </row>
    <row r="522" spans="1:35" ht="15.75" customHeight="1">
      <c r="A522" s="260"/>
      <c r="B522" s="116"/>
      <c r="C522" s="130"/>
      <c r="D522" s="130"/>
      <c r="E522" s="130"/>
      <c r="F522" s="130"/>
      <c r="G522" s="130"/>
      <c r="H522" s="117"/>
      <c r="I522" s="130"/>
      <c r="J522" s="130"/>
      <c r="K522" s="130"/>
      <c r="L522" s="130"/>
      <c r="M522" s="130"/>
      <c r="N522" s="257"/>
      <c r="O522" s="257"/>
      <c r="P522" s="130"/>
      <c r="Q522" s="257"/>
      <c r="R522" s="257"/>
      <c r="S522" s="257"/>
      <c r="T522" s="130"/>
      <c r="U522" s="130"/>
      <c r="V522" s="130"/>
      <c r="W522" s="130"/>
      <c r="X522" s="130"/>
      <c r="Y522" s="130"/>
      <c r="Z522" s="130"/>
      <c r="AA522" s="130"/>
      <c r="AB522" s="130"/>
      <c r="AC522" s="130"/>
      <c r="AD522" s="130"/>
      <c r="AE522" s="130"/>
      <c r="AF522" s="130"/>
      <c r="AG522" s="130"/>
      <c r="AH522" s="116"/>
      <c r="AI522" s="116"/>
    </row>
    <row r="523" spans="1:35" ht="15.75" customHeight="1">
      <c r="A523" s="260"/>
      <c r="B523" s="116"/>
      <c r="C523" s="130"/>
      <c r="D523" s="130"/>
      <c r="E523" s="130"/>
      <c r="F523" s="130"/>
      <c r="G523" s="130"/>
      <c r="H523" s="117"/>
      <c r="I523" s="130"/>
      <c r="J523" s="130"/>
      <c r="K523" s="130"/>
      <c r="L523" s="130"/>
      <c r="M523" s="130"/>
      <c r="N523" s="257"/>
      <c r="O523" s="257"/>
      <c r="P523" s="130"/>
      <c r="Q523" s="257"/>
      <c r="R523" s="257"/>
      <c r="S523" s="257"/>
      <c r="T523" s="130"/>
      <c r="U523" s="130"/>
      <c r="V523" s="130"/>
      <c r="W523" s="130"/>
      <c r="X523" s="130"/>
      <c r="Y523" s="130"/>
      <c r="Z523" s="130"/>
      <c r="AA523" s="130"/>
      <c r="AB523" s="130"/>
      <c r="AC523" s="130"/>
      <c r="AD523" s="130"/>
      <c r="AE523" s="130"/>
      <c r="AF523" s="130"/>
      <c r="AG523" s="130"/>
      <c r="AH523" s="116"/>
      <c r="AI523" s="116"/>
    </row>
    <row r="524" spans="1:35" ht="15.75" customHeight="1">
      <c r="A524" s="260"/>
      <c r="B524" s="116"/>
      <c r="C524" s="130"/>
      <c r="D524" s="130"/>
      <c r="E524" s="130"/>
      <c r="F524" s="130"/>
      <c r="G524" s="130"/>
      <c r="H524" s="117"/>
      <c r="I524" s="130"/>
      <c r="J524" s="130"/>
      <c r="K524" s="130"/>
      <c r="L524" s="130"/>
      <c r="M524" s="130"/>
      <c r="N524" s="257"/>
      <c r="O524" s="257"/>
      <c r="P524" s="130"/>
      <c r="Q524" s="257"/>
      <c r="R524" s="257"/>
      <c r="S524" s="257"/>
      <c r="T524" s="130"/>
      <c r="U524" s="130"/>
      <c r="V524" s="130"/>
      <c r="W524" s="130"/>
      <c r="X524" s="130"/>
      <c r="Y524" s="130"/>
      <c r="Z524" s="130"/>
      <c r="AA524" s="130"/>
      <c r="AB524" s="130"/>
      <c r="AC524" s="130"/>
      <c r="AD524" s="130"/>
      <c r="AE524" s="130"/>
      <c r="AF524" s="130"/>
      <c r="AG524" s="130"/>
      <c r="AH524" s="116"/>
      <c r="AI524" s="116"/>
    </row>
    <row r="525" spans="1:35" ht="15.75" customHeight="1">
      <c r="A525" s="260"/>
      <c r="B525" s="116"/>
      <c r="C525" s="130"/>
      <c r="D525" s="130"/>
      <c r="E525" s="130"/>
      <c r="F525" s="130"/>
      <c r="G525" s="130"/>
      <c r="H525" s="117"/>
      <c r="I525" s="130"/>
      <c r="J525" s="130"/>
      <c r="K525" s="130"/>
      <c r="L525" s="130"/>
      <c r="M525" s="130"/>
      <c r="N525" s="257"/>
      <c r="O525" s="257"/>
      <c r="P525" s="130"/>
      <c r="Q525" s="257"/>
      <c r="R525" s="257"/>
      <c r="S525" s="257"/>
      <c r="T525" s="130"/>
      <c r="U525" s="130"/>
      <c r="V525" s="130"/>
      <c r="W525" s="130"/>
      <c r="X525" s="130"/>
      <c r="Y525" s="130"/>
      <c r="Z525" s="130"/>
      <c r="AA525" s="130"/>
      <c r="AB525" s="130"/>
      <c r="AC525" s="130"/>
      <c r="AD525" s="130"/>
      <c r="AE525" s="130"/>
      <c r="AF525" s="130"/>
      <c r="AG525" s="130"/>
      <c r="AH525" s="116"/>
      <c r="AI525" s="116"/>
    </row>
    <row r="526" spans="1:35" ht="15.75" customHeight="1">
      <c r="A526" s="260"/>
      <c r="B526" s="116"/>
      <c r="C526" s="130"/>
      <c r="D526" s="130"/>
      <c r="E526" s="130"/>
      <c r="F526" s="130"/>
      <c r="G526" s="130"/>
      <c r="H526" s="117"/>
      <c r="I526" s="130"/>
      <c r="J526" s="130"/>
      <c r="K526" s="130"/>
      <c r="L526" s="130"/>
      <c r="M526" s="130"/>
      <c r="N526" s="257"/>
      <c r="O526" s="257"/>
      <c r="P526" s="130"/>
      <c r="Q526" s="257"/>
      <c r="R526" s="257"/>
      <c r="S526" s="257"/>
      <c r="T526" s="130"/>
      <c r="U526" s="130"/>
      <c r="V526" s="130"/>
      <c r="W526" s="130"/>
      <c r="X526" s="130"/>
      <c r="Y526" s="130"/>
      <c r="Z526" s="130"/>
      <c r="AA526" s="130"/>
      <c r="AB526" s="130"/>
      <c r="AC526" s="130"/>
      <c r="AD526" s="130"/>
      <c r="AE526" s="130"/>
      <c r="AF526" s="130"/>
      <c r="AG526" s="130"/>
      <c r="AH526" s="116"/>
      <c r="AI526" s="116"/>
    </row>
    <row r="527" spans="1:35" ht="15.75" customHeight="1">
      <c r="A527" s="260"/>
      <c r="B527" s="116"/>
      <c r="C527" s="130"/>
      <c r="D527" s="130"/>
      <c r="E527" s="130"/>
      <c r="F527" s="130"/>
      <c r="G527" s="130"/>
      <c r="H527" s="117"/>
      <c r="I527" s="130"/>
      <c r="J527" s="130"/>
      <c r="K527" s="130"/>
      <c r="L527" s="130"/>
      <c r="M527" s="130"/>
      <c r="N527" s="257"/>
      <c r="O527" s="257"/>
      <c r="P527" s="130"/>
      <c r="Q527" s="257"/>
      <c r="R527" s="257"/>
      <c r="S527" s="257"/>
      <c r="T527" s="130"/>
      <c r="U527" s="130"/>
      <c r="V527" s="130"/>
      <c r="W527" s="130"/>
      <c r="X527" s="130"/>
      <c r="Y527" s="130"/>
      <c r="Z527" s="130"/>
      <c r="AA527" s="130"/>
      <c r="AB527" s="130"/>
      <c r="AC527" s="130"/>
      <c r="AD527" s="130"/>
      <c r="AE527" s="130"/>
      <c r="AF527" s="130"/>
      <c r="AG527" s="130"/>
      <c r="AH527" s="116"/>
      <c r="AI527" s="116"/>
    </row>
    <row r="528" spans="1:35" ht="15.75" customHeight="1">
      <c r="A528" s="260"/>
      <c r="B528" s="116"/>
      <c r="C528" s="130"/>
      <c r="D528" s="130"/>
      <c r="E528" s="130"/>
      <c r="F528" s="130"/>
      <c r="G528" s="130"/>
      <c r="H528" s="117"/>
      <c r="I528" s="130"/>
      <c r="J528" s="130"/>
      <c r="K528" s="130"/>
      <c r="L528" s="130"/>
      <c r="M528" s="130"/>
      <c r="N528" s="257"/>
      <c r="O528" s="257"/>
      <c r="P528" s="130"/>
      <c r="Q528" s="257"/>
      <c r="R528" s="257"/>
      <c r="S528" s="257"/>
      <c r="T528" s="130"/>
      <c r="U528" s="130"/>
      <c r="V528" s="130"/>
      <c r="W528" s="130"/>
      <c r="X528" s="130"/>
      <c r="Y528" s="130"/>
      <c r="Z528" s="130"/>
      <c r="AA528" s="130"/>
      <c r="AB528" s="130"/>
      <c r="AC528" s="130"/>
      <c r="AD528" s="130"/>
      <c r="AE528" s="130"/>
      <c r="AF528" s="130"/>
      <c r="AG528" s="130"/>
      <c r="AH528" s="116"/>
      <c r="AI528" s="116"/>
    </row>
    <row r="529" spans="1:35" ht="15.75" customHeight="1">
      <c r="A529" s="260"/>
      <c r="B529" s="116"/>
      <c r="C529" s="130"/>
      <c r="D529" s="130"/>
      <c r="E529" s="130"/>
      <c r="F529" s="130"/>
      <c r="G529" s="130"/>
      <c r="H529" s="117"/>
      <c r="I529" s="130"/>
      <c r="J529" s="130"/>
      <c r="K529" s="130"/>
      <c r="L529" s="130"/>
      <c r="M529" s="130"/>
      <c r="N529" s="257"/>
      <c r="O529" s="257"/>
      <c r="P529" s="130"/>
      <c r="Q529" s="257"/>
      <c r="R529" s="257"/>
      <c r="S529" s="257"/>
      <c r="T529" s="130"/>
      <c r="U529" s="130"/>
      <c r="V529" s="130"/>
      <c r="W529" s="130"/>
      <c r="X529" s="130"/>
      <c r="Y529" s="130"/>
      <c r="Z529" s="130"/>
      <c r="AA529" s="130"/>
      <c r="AB529" s="130"/>
      <c r="AC529" s="130"/>
      <c r="AD529" s="130"/>
      <c r="AE529" s="130"/>
      <c r="AF529" s="130"/>
      <c r="AG529" s="130"/>
      <c r="AH529" s="116"/>
      <c r="AI529" s="116"/>
    </row>
    <row r="530" spans="1:35" ht="15.75" customHeight="1">
      <c r="A530" s="260"/>
      <c r="B530" s="116"/>
      <c r="C530" s="130"/>
      <c r="D530" s="130"/>
      <c r="E530" s="130"/>
      <c r="F530" s="130"/>
      <c r="G530" s="130"/>
      <c r="H530" s="117"/>
      <c r="I530" s="130"/>
      <c r="J530" s="130"/>
      <c r="K530" s="130"/>
      <c r="L530" s="130"/>
      <c r="M530" s="130"/>
      <c r="N530" s="257"/>
      <c r="O530" s="257"/>
      <c r="P530" s="130"/>
      <c r="Q530" s="257"/>
      <c r="R530" s="257"/>
      <c r="S530" s="257"/>
      <c r="T530" s="130"/>
      <c r="U530" s="130"/>
      <c r="V530" s="130"/>
      <c r="W530" s="130"/>
      <c r="X530" s="130"/>
      <c r="Y530" s="130"/>
      <c r="Z530" s="130"/>
      <c r="AA530" s="130"/>
      <c r="AB530" s="130"/>
      <c r="AC530" s="130"/>
      <c r="AD530" s="130"/>
      <c r="AE530" s="130"/>
      <c r="AF530" s="130"/>
      <c r="AG530" s="130"/>
      <c r="AH530" s="116"/>
      <c r="AI530" s="116"/>
    </row>
    <row r="531" spans="1:35" ht="15.75" customHeight="1">
      <c r="A531" s="260"/>
      <c r="B531" s="116"/>
      <c r="C531" s="130"/>
      <c r="D531" s="130"/>
      <c r="E531" s="130"/>
      <c r="F531" s="130"/>
      <c r="G531" s="130"/>
      <c r="H531" s="117"/>
      <c r="I531" s="130"/>
      <c r="J531" s="130"/>
      <c r="K531" s="130"/>
      <c r="L531" s="130"/>
      <c r="M531" s="130"/>
      <c r="N531" s="257"/>
      <c r="O531" s="257"/>
      <c r="P531" s="130"/>
      <c r="Q531" s="257"/>
      <c r="R531" s="257"/>
      <c r="S531" s="257"/>
      <c r="T531" s="130"/>
      <c r="U531" s="130"/>
      <c r="V531" s="130"/>
      <c r="W531" s="130"/>
      <c r="X531" s="130"/>
      <c r="Y531" s="130"/>
      <c r="Z531" s="130"/>
      <c r="AA531" s="130"/>
      <c r="AB531" s="130"/>
      <c r="AC531" s="130"/>
      <c r="AD531" s="130"/>
      <c r="AE531" s="130"/>
      <c r="AF531" s="130"/>
      <c r="AG531" s="130"/>
      <c r="AH531" s="116"/>
      <c r="AI531" s="116"/>
    </row>
    <row r="532" spans="1:35" ht="15.75" customHeight="1">
      <c r="A532" s="260"/>
      <c r="B532" s="116"/>
      <c r="C532" s="130"/>
      <c r="D532" s="130"/>
      <c r="E532" s="130"/>
      <c r="F532" s="130"/>
      <c r="G532" s="130"/>
      <c r="H532" s="117"/>
      <c r="I532" s="130"/>
      <c r="J532" s="130"/>
      <c r="K532" s="130"/>
      <c r="L532" s="130"/>
      <c r="M532" s="130"/>
      <c r="N532" s="257"/>
      <c r="O532" s="257"/>
      <c r="P532" s="130"/>
      <c r="Q532" s="257"/>
      <c r="R532" s="257"/>
      <c r="S532" s="257"/>
      <c r="T532" s="130"/>
      <c r="U532" s="130"/>
      <c r="V532" s="130"/>
      <c r="W532" s="130"/>
      <c r="X532" s="130"/>
      <c r="Y532" s="130"/>
      <c r="Z532" s="130"/>
      <c r="AA532" s="130"/>
      <c r="AB532" s="130"/>
      <c r="AC532" s="130"/>
      <c r="AD532" s="130"/>
      <c r="AE532" s="130"/>
      <c r="AF532" s="130"/>
      <c r="AG532" s="130"/>
      <c r="AH532" s="116"/>
      <c r="AI532" s="116"/>
    </row>
    <row r="533" spans="1:35" ht="15.75" customHeight="1">
      <c r="A533" s="260"/>
      <c r="B533" s="116"/>
      <c r="C533" s="130"/>
      <c r="D533" s="130"/>
      <c r="E533" s="130"/>
      <c r="F533" s="130"/>
      <c r="G533" s="130"/>
      <c r="H533" s="117"/>
      <c r="I533" s="130"/>
      <c r="J533" s="130"/>
      <c r="K533" s="130"/>
      <c r="L533" s="130"/>
      <c r="M533" s="130"/>
      <c r="N533" s="257"/>
      <c r="O533" s="257"/>
      <c r="P533" s="130"/>
      <c r="Q533" s="257"/>
      <c r="R533" s="257"/>
      <c r="S533" s="257"/>
      <c r="T533" s="130"/>
      <c r="U533" s="130"/>
      <c r="V533" s="130"/>
      <c r="W533" s="130"/>
      <c r="X533" s="130"/>
      <c r="Y533" s="130"/>
      <c r="Z533" s="130"/>
      <c r="AA533" s="130"/>
      <c r="AB533" s="130"/>
      <c r="AC533" s="130"/>
      <c r="AD533" s="130"/>
      <c r="AE533" s="130"/>
      <c r="AF533" s="130"/>
      <c r="AG533" s="130"/>
      <c r="AH533" s="116"/>
      <c r="AI533" s="116"/>
    </row>
    <row r="534" spans="1:35" ht="15.75" customHeight="1">
      <c r="A534" s="260"/>
      <c r="B534" s="116"/>
      <c r="C534" s="130"/>
      <c r="D534" s="130"/>
      <c r="E534" s="130"/>
      <c r="F534" s="130"/>
      <c r="G534" s="130"/>
      <c r="H534" s="117"/>
      <c r="I534" s="130"/>
      <c r="J534" s="130"/>
      <c r="K534" s="130"/>
      <c r="L534" s="130"/>
      <c r="M534" s="130"/>
      <c r="N534" s="257"/>
      <c r="O534" s="257"/>
      <c r="P534" s="130"/>
      <c r="Q534" s="257"/>
      <c r="R534" s="257"/>
      <c r="S534" s="257"/>
      <c r="T534" s="130"/>
      <c r="U534" s="130"/>
      <c r="V534" s="130"/>
      <c r="W534" s="130"/>
      <c r="X534" s="130"/>
      <c r="Y534" s="130"/>
      <c r="Z534" s="130"/>
      <c r="AA534" s="130"/>
      <c r="AB534" s="130"/>
      <c r="AC534" s="130"/>
      <c r="AD534" s="130"/>
      <c r="AE534" s="130"/>
      <c r="AF534" s="130"/>
      <c r="AG534" s="130"/>
      <c r="AH534" s="116"/>
      <c r="AI534" s="116"/>
    </row>
    <row r="535" spans="1:35" ht="15.75" customHeight="1">
      <c r="A535" s="260"/>
      <c r="B535" s="116"/>
      <c r="C535" s="130"/>
      <c r="D535" s="130"/>
      <c r="E535" s="130"/>
      <c r="F535" s="130"/>
      <c r="G535" s="130"/>
      <c r="H535" s="117"/>
      <c r="I535" s="130"/>
      <c r="J535" s="130"/>
      <c r="K535" s="130"/>
      <c r="L535" s="130"/>
      <c r="M535" s="130"/>
      <c r="N535" s="257"/>
      <c r="O535" s="257"/>
      <c r="P535" s="130"/>
      <c r="Q535" s="257"/>
      <c r="R535" s="257"/>
      <c r="S535" s="257"/>
      <c r="T535" s="130"/>
      <c r="U535" s="130"/>
      <c r="V535" s="130"/>
      <c r="W535" s="130"/>
      <c r="X535" s="130"/>
      <c r="Y535" s="130"/>
      <c r="Z535" s="130"/>
      <c r="AA535" s="130"/>
      <c r="AB535" s="130"/>
      <c r="AC535" s="130"/>
      <c r="AD535" s="130"/>
      <c r="AE535" s="130"/>
      <c r="AF535" s="130"/>
      <c r="AG535" s="130"/>
      <c r="AH535" s="116"/>
      <c r="AI535" s="116"/>
    </row>
    <row r="536" spans="1:35" ht="15.75" customHeight="1">
      <c r="A536" s="260"/>
      <c r="B536" s="116"/>
      <c r="C536" s="130"/>
      <c r="D536" s="130"/>
      <c r="E536" s="130"/>
      <c r="F536" s="130"/>
      <c r="G536" s="130"/>
      <c r="H536" s="117"/>
      <c r="I536" s="130"/>
      <c r="J536" s="130"/>
      <c r="K536" s="130"/>
      <c r="L536" s="130"/>
      <c r="M536" s="130"/>
      <c r="N536" s="257"/>
      <c r="O536" s="257"/>
      <c r="P536" s="130"/>
      <c r="Q536" s="257"/>
      <c r="R536" s="257"/>
      <c r="S536" s="257"/>
      <c r="T536" s="130"/>
      <c r="U536" s="130"/>
      <c r="V536" s="130"/>
      <c r="W536" s="130"/>
      <c r="X536" s="130"/>
      <c r="Y536" s="130"/>
      <c r="Z536" s="130"/>
      <c r="AA536" s="130"/>
      <c r="AB536" s="130"/>
      <c r="AC536" s="130"/>
      <c r="AD536" s="130"/>
      <c r="AE536" s="130"/>
      <c r="AF536" s="130"/>
      <c r="AG536" s="130"/>
      <c r="AH536" s="116"/>
      <c r="AI536" s="116"/>
    </row>
    <row r="537" spans="1:35" ht="15.75" customHeight="1">
      <c r="A537" s="260"/>
      <c r="B537" s="116"/>
      <c r="C537" s="130"/>
      <c r="D537" s="130"/>
      <c r="E537" s="130"/>
      <c r="F537" s="130"/>
      <c r="G537" s="130"/>
      <c r="H537" s="117"/>
      <c r="I537" s="130"/>
      <c r="J537" s="130"/>
      <c r="K537" s="130"/>
      <c r="L537" s="130"/>
      <c r="M537" s="130"/>
      <c r="N537" s="257"/>
      <c r="O537" s="257"/>
      <c r="P537" s="130"/>
      <c r="Q537" s="257"/>
      <c r="R537" s="257"/>
      <c r="S537" s="257"/>
      <c r="T537" s="130"/>
      <c r="U537" s="130"/>
      <c r="V537" s="130"/>
      <c r="W537" s="130"/>
      <c r="X537" s="130"/>
      <c r="Y537" s="130"/>
      <c r="Z537" s="130"/>
      <c r="AA537" s="130"/>
      <c r="AB537" s="130"/>
      <c r="AC537" s="130"/>
      <c r="AD537" s="130"/>
      <c r="AE537" s="130"/>
      <c r="AF537" s="130"/>
      <c r="AG537" s="130"/>
      <c r="AH537" s="116"/>
      <c r="AI537" s="116"/>
    </row>
    <row r="538" spans="1:35" ht="15.75" customHeight="1">
      <c r="A538" s="260"/>
      <c r="B538" s="116"/>
      <c r="C538" s="130"/>
      <c r="D538" s="130"/>
      <c r="E538" s="130"/>
      <c r="F538" s="130"/>
      <c r="G538" s="130"/>
      <c r="H538" s="117"/>
      <c r="I538" s="130"/>
      <c r="J538" s="130"/>
      <c r="K538" s="130"/>
      <c r="L538" s="130"/>
      <c r="M538" s="130"/>
      <c r="N538" s="257"/>
      <c r="O538" s="257"/>
      <c r="P538" s="130"/>
      <c r="Q538" s="257"/>
      <c r="R538" s="257"/>
      <c r="S538" s="257"/>
      <c r="T538" s="130"/>
      <c r="U538" s="130"/>
      <c r="V538" s="130"/>
      <c r="W538" s="130"/>
      <c r="X538" s="130"/>
      <c r="Y538" s="130"/>
      <c r="Z538" s="130"/>
      <c r="AA538" s="130"/>
      <c r="AB538" s="130"/>
      <c r="AC538" s="130"/>
      <c r="AD538" s="130"/>
      <c r="AE538" s="130"/>
      <c r="AF538" s="130"/>
      <c r="AG538" s="130"/>
      <c r="AH538" s="116"/>
      <c r="AI538" s="116"/>
    </row>
    <row r="539" spans="1:35" ht="15.75" customHeight="1">
      <c r="A539" s="260"/>
      <c r="B539" s="116"/>
      <c r="C539" s="130"/>
      <c r="D539" s="130"/>
      <c r="E539" s="130"/>
      <c r="F539" s="130"/>
      <c r="G539" s="130"/>
      <c r="H539" s="117"/>
      <c r="I539" s="130"/>
      <c r="J539" s="130"/>
      <c r="K539" s="130"/>
      <c r="L539" s="130"/>
      <c r="M539" s="130"/>
      <c r="N539" s="257"/>
      <c r="O539" s="257"/>
      <c r="P539" s="130"/>
      <c r="Q539" s="257"/>
      <c r="R539" s="257"/>
      <c r="S539" s="257"/>
      <c r="T539" s="130"/>
      <c r="U539" s="130"/>
      <c r="V539" s="130"/>
      <c r="W539" s="130"/>
      <c r="X539" s="130"/>
      <c r="Y539" s="130"/>
      <c r="Z539" s="130"/>
      <c r="AA539" s="130"/>
      <c r="AB539" s="130"/>
      <c r="AC539" s="130"/>
      <c r="AD539" s="130"/>
      <c r="AE539" s="130"/>
      <c r="AF539" s="130"/>
      <c r="AG539" s="130"/>
      <c r="AH539" s="116"/>
      <c r="AI539" s="116"/>
    </row>
    <row r="540" spans="1:35" ht="15.75" customHeight="1">
      <c r="A540" s="260"/>
      <c r="B540" s="116"/>
      <c r="C540" s="130"/>
      <c r="D540" s="130"/>
      <c r="E540" s="130"/>
      <c r="F540" s="130"/>
      <c r="G540" s="130"/>
      <c r="H540" s="117"/>
      <c r="I540" s="130"/>
      <c r="J540" s="130"/>
      <c r="K540" s="130"/>
      <c r="L540" s="130"/>
      <c r="M540" s="130"/>
      <c r="N540" s="257"/>
      <c r="O540" s="257"/>
      <c r="P540" s="130"/>
      <c r="Q540" s="257"/>
      <c r="R540" s="257"/>
      <c r="S540" s="257"/>
      <c r="T540" s="130"/>
      <c r="U540" s="130"/>
      <c r="V540" s="130"/>
      <c r="W540" s="130"/>
      <c r="X540" s="130"/>
      <c r="Y540" s="130"/>
      <c r="Z540" s="130"/>
      <c r="AA540" s="130"/>
      <c r="AB540" s="130"/>
      <c r="AC540" s="130"/>
      <c r="AD540" s="130"/>
      <c r="AE540" s="130"/>
      <c r="AF540" s="130"/>
      <c r="AG540" s="130"/>
      <c r="AH540" s="116"/>
      <c r="AI540" s="116"/>
    </row>
    <row r="541" spans="1:35" ht="15.75" customHeight="1">
      <c r="A541" s="260"/>
      <c r="B541" s="116"/>
      <c r="C541" s="130"/>
      <c r="D541" s="130"/>
      <c r="E541" s="130"/>
      <c r="F541" s="130"/>
      <c r="G541" s="130"/>
      <c r="H541" s="117"/>
      <c r="I541" s="130"/>
      <c r="J541" s="130"/>
      <c r="K541" s="130"/>
      <c r="L541" s="130"/>
      <c r="M541" s="130"/>
      <c r="N541" s="257"/>
      <c r="O541" s="257"/>
      <c r="P541" s="130"/>
      <c r="Q541" s="257"/>
      <c r="R541" s="257"/>
      <c r="S541" s="257"/>
      <c r="T541" s="130"/>
      <c r="U541" s="130"/>
      <c r="V541" s="130"/>
      <c r="W541" s="130"/>
      <c r="X541" s="130"/>
      <c r="Y541" s="130"/>
      <c r="Z541" s="130"/>
      <c r="AA541" s="130"/>
      <c r="AB541" s="130"/>
      <c r="AC541" s="130"/>
      <c r="AD541" s="130"/>
      <c r="AE541" s="130"/>
      <c r="AF541" s="130"/>
      <c r="AG541" s="130"/>
      <c r="AH541" s="116"/>
      <c r="AI541" s="116"/>
    </row>
    <row r="542" spans="1:35" ht="15.75" customHeight="1">
      <c r="A542" s="260"/>
      <c r="B542" s="116"/>
      <c r="C542" s="130"/>
      <c r="D542" s="130"/>
      <c r="E542" s="130"/>
      <c r="F542" s="130"/>
      <c r="G542" s="130"/>
      <c r="H542" s="117"/>
      <c r="I542" s="130"/>
      <c r="J542" s="130"/>
      <c r="K542" s="130"/>
      <c r="L542" s="130"/>
      <c r="M542" s="130"/>
      <c r="N542" s="257"/>
      <c r="O542" s="257"/>
      <c r="P542" s="130"/>
      <c r="Q542" s="257"/>
      <c r="R542" s="257"/>
      <c r="S542" s="257"/>
      <c r="T542" s="130"/>
      <c r="U542" s="130"/>
      <c r="V542" s="130"/>
      <c r="W542" s="130"/>
      <c r="X542" s="130"/>
      <c r="Y542" s="130"/>
      <c r="Z542" s="130"/>
      <c r="AA542" s="130"/>
      <c r="AB542" s="130"/>
      <c r="AC542" s="130"/>
      <c r="AD542" s="130"/>
      <c r="AE542" s="130"/>
      <c r="AF542" s="130"/>
      <c r="AG542" s="130"/>
      <c r="AH542" s="116"/>
      <c r="AI542" s="116"/>
    </row>
    <row r="543" spans="1:35" ht="15.75" customHeight="1">
      <c r="A543" s="260"/>
      <c r="B543" s="116"/>
      <c r="C543" s="130"/>
      <c r="D543" s="130"/>
      <c r="E543" s="130"/>
      <c r="F543" s="130"/>
      <c r="G543" s="130"/>
      <c r="H543" s="117"/>
      <c r="I543" s="130"/>
      <c r="J543" s="130"/>
      <c r="K543" s="130"/>
      <c r="L543" s="130"/>
      <c r="M543" s="130"/>
      <c r="N543" s="257"/>
      <c r="O543" s="257"/>
      <c r="P543" s="130"/>
      <c r="Q543" s="257"/>
      <c r="R543" s="257"/>
      <c r="S543" s="257"/>
      <c r="T543" s="130"/>
      <c r="U543" s="130"/>
      <c r="V543" s="130"/>
      <c r="W543" s="130"/>
      <c r="X543" s="130"/>
      <c r="Y543" s="130"/>
      <c r="Z543" s="130"/>
      <c r="AA543" s="130"/>
      <c r="AB543" s="130"/>
      <c r="AC543" s="130"/>
      <c r="AD543" s="130"/>
      <c r="AE543" s="130"/>
      <c r="AF543" s="130"/>
      <c r="AG543" s="130"/>
      <c r="AH543" s="116"/>
      <c r="AI543" s="116"/>
    </row>
    <row r="544" spans="1:35" ht="15.75" customHeight="1">
      <c r="A544" s="260"/>
      <c r="B544" s="116"/>
      <c r="C544" s="130"/>
      <c r="D544" s="130"/>
      <c r="E544" s="130"/>
      <c r="F544" s="130"/>
      <c r="G544" s="130"/>
      <c r="H544" s="117"/>
      <c r="I544" s="130"/>
      <c r="J544" s="130"/>
      <c r="K544" s="130"/>
      <c r="L544" s="130"/>
      <c r="M544" s="130"/>
      <c r="N544" s="257"/>
      <c r="O544" s="257"/>
      <c r="P544" s="130"/>
      <c r="Q544" s="257"/>
      <c r="R544" s="257"/>
      <c r="S544" s="257"/>
      <c r="T544" s="130"/>
      <c r="U544" s="130"/>
      <c r="V544" s="130"/>
      <c r="W544" s="130"/>
      <c r="X544" s="130"/>
      <c r="Y544" s="130"/>
      <c r="Z544" s="130"/>
      <c r="AA544" s="130"/>
      <c r="AB544" s="130"/>
      <c r="AC544" s="130"/>
      <c r="AD544" s="130"/>
      <c r="AE544" s="130"/>
      <c r="AF544" s="130"/>
      <c r="AG544" s="130"/>
      <c r="AH544" s="116"/>
      <c r="AI544" s="116"/>
    </row>
    <row r="545" spans="1:35" ht="15.75" customHeight="1">
      <c r="A545" s="260"/>
      <c r="B545" s="116"/>
      <c r="C545" s="130"/>
      <c r="D545" s="130"/>
      <c r="E545" s="130"/>
      <c r="F545" s="130"/>
      <c r="G545" s="130"/>
      <c r="H545" s="117"/>
      <c r="I545" s="130"/>
      <c r="J545" s="130"/>
      <c r="K545" s="130"/>
      <c r="L545" s="130"/>
      <c r="M545" s="130"/>
      <c r="N545" s="257"/>
      <c r="O545" s="257"/>
      <c r="P545" s="130"/>
      <c r="Q545" s="257"/>
      <c r="R545" s="257"/>
      <c r="S545" s="257"/>
      <c r="T545" s="130"/>
      <c r="U545" s="130"/>
      <c r="V545" s="130"/>
      <c r="W545" s="130"/>
      <c r="X545" s="130"/>
      <c r="Y545" s="130"/>
      <c r="Z545" s="130"/>
      <c r="AA545" s="130"/>
      <c r="AB545" s="130"/>
      <c r="AC545" s="130"/>
      <c r="AD545" s="130"/>
      <c r="AE545" s="130"/>
      <c r="AF545" s="130"/>
      <c r="AG545" s="130"/>
      <c r="AH545" s="116"/>
      <c r="AI545" s="116"/>
    </row>
    <row r="546" spans="1:35" ht="15.75" customHeight="1">
      <c r="A546" s="260"/>
      <c r="B546" s="116"/>
      <c r="C546" s="130"/>
      <c r="D546" s="130"/>
      <c r="E546" s="130"/>
      <c r="F546" s="130"/>
      <c r="G546" s="130"/>
      <c r="H546" s="117"/>
      <c r="I546" s="130"/>
      <c r="J546" s="130"/>
      <c r="K546" s="130"/>
      <c r="L546" s="130"/>
      <c r="M546" s="130"/>
      <c r="N546" s="257"/>
      <c r="O546" s="257"/>
      <c r="P546" s="130"/>
      <c r="Q546" s="257"/>
      <c r="R546" s="257"/>
      <c r="S546" s="257"/>
      <c r="T546" s="130"/>
      <c r="U546" s="130"/>
      <c r="V546" s="130"/>
      <c r="W546" s="130"/>
      <c r="X546" s="130"/>
      <c r="Y546" s="130"/>
      <c r="Z546" s="130"/>
      <c r="AA546" s="130"/>
      <c r="AB546" s="130"/>
      <c r="AC546" s="130"/>
      <c r="AD546" s="130"/>
      <c r="AE546" s="130"/>
      <c r="AF546" s="130"/>
      <c r="AG546" s="130"/>
      <c r="AH546" s="116"/>
      <c r="AI546" s="116"/>
    </row>
    <row r="547" spans="1:35" ht="15.75" customHeight="1">
      <c r="A547" s="260"/>
      <c r="B547" s="116"/>
      <c r="C547" s="130"/>
      <c r="D547" s="130"/>
      <c r="E547" s="130"/>
      <c r="F547" s="130"/>
      <c r="G547" s="130"/>
      <c r="H547" s="117"/>
      <c r="I547" s="130"/>
      <c r="J547" s="130"/>
      <c r="K547" s="130"/>
      <c r="L547" s="130"/>
      <c r="M547" s="130"/>
      <c r="N547" s="257"/>
      <c r="O547" s="257"/>
      <c r="P547" s="130"/>
      <c r="Q547" s="257"/>
      <c r="R547" s="257"/>
      <c r="S547" s="257"/>
      <c r="T547" s="130"/>
      <c r="U547" s="130"/>
      <c r="V547" s="130"/>
      <c r="W547" s="130"/>
      <c r="X547" s="130"/>
      <c r="Y547" s="130"/>
      <c r="Z547" s="130"/>
      <c r="AA547" s="130"/>
      <c r="AB547" s="130"/>
      <c r="AC547" s="130"/>
      <c r="AD547" s="130"/>
      <c r="AE547" s="130"/>
      <c r="AF547" s="130"/>
      <c r="AG547" s="130"/>
      <c r="AH547" s="116"/>
      <c r="AI547" s="116"/>
    </row>
    <row r="548" spans="1:35" ht="15.75" customHeight="1">
      <c r="A548" s="260"/>
      <c r="B548" s="116"/>
      <c r="C548" s="130"/>
      <c r="D548" s="130"/>
      <c r="E548" s="130"/>
      <c r="F548" s="130"/>
      <c r="G548" s="130"/>
      <c r="H548" s="117"/>
      <c r="I548" s="130"/>
      <c r="J548" s="130"/>
      <c r="K548" s="130"/>
      <c r="L548" s="130"/>
      <c r="M548" s="130"/>
      <c r="N548" s="257"/>
      <c r="O548" s="257"/>
      <c r="P548" s="130"/>
      <c r="Q548" s="257"/>
      <c r="R548" s="257"/>
      <c r="S548" s="257"/>
      <c r="T548" s="130"/>
      <c r="U548" s="130"/>
      <c r="V548" s="130"/>
      <c r="W548" s="130"/>
      <c r="X548" s="130"/>
      <c r="Y548" s="130"/>
      <c r="Z548" s="130"/>
      <c r="AA548" s="130"/>
      <c r="AB548" s="130"/>
      <c r="AC548" s="130"/>
      <c r="AD548" s="130"/>
      <c r="AE548" s="130"/>
      <c r="AF548" s="130"/>
      <c r="AG548" s="130"/>
      <c r="AH548" s="116"/>
      <c r="AI548" s="116"/>
    </row>
    <row r="549" spans="1:35" ht="15.75" customHeight="1">
      <c r="A549" s="260"/>
      <c r="B549" s="116"/>
      <c r="C549" s="130"/>
      <c r="D549" s="130"/>
      <c r="E549" s="130"/>
      <c r="F549" s="130"/>
      <c r="G549" s="130"/>
      <c r="H549" s="117"/>
      <c r="I549" s="130"/>
      <c r="J549" s="130"/>
      <c r="K549" s="130"/>
      <c r="L549" s="130"/>
      <c r="M549" s="130"/>
      <c r="N549" s="257"/>
      <c r="O549" s="257"/>
      <c r="P549" s="130"/>
      <c r="Q549" s="257"/>
      <c r="R549" s="257"/>
      <c r="S549" s="257"/>
      <c r="T549" s="130"/>
      <c r="U549" s="130"/>
      <c r="V549" s="130"/>
      <c r="W549" s="130"/>
      <c r="X549" s="130"/>
      <c r="Y549" s="130"/>
      <c r="Z549" s="130"/>
      <c r="AA549" s="130"/>
      <c r="AB549" s="130"/>
      <c r="AC549" s="130"/>
      <c r="AD549" s="130"/>
      <c r="AE549" s="130"/>
      <c r="AF549" s="130"/>
      <c r="AG549" s="130"/>
      <c r="AH549" s="116"/>
      <c r="AI549" s="116"/>
    </row>
    <row r="550" spans="1:35" ht="15.75" customHeight="1">
      <c r="A550" s="260"/>
      <c r="B550" s="116"/>
      <c r="C550" s="130"/>
      <c r="D550" s="130"/>
      <c r="E550" s="130"/>
      <c r="F550" s="130"/>
      <c r="G550" s="130"/>
      <c r="H550" s="117"/>
      <c r="I550" s="130"/>
      <c r="J550" s="130"/>
      <c r="K550" s="130"/>
      <c r="L550" s="130"/>
      <c r="M550" s="130"/>
      <c r="N550" s="257"/>
      <c r="O550" s="257"/>
      <c r="P550" s="130"/>
      <c r="Q550" s="257"/>
      <c r="R550" s="257"/>
      <c r="S550" s="257"/>
      <c r="T550" s="130"/>
      <c r="U550" s="130"/>
      <c r="V550" s="130"/>
      <c r="W550" s="130"/>
      <c r="X550" s="130"/>
      <c r="Y550" s="130"/>
      <c r="Z550" s="130"/>
      <c r="AA550" s="130"/>
      <c r="AB550" s="130"/>
      <c r="AC550" s="130"/>
      <c r="AD550" s="130"/>
      <c r="AE550" s="130"/>
      <c r="AF550" s="130"/>
      <c r="AG550" s="130"/>
      <c r="AH550" s="116"/>
      <c r="AI550" s="116"/>
    </row>
    <row r="551" spans="1:35" ht="15.75" customHeight="1">
      <c r="A551" s="260"/>
      <c r="B551" s="116"/>
      <c r="C551" s="130"/>
      <c r="D551" s="130"/>
      <c r="E551" s="130"/>
      <c r="F551" s="130"/>
      <c r="G551" s="130"/>
      <c r="H551" s="117"/>
      <c r="I551" s="130"/>
      <c r="J551" s="130"/>
      <c r="K551" s="130"/>
      <c r="L551" s="130"/>
      <c r="M551" s="130"/>
      <c r="N551" s="257"/>
      <c r="O551" s="257"/>
      <c r="P551" s="130"/>
      <c r="Q551" s="257"/>
      <c r="R551" s="257"/>
      <c r="S551" s="257"/>
      <c r="T551" s="130"/>
      <c r="U551" s="130"/>
      <c r="V551" s="130"/>
      <c r="W551" s="130"/>
      <c r="X551" s="130"/>
      <c r="Y551" s="130"/>
      <c r="Z551" s="130"/>
      <c r="AA551" s="130"/>
      <c r="AB551" s="130"/>
      <c r="AC551" s="130"/>
      <c r="AD551" s="130"/>
      <c r="AE551" s="130"/>
      <c r="AF551" s="130"/>
      <c r="AG551" s="130"/>
      <c r="AH551" s="116"/>
      <c r="AI551" s="116"/>
    </row>
    <row r="552" spans="1:35" ht="15.75" customHeight="1">
      <c r="A552" s="260"/>
      <c r="B552" s="116"/>
      <c r="C552" s="130"/>
      <c r="D552" s="130"/>
      <c r="E552" s="130"/>
      <c r="F552" s="130"/>
      <c r="G552" s="130"/>
      <c r="H552" s="117"/>
      <c r="I552" s="130"/>
      <c r="J552" s="130"/>
      <c r="K552" s="130"/>
      <c r="L552" s="130"/>
      <c r="M552" s="130"/>
      <c r="N552" s="257"/>
      <c r="O552" s="257"/>
      <c r="P552" s="130"/>
      <c r="Q552" s="257"/>
      <c r="R552" s="257"/>
      <c r="S552" s="257"/>
      <c r="T552" s="130"/>
      <c r="U552" s="130"/>
      <c r="V552" s="130"/>
      <c r="W552" s="130"/>
      <c r="X552" s="130"/>
      <c r="Y552" s="130"/>
      <c r="Z552" s="130"/>
      <c r="AA552" s="130"/>
      <c r="AB552" s="130"/>
      <c r="AC552" s="130"/>
      <c r="AD552" s="130"/>
      <c r="AE552" s="130"/>
      <c r="AF552" s="130"/>
      <c r="AG552" s="130"/>
      <c r="AH552" s="116"/>
      <c r="AI552" s="116"/>
    </row>
    <row r="553" spans="1:35" ht="15.75" customHeight="1">
      <c r="A553" s="260"/>
      <c r="B553" s="116"/>
      <c r="C553" s="130"/>
      <c r="D553" s="130"/>
      <c r="E553" s="130"/>
      <c r="F553" s="130"/>
      <c r="G553" s="130"/>
      <c r="H553" s="117"/>
      <c r="I553" s="130"/>
      <c r="J553" s="130"/>
      <c r="K553" s="130"/>
      <c r="L553" s="130"/>
      <c r="M553" s="130"/>
      <c r="N553" s="257"/>
      <c r="O553" s="257"/>
      <c r="P553" s="130"/>
      <c r="Q553" s="257"/>
      <c r="R553" s="257"/>
      <c r="S553" s="257"/>
      <c r="T553" s="130"/>
      <c r="U553" s="130"/>
      <c r="V553" s="130"/>
      <c r="W553" s="130"/>
      <c r="X553" s="130"/>
      <c r="Y553" s="130"/>
      <c r="Z553" s="130"/>
      <c r="AA553" s="130"/>
      <c r="AB553" s="130"/>
      <c r="AC553" s="130"/>
      <c r="AD553" s="130"/>
      <c r="AE553" s="130"/>
      <c r="AF553" s="130"/>
      <c r="AG553" s="130"/>
      <c r="AH553" s="116"/>
      <c r="AI553" s="116"/>
    </row>
    <row r="554" spans="1:35" ht="15.75" customHeight="1">
      <c r="A554" s="260"/>
      <c r="B554" s="116"/>
      <c r="C554" s="130"/>
      <c r="D554" s="130"/>
      <c r="E554" s="130"/>
      <c r="F554" s="130"/>
      <c r="G554" s="130"/>
      <c r="H554" s="117"/>
      <c r="I554" s="130"/>
      <c r="J554" s="130"/>
      <c r="K554" s="130"/>
      <c r="L554" s="130"/>
      <c r="M554" s="130"/>
      <c r="N554" s="257"/>
      <c r="O554" s="257"/>
      <c r="P554" s="130"/>
      <c r="Q554" s="257"/>
      <c r="R554" s="257"/>
      <c r="S554" s="257"/>
      <c r="T554" s="130"/>
      <c r="U554" s="130"/>
      <c r="V554" s="130"/>
      <c r="W554" s="130"/>
      <c r="X554" s="130"/>
      <c r="Y554" s="130"/>
      <c r="Z554" s="130"/>
      <c r="AA554" s="130"/>
      <c r="AB554" s="130"/>
      <c r="AC554" s="130"/>
      <c r="AD554" s="130"/>
      <c r="AE554" s="130"/>
      <c r="AF554" s="130"/>
      <c r="AG554" s="130"/>
      <c r="AH554" s="116"/>
      <c r="AI554" s="116"/>
    </row>
    <row r="555" spans="1:35" ht="15.75" customHeight="1">
      <c r="A555" s="260"/>
      <c r="B555" s="116"/>
      <c r="C555" s="130"/>
      <c r="D555" s="130"/>
      <c r="E555" s="130"/>
      <c r="F555" s="130"/>
      <c r="G555" s="130"/>
      <c r="H555" s="117"/>
      <c r="I555" s="130"/>
      <c r="J555" s="130"/>
      <c r="K555" s="130"/>
      <c r="L555" s="130"/>
      <c r="M555" s="130"/>
      <c r="N555" s="257"/>
      <c r="O555" s="257"/>
      <c r="P555" s="130"/>
      <c r="Q555" s="257"/>
      <c r="R555" s="257"/>
      <c r="S555" s="257"/>
      <c r="T555" s="130"/>
      <c r="U555" s="130"/>
      <c r="V555" s="130"/>
      <c r="W555" s="130"/>
      <c r="X555" s="130"/>
      <c r="Y555" s="130"/>
      <c r="Z555" s="130"/>
      <c r="AA555" s="130"/>
      <c r="AB555" s="130"/>
      <c r="AC555" s="130"/>
      <c r="AD555" s="130"/>
      <c r="AE555" s="130"/>
      <c r="AF555" s="130"/>
      <c r="AG555" s="130"/>
      <c r="AH555" s="116"/>
      <c r="AI555" s="116"/>
    </row>
    <row r="556" spans="1:35" ht="15.75" customHeight="1">
      <c r="A556" s="260"/>
      <c r="B556" s="116"/>
      <c r="C556" s="130"/>
      <c r="D556" s="130"/>
      <c r="E556" s="130"/>
      <c r="F556" s="130"/>
      <c r="G556" s="130"/>
      <c r="H556" s="117"/>
      <c r="I556" s="130"/>
      <c r="J556" s="130"/>
      <c r="K556" s="130"/>
      <c r="L556" s="130"/>
      <c r="M556" s="130"/>
      <c r="N556" s="257"/>
      <c r="O556" s="257"/>
      <c r="P556" s="130"/>
      <c r="Q556" s="257"/>
      <c r="R556" s="257"/>
      <c r="S556" s="257"/>
      <c r="T556" s="130"/>
      <c r="U556" s="130"/>
      <c r="V556" s="130"/>
      <c r="W556" s="130"/>
      <c r="X556" s="130"/>
      <c r="Y556" s="130"/>
      <c r="Z556" s="130"/>
      <c r="AA556" s="130"/>
      <c r="AB556" s="130"/>
      <c r="AC556" s="130"/>
      <c r="AD556" s="130"/>
      <c r="AE556" s="130"/>
      <c r="AF556" s="130"/>
      <c r="AG556" s="130"/>
      <c r="AH556" s="116"/>
      <c r="AI556" s="116"/>
    </row>
    <row r="557" spans="1:35" ht="15.75" customHeight="1">
      <c r="A557" s="260"/>
      <c r="B557" s="116"/>
      <c r="C557" s="130"/>
      <c r="D557" s="130"/>
      <c r="E557" s="130"/>
      <c r="F557" s="130"/>
      <c r="G557" s="130"/>
      <c r="H557" s="117"/>
      <c r="I557" s="130"/>
      <c r="J557" s="130"/>
      <c r="K557" s="130"/>
      <c r="L557" s="130"/>
      <c r="M557" s="130"/>
      <c r="N557" s="257"/>
      <c r="O557" s="257"/>
      <c r="P557" s="130"/>
      <c r="Q557" s="257"/>
      <c r="R557" s="257"/>
      <c r="S557" s="257"/>
      <c r="T557" s="130"/>
      <c r="U557" s="130"/>
      <c r="V557" s="130"/>
      <c r="W557" s="130"/>
      <c r="X557" s="130"/>
      <c r="Y557" s="130"/>
      <c r="Z557" s="130"/>
      <c r="AA557" s="130"/>
      <c r="AB557" s="130"/>
      <c r="AC557" s="130"/>
      <c r="AD557" s="130"/>
      <c r="AE557" s="130"/>
      <c r="AF557" s="130"/>
      <c r="AG557" s="130"/>
      <c r="AH557" s="116"/>
      <c r="AI557" s="116"/>
    </row>
    <row r="558" spans="1:35" ht="15.75" customHeight="1">
      <c r="A558" s="260"/>
      <c r="B558" s="116"/>
      <c r="C558" s="130"/>
      <c r="D558" s="130"/>
      <c r="E558" s="130"/>
      <c r="F558" s="130"/>
      <c r="G558" s="130"/>
      <c r="H558" s="117"/>
      <c r="I558" s="130"/>
      <c r="J558" s="130"/>
      <c r="K558" s="130"/>
      <c r="L558" s="130"/>
      <c r="M558" s="130"/>
      <c r="N558" s="257"/>
      <c r="O558" s="257"/>
      <c r="P558" s="130"/>
      <c r="Q558" s="257"/>
      <c r="R558" s="257"/>
      <c r="S558" s="257"/>
      <c r="T558" s="130"/>
      <c r="U558" s="130"/>
      <c r="V558" s="130"/>
      <c r="W558" s="130"/>
      <c r="X558" s="130"/>
      <c r="Y558" s="130"/>
      <c r="Z558" s="130"/>
      <c r="AA558" s="130"/>
      <c r="AB558" s="130"/>
      <c r="AC558" s="130"/>
      <c r="AD558" s="130"/>
      <c r="AE558" s="130"/>
      <c r="AF558" s="130"/>
      <c r="AG558" s="130"/>
      <c r="AH558" s="116"/>
      <c r="AI558" s="116"/>
    </row>
    <row r="559" spans="1:35" ht="15.75" customHeight="1">
      <c r="A559" s="260"/>
      <c r="B559" s="116"/>
      <c r="C559" s="130"/>
      <c r="D559" s="130"/>
      <c r="E559" s="130"/>
      <c r="F559" s="130"/>
      <c r="G559" s="130"/>
      <c r="H559" s="117"/>
      <c r="I559" s="130"/>
      <c r="J559" s="130"/>
      <c r="K559" s="130"/>
      <c r="L559" s="130"/>
      <c r="M559" s="130"/>
      <c r="N559" s="257"/>
      <c r="O559" s="257"/>
      <c r="P559" s="130"/>
      <c r="Q559" s="257"/>
      <c r="R559" s="257"/>
      <c r="S559" s="257"/>
      <c r="T559" s="130"/>
      <c r="U559" s="130"/>
      <c r="V559" s="130"/>
      <c r="W559" s="130"/>
      <c r="X559" s="130"/>
      <c r="Y559" s="130"/>
      <c r="Z559" s="130"/>
      <c r="AA559" s="130"/>
      <c r="AB559" s="130"/>
      <c r="AC559" s="130"/>
      <c r="AD559" s="130"/>
      <c r="AE559" s="130"/>
      <c r="AF559" s="130"/>
      <c r="AG559" s="130"/>
      <c r="AH559" s="116"/>
      <c r="AI559" s="116"/>
    </row>
    <row r="560" spans="1:35" ht="15.75" customHeight="1">
      <c r="A560" s="260"/>
      <c r="B560" s="116"/>
      <c r="C560" s="130"/>
      <c r="D560" s="130"/>
      <c r="E560" s="130"/>
      <c r="F560" s="130"/>
      <c r="G560" s="130"/>
      <c r="H560" s="117"/>
      <c r="I560" s="130"/>
      <c r="J560" s="130"/>
      <c r="K560" s="130"/>
      <c r="L560" s="130"/>
      <c r="M560" s="130"/>
      <c r="N560" s="257"/>
      <c r="O560" s="257"/>
      <c r="P560" s="130"/>
      <c r="Q560" s="257"/>
      <c r="R560" s="257"/>
      <c r="S560" s="257"/>
      <c r="T560" s="130"/>
      <c r="U560" s="130"/>
      <c r="V560" s="130"/>
      <c r="W560" s="130"/>
      <c r="X560" s="130"/>
      <c r="Y560" s="130"/>
      <c r="Z560" s="130"/>
      <c r="AA560" s="130"/>
      <c r="AB560" s="130"/>
      <c r="AC560" s="130"/>
      <c r="AD560" s="130"/>
      <c r="AE560" s="130"/>
      <c r="AF560" s="130"/>
      <c r="AG560" s="130"/>
      <c r="AH560" s="116"/>
      <c r="AI560" s="116"/>
    </row>
    <row r="561" spans="1:35" ht="15.75" customHeight="1">
      <c r="A561" s="260"/>
      <c r="B561" s="116"/>
      <c r="C561" s="130"/>
      <c r="D561" s="130"/>
      <c r="E561" s="130"/>
      <c r="F561" s="130"/>
      <c r="G561" s="130"/>
      <c r="H561" s="117"/>
      <c r="I561" s="130"/>
      <c r="J561" s="130"/>
      <c r="K561" s="130"/>
      <c r="L561" s="130"/>
      <c r="M561" s="130"/>
      <c r="N561" s="257"/>
      <c r="O561" s="257"/>
      <c r="P561" s="130"/>
      <c r="Q561" s="257"/>
      <c r="R561" s="257"/>
      <c r="S561" s="257"/>
      <c r="T561" s="130"/>
      <c r="U561" s="130"/>
      <c r="V561" s="130"/>
      <c r="W561" s="130"/>
      <c r="X561" s="130"/>
      <c r="Y561" s="130"/>
      <c r="Z561" s="130"/>
      <c r="AA561" s="130"/>
      <c r="AB561" s="130"/>
      <c r="AC561" s="130"/>
      <c r="AD561" s="130"/>
      <c r="AE561" s="130"/>
      <c r="AF561" s="130"/>
      <c r="AG561" s="130"/>
      <c r="AH561" s="116"/>
      <c r="AI561" s="116"/>
    </row>
    <row r="562" spans="1:35" ht="15.75" customHeight="1">
      <c r="A562" s="260"/>
      <c r="B562" s="116"/>
      <c r="C562" s="130"/>
      <c r="D562" s="130"/>
      <c r="E562" s="130"/>
      <c r="F562" s="130"/>
      <c r="G562" s="130"/>
      <c r="H562" s="117"/>
      <c r="I562" s="130"/>
      <c r="J562" s="130"/>
      <c r="K562" s="130"/>
      <c r="L562" s="130"/>
      <c r="M562" s="130"/>
      <c r="N562" s="257"/>
      <c r="O562" s="257"/>
      <c r="P562" s="130"/>
      <c r="Q562" s="257"/>
      <c r="R562" s="257"/>
      <c r="S562" s="257"/>
      <c r="T562" s="130"/>
      <c r="U562" s="130"/>
      <c r="V562" s="130"/>
      <c r="W562" s="130"/>
      <c r="X562" s="130"/>
      <c r="Y562" s="130"/>
      <c r="Z562" s="130"/>
      <c r="AA562" s="130"/>
      <c r="AB562" s="130"/>
      <c r="AC562" s="130"/>
      <c r="AD562" s="130"/>
      <c r="AE562" s="130"/>
      <c r="AF562" s="130"/>
      <c r="AG562" s="130"/>
      <c r="AH562" s="116"/>
      <c r="AI562" s="116"/>
    </row>
    <row r="563" spans="1:35" ht="15.75" customHeight="1">
      <c r="A563" s="260"/>
      <c r="B563" s="116"/>
      <c r="C563" s="130"/>
      <c r="D563" s="130"/>
      <c r="E563" s="130"/>
      <c r="F563" s="130"/>
      <c r="G563" s="130"/>
      <c r="H563" s="117"/>
      <c r="I563" s="130"/>
      <c r="J563" s="130"/>
      <c r="K563" s="130"/>
      <c r="L563" s="130"/>
      <c r="M563" s="130"/>
      <c r="N563" s="257"/>
      <c r="O563" s="257"/>
      <c r="P563" s="130"/>
      <c r="Q563" s="257"/>
      <c r="R563" s="257"/>
      <c r="S563" s="257"/>
      <c r="T563" s="130"/>
      <c r="U563" s="130"/>
      <c r="V563" s="130"/>
      <c r="W563" s="130"/>
      <c r="X563" s="130"/>
      <c r="Y563" s="130"/>
      <c r="Z563" s="130"/>
      <c r="AA563" s="130"/>
      <c r="AB563" s="130"/>
      <c r="AC563" s="130"/>
      <c r="AD563" s="130"/>
      <c r="AE563" s="130"/>
      <c r="AF563" s="130"/>
      <c r="AG563" s="130"/>
      <c r="AH563" s="116"/>
      <c r="AI563" s="116"/>
    </row>
    <row r="564" spans="1:35" ht="15.75" customHeight="1">
      <c r="A564" s="260"/>
      <c r="B564" s="116"/>
      <c r="C564" s="130"/>
      <c r="D564" s="130"/>
      <c r="E564" s="130"/>
      <c r="F564" s="130"/>
      <c r="G564" s="130"/>
      <c r="H564" s="117"/>
      <c r="I564" s="130"/>
      <c r="J564" s="130"/>
      <c r="K564" s="130"/>
      <c r="L564" s="130"/>
      <c r="M564" s="130"/>
      <c r="N564" s="257"/>
      <c r="O564" s="257"/>
      <c r="P564" s="130"/>
      <c r="Q564" s="257"/>
      <c r="R564" s="257"/>
      <c r="S564" s="257"/>
      <c r="T564" s="130"/>
      <c r="U564" s="130"/>
      <c r="V564" s="130"/>
      <c r="W564" s="130"/>
      <c r="X564" s="130"/>
      <c r="Y564" s="130"/>
      <c r="Z564" s="130"/>
      <c r="AA564" s="130"/>
      <c r="AB564" s="130"/>
      <c r="AC564" s="130"/>
      <c r="AD564" s="130"/>
      <c r="AE564" s="130"/>
      <c r="AF564" s="130"/>
      <c r="AG564" s="130"/>
      <c r="AH564" s="116"/>
      <c r="AI564" s="116"/>
    </row>
    <row r="565" spans="1:35" ht="15.75" customHeight="1">
      <c r="A565" s="260"/>
      <c r="B565" s="116"/>
      <c r="C565" s="130"/>
      <c r="D565" s="130"/>
      <c r="E565" s="130"/>
      <c r="F565" s="130"/>
      <c r="G565" s="130"/>
      <c r="H565" s="117"/>
      <c r="I565" s="130"/>
      <c r="J565" s="130"/>
      <c r="K565" s="130"/>
      <c r="L565" s="130"/>
      <c r="M565" s="130"/>
      <c r="N565" s="257"/>
      <c r="O565" s="257"/>
      <c r="P565" s="130"/>
      <c r="Q565" s="257"/>
      <c r="R565" s="257"/>
      <c r="S565" s="257"/>
      <c r="T565" s="130"/>
      <c r="U565" s="130"/>
      <c r="V565" s="130"/>
      <c r="W565" s="130"/>
      <c r="X565" s="130"/>
      <c r="Y565" s="130"/>
      <c r="Z565" s="130"/>
      <c r="AA565" s="130"/>
      <c r="AB565" s="130"/>
      <c r="AC565" s="130"/>
      <c r="AD565" s="130"/>
      <c r="AE565" s="130"/>
      <c r="AF565" s="130"/>
      <c r="AG565" s="130"/>
      <c r="AH565" s="116"/>
      <c r="AI565" s="116"/>
    </row>
    <row r="566" spans="1:35" ht="15.75" customHeight="1">
      <c r="A566" s="260"/>
      <c r="B566" s="116"/>
      <c r="C566" s="130"/>
      <c r="D566" s="130"/>
      <c r="E566" s="130"/>
      <c r="F566" s="130"/>
      <c r="G566" s="130"/>
      <c r="H566" s="117"/>
      <c r="I566" s="130"/>
      <c r="J566" s="130"/>
      <c r="K566" s="130"/>
      <c r="L566" s="130"/>
      <c r="M566" s="130"/>
      <c r="N566" s="257"/>
      <c r="O566" s="257"/>
      <c r="P566" s="130"/>
      <c r="Q566" s="257"/>
      <c r="R566" s="257"/>
      <c r="S566" s="257"/>
      <c r="T566" s="130"/>
      <c r="U566" s="130"/>
      <c r="V566" s="130"/>
      <c r="W566" s="130"/>
      <c r="X566" s="130"/>
      <c r="Y566" s="130"/>
      <c r="Z566" s="130"/>
      <c r="AA566" s="130"/>
      <c r="AB566" s="130"/>
      <c r="AC566" s="130"/>
      <c r="AD566" s="130"/>
      <c r="AE566" s="130"/>
      <c r="AF566" s="130"/>
      <c r="AG566" s="130"/>
      <c r="AH566" s="116"/>
      <c r="AI566" s="116"/>
    </row>
    <row r="567" spans="1:35" ht="15.75" customHeight="1">
      <c r="A567" s="260"/>
      <c r="B567" s="116"/>
      <c r="C567" s="130"/>
      <c r="D567" s="130"/>
      <c r="E567" s="130"/>
      <c r="F567" s="130"/>
      <c r="G567" s="130"/>
      <c r="H567" s="117"/>
      <c r="I567" s="130"/>
      <c r="J567" s="130"/>
      <c r="K567" s="130"/>
      <c r="L567" s="130"/>
      <c r="M567" s="130"/>
      <c r="N567" s="257"/>
      <c r="O567" s="257"/>
      <c r="P567" s="130"/>
      <c r="Q567" s="257"/>
      <c r="R567" s="257"/>
      <c r="S567" s="257"/>
      <c r="T567" s="130"/>
      <c r="U567" s="130"/>
      <c r="V567" s="130"/>
      <c r="W567" s="130"/>
      <c r="X567" s="130"/>
      <c r="Y567" s="130"/>
      <c r="Z567" s="130"/>
      <c r="AA567" s="130"/>
      <c r="AB567" s="130"/>
      <c r="AC567" s="130"/>
      <c r="AD567" s="130"/>
      <c r="AE567" s="130"/>
      <c r="AF567" s="130"/>
      <c r="AG567" s="130"/>
      <c r="AH567" s="116"/>
      <c r="AI567" s="116"/>
    </row>
    <row r="568" spans="1:35" ht="15.75" customHeight="1">
      <c r="A568" s="260"/>
      <c r="B568" s="116"/>
      <c r="C568" s="130"/>
      <c r="D568" s="130"/>
      <c r="E568" s="130"/>
      <c r="F568" s="130"/>
      <c r="G568" s="130"/>
      <c r="H568" s="117"/>
      <c r="I568" s="130"/>
      <c r="J568" s="130"/>
      <c r="K568" s="130"/>
      <c r="L568" s="130"/>
      <c r="M568" s="130"/>
      <c r="N568" s="257"/>
      <c r="O568" s="257"/>
      <c r="P568" s="130"/>
      <c r="Q568" s="257"/>
      <c r="R568" s="257"/>
      <c r="S568" s="257"/>
      <c r="T568" s="130"/>
      <c r="U568" s="130"/>
      <c r="V568" s="130"/>
      <c r="W568" s="130"/>
      <c r="X568" s="130"/>
      <c r="Y568" s="130"/>
      <c r="Z568" s="130"/>
      <c r="AA568" s="130"/>
      <c r="AB568" s="130"/>
      <c r="AC568" s="130"/>
      <c r="AD568" s="130"/>
      <c r="AE568" s="130"/>
      <c r="AF568" s="130"/>
      <c r="AG568" s="130"/>
      <c r="AH568" s="116"/>
      <c r="AI568" s="116"/>
    </row>
    <row r="569" spans="1:35" ht="15.75" customHeight="1">
      <c r="A569" s="260"/>
      <c r="B569" s="116"/>
      <c r="C569" s="130"/>
      <c r="D569" s="130"/>
      <c r="E569" s="130"/>
      <c r="F569" s="130"/>
      <c r="G569" s="130"/>
      <c r="H569" s="117"/>
      <c r="I569" s="130"/>
      <c r="J569" s="130"/>
      <c r="K569" s="130"/>
      <c r="L569" s="130"/>
      <c r="M569" s="130"/>
      <c r="N569" s="257"/>
      <c r="O569" s="257"/>
      <c r="P569" s="130"/>
      <c r="Q569" s="257"/>
      <c r="R569" s="257"/>
      <c r="S569" s="257"/>
      <c r="T569" s="130"/>
      <c r="U569" s="130"/>
      <c r="V569" s="130"/>
      <c r="W569" s="130"/>
      <c r="X569" s="130"/>
      <c r="Y569" s="130"/>
      <c r="Z569" s="130"/>
      <c r="AA569" s="130"/>
      <c r="AB569" s="130"/>
      <c r="AC569" s="130"/>
      <c r="AD569" s="130"/>
      <c r="AE569" s="130"/>
      <c r="AF569" s="130"/>
      <c r="AG569" s="130"/>
      <c r="AH569" s="116"/>
      <c r="AI569" s="116"/>
    </row>
    <row r="570" spans="1:35" ht="15.75" customHeight="1">
      <c r="A570" s="260"/>
      <c r="B570" s="116"/>
      <c r="C570" s="130"/>
      <c r="D570" s="130"/>
      <c r="E570" s="130"/>
      <c r="F570" s="130"/>
      <c r="G570" s="130"/>
      <c r="H570" s="117"/>
      <c r="I570" s="130"/>
      <c r="J570" s="130"/>
      <c r="K570" s="130"/>
      <c r="L570" s="130"/>
      <c r="M570" s="130"/>
      <c r="N570" s="257"/>
      <c r="O570" s="257"/>
      <c r="P570" s="130"/>
      <c r="Q570" s="257"/>
      <c r="R570" s="257"/>
      <c r="S570" s="257"/>
      <c r="T570" s="130"/>
      <c r="U570" s="130"/>
      <c r="V570" s="130"/>
      <c r="W570" s="130"/>
      <c r="X570" s="130"/>
      <c r="Y570" s="130"/>
      <c r="Z570" s="130"/>
      <c r="AA570" s="130"/>
      <c r="AB570" s="130"/>
      <c r="AC570" s="130"/>
      <c r="AD570" s="130"/>
      <c r="AE570" s="130"/>
      <c r="AF570" s="130"/>
      <c r="AG570" s="130"/>
      <c r="AH570" s="116"/>
      <c r="AI570" s="116"/>
    </row>
    <row r="571" spans="1:35" ht="15.75" customHeight="1">
      <c r="A571" s="260"/>
      <c r="B571" s="116"/>
      <c r="C571" s="130"/>
      <c r="D571" s="130"/>
      <c r="E571" s="130"/>
      <c r="F571" s="130"/>
      <c r="G571" s="130"/>
      <c r="H571" s="117"/>
      <c r="I571" s="130"/>
      <c r="J571" s="130"/>
      <c r="K571" s="130"/>
      <c r="L571" s="130"/>
      <c r="M571" s="130"/>
      <c r="N571" s="257"/>
      <c r="O571" s="257"/>
      <c r="P571" s="130"/>
      <c r="Q571" s="257"/>
      <c r="R571" s="257"/>
      <c r="S571" s="257"/>
      <c r="T571" s="130"/>
      <c r="U571" s="130"/>
      <c r="V571" s="130"/>
      <c r="W571" s="130"/>
      <c r="X571" s="130"/>
      <c r="Y571" s="130"/>
      <c r="Z571" s="130"/>
      <c r="AA571" s="130"/>
      <c r="AB571" s="130"/>
      <c r="AC571" s="130"/>
      <c r="AD571" s="130"/>
      <c r="AE571" s="130"/>
      <c r="AF571" s="130"/>
      <c r="AG571" s="130"/>
      <c r="AH571" s="116"/>
      <c r="AI571" s="116"/>
    </row>
    <row r="572" spans="1:35" ht="15.75" customHeight="1">
      <c r="A572" s="260"/>
      <c r="B572" s="116"/>
      <c r="C572" s="130"/>
      <c r="D572" s="130"/>
      <c r="E572" s="130"/>
      <c r="F572" s="130"/>
      <c r="G572" s="130"/>
      <c r="H572" s="117"/>
      <c r="I572" s="130"/>
      <c r="J572" s="130"/>
      <c r="K572" s="130"/>
      <c r="L572" s="130"/>
      <c r="M572" s="130"/>
      <c r="N572" s="257"/>
      <c r="O572" s="257"/>
      <c r="P572" s="130"/>
      <c r="Q572" s="257"/>
      <c r="R572" s="257"/>
      <c r="S572" s="257"/>
      <c r="T572" s="130"/>
      <c r="U572" s="130"/>
      <c r="V572" s="130"/>
      <c r="W572" s="130"/>
      <c r="X572" s="130"/>
      <c r="Y572" s="130"/>
      <c r="Z572" s="130"/>
      <c r="AA572" s="130"/>
      <c r="AB572" s="130"/>
      <c r="AC572" s="130"/>
      <c r="AD572" s="130"/>
      <c r="AE572" s="130"/>
      <c r="AF572" s="130"/>
      <c r="AG572" s="130"/>
      <c r="AH572" s="116"/>
      <c r="AI572" s="116"/>
    </row>
    <row r="573" spans="1:35" ht="15.75" customHeight="1">
      <c r="A573" s="260"/>
      <c r="B573" s="116"/>
      <c r="C573" s="130"/>
      <c r="D573" s="130"/>
      <c r="E573" s="130"/>
      <c r="F573" s="130"/>
      <c r="G573" s="130"/>
      <c r="H573" s="117"/>
      <c r="I573" s="130"/>
      <c r="J573" s="130"/>
      <c r="K573" s="130"/>
      <c r="L573" s="130"/>
      <c r="M573" s="130"/>
      <c r="N573" s="257"/>
      <c r="O573" s="257"/>
      <c r="P573" s="130"/>
      <c r="Q573" s="257"/>
      <c r="R573" s="257"/>
      <c r="S573" s="257"/>
      <c r="T573" s="130"/>
      <c r="U573" s="130"/>
      <c r="V573" s="130"/>
      <c r="W573" s="130"/>
      <c r="X573" s="130"/>
      <c r="Y573" s="130"/>
      <c r="Z573" s="130"/>
      <c r="AA573" s="130"/>
      <c r="AB573" s="130"/>
      <c r="AC573" s="130"/>
      <c r="AD573" s="130"/>
      <c r="AE573" s="130"/>
      <c r="AF573" s="130"/>
      <c r="AG573" s="130"/>
      <c r="AH573" s="116"/>
      <c r="AI573" s="116"/>
    </row>
    <row r="574" spans="1:35" ht="15.75" customHeight="1">
      <c r="A574" s="260"/>
      <c r="B574" s="116"/>
      <c r="C574" s="130"/>
      <c r="D574" s="130"/>
      <c r="E574" s="130"/>
      <c r="F574" s="130"/>
      <c r="G574" s="130"/>
      <c r="H574" s="117"/>
      <c r="I574" s="130"/>
      <c r="J574" s="130"/>
      <c r="K574" s="130"/>
      <c r="L574" s="130"/>
      <c r="M574" s="130"/>
      <c r="N574" s="257"/>
      <c r="O574" s="257"/>
      <c r="P574" s="130"/>
      <c r="Q574" s="257"/>
      <c r="R574" s="257"/>
      <c r="S574" s="257"/>
      <c r="T574" s="130"/>
      <c r="U574" s="130"/>
      <c r="V574" s="130"/>
      <c r="W574" s="130"/>
      <c r="X574" s="130"/>
      <c r="Y574" s="130"/>
      <c r="Z574" s="130"/>
      <c r="AA574" s="130"/>
      <c r="AB574" s="130"/>
      <c r="AC574" s="130"/>
      <c r="AD574" s="130"/>
      <c r="AE574" s="130"/>
      <c r="AF574" s="130"/>
      <c r="AG574" s="130"/>
      <c r="AH574" s="116"/>
      <c r="AI574" s="116"/>
    </row>
    <row r="575" spans="1:35" ht="15.75" customHeight="1">
      <c r="A575" s="260"/>
      <c r="B575" s="116"/>
      <c r="C575" s="130"/>
      <c r="D575" s="130"/>
      <c r="E575" s="130"/>
      <c r="F575" s="130"/>
      <c r="G575" s="130"/>
      <c r="H575" s="117"/>
      <c r="I575" s="130"/>
      <c r="J575" s="130"/>
      <c r="K575" s="130"/>
      <c r="L575" s="130"/>
      <c r="M575" s="130"/>
      <c r="N575" s="257"/>
      <c r="O575" s="257"/>
      <c r="P575" s="130"/>
      <c r="Q575" s="257"/>
      <c r="R575" s="257"/>
      <c r="S575" s="257"/>
      <c r="T575" s="130"/>
      <c r="U575" s="130"/>
      <c r="V575" s="130"/>
      <c r="W575" s="130"/>
      <c r="X575" s="130"/>
      <c r="Y575" s="130"/>
      <c r="Z575" s="130"/>
      <c r="AA575" s="130"/>
      <c r="AB575" s="130"/>
      <c r="AC575" s="130"/>
      <c r="AD575" s="130"/>
      <c r="AE575" s="130"/>
      <c r="AF575" s="130"/>
      <c r="AG575" s="130"/>
      <c r="AH575" s="116"/>
      <c r="AI575" s="116"/>
    </row>
    <row r="576" spans="1:35" ht="15.75" customHeight="1">
      <c r="A576" s="260"/>
      <c r="B576" s="116"/>
      <c r="C576" s="130"/>
      <c r="D576" s="130"/>
      <c r="E576" s="130"/>
      <c r="F576" s="130"/>
      <c r="G576" s="130"/>
      <c r="H576" s="117"/>
      <c r="I576" s="130"/>
      <c r="J576" s="130"/>
      <c r="K576" s="130"/>
      <c r="L576" s="130"/>
      <c r="M576" s="130"/>
      <c r="N576" s="257"/>
      <c r="O576" s="257"/>
      <c r="P576" s="130"/>
      <c r="Q576" s="257"/>
      <c r="R576" s="257"/>
      <c r="S576" s="257"/>
      <c r="T576" s="130"/>
      <c r="U576" s="130"/>
      <c r="V576" s="130"/>
      <c r="W576" s="130"/>
      <c r="X576" s="130"/>
      <c r="Y576" s="130"/>
      <c r="Z576" s="130"/>
      <c r="AA576" s="130"/>
      <c r="AB576" s="130"/>
      <c r="AC576" s="130"/>
      <c r="AD576" s="130"/>
      <c r="AE576" s="130"/>
      <c r="AF576" s="130"/>
      <c r="AG576" s="130"/>
      <c r="AH576" s="116"/>
      <c r="AI576" s="116"/>
    </row>
    <row r="577" spans="1:35" ht="15.75" customHeight="1">
      <c r="A577" s="260"/>
      <c r="B577" s="116"/>
      <c r="C577" s="130"/>
      <c r="D577" s="130"/>
      <c r="E577" s="130"/>
      <c r="F577" s="130"/>
      <c r="G577" s="130"/>
      <c r="H577" s="117"/>
      <c r="I577" s="130"/>
      <c r="J577" s="130"/>
      <c r="K577" s="130"/>
      <c r="L577" s="130"/>
      <c r="M577" s="130"/>
      <c r="N577" s="257"/>
      <c r="O577" s="257"/>
      <c r="P577" s="130"/>
      <c r="Q577" s="257"/>
      <c r="R577" s="257"/>
      <c r="S577" s="257"/>
      <c r="T577" s="130"/>
      <c r="U577" s="130"/>
      <c r="V577" s="130"/>
      <c r="W577" s="130"/>
      <c r="X577" s="130"/>
      <c r="Y577" s="130"/>
      <c r="Z577" s="130"/>
      <c r="AA577" s="130"/>
      <c r="AB577" s="130"/>
      <c r="AC577" s="130"/>
      <c r="AD577" s="130"/>
      <c r="AE577" s="130"/>
      <c r="AF577" s="130"/>
      <c r="AG577" s="130"/>
      <c r="AH577" s="116"/>
      <c r="AI577" s="116"/>
    </row>
    <row r="578" spans="1:35" ht="15.75" customHeight="1">
      <c r="A578" s="260"/>
      <c r="B578" s="116"/>
      <c r="C578" s="130"/>
      <c r="D578" s="130"/>
      <c r="E578" s="130"/>
      <c r="F578" s="130"/>
      <c r="G578" s="130"/>
      <c r="H578" s="117"/>
      <c r="I578" s="130"/>
      <c r="J578" s="130"/>
      <c r="K578" s="130"/>
      <c r="L578" s="130"/>
      <c r="M578" s="130"/>
      <c r="N578" s="257"/>
      <c r="O578" s="257"/>
      <c r="P578" s="130"/>
      <c r="Q578" s="257"/>
      <c r="R578" s="257"/>
      <c r="S578" s="257"/>
      <c r="T578" s="130"/>
      <c r="U578" s="130"/>
      <c r="V578" s="130"/>
      <c r="W578" s="130"/>
      <c r="X578" s="130"/>
      <c r="Y578" s="130"/>
      <c r="Z578" s="130"/>
      <c r="AA578" s="130"/>
      <c r="AB578" s="130"/>
      <c r="AC578" s="130"/>
      <c r="AD578" s="130"/>
      <c r="AE578" s="130"/>
      <c r="AF578" s="130"/>
      <c r="AG578" s="130"/>
      <c r="AH578" s="116"/>
      <c r="AI578" s="116"/>
    </row>
    <row r="579" spans="1:35" ht="15.75" customHeight="1">
      <c r="A579" s="260"/>
      <c r="B579" s="116"/>
      <c r="C579" s="130"/>
      <c r="D579" s="130"/>
      <c r="E579" s="130"/>
      <c r="F579" s="130"/>
      <c r="G579" s="130"/>
      <c r="H579" s="117"/>
      <c r="I579" s="130"/>
      <c r="J579" s="130"/>
      <c r="K579" s="130"/>
      <c r="L579" s="130"/>
      <c r="M579" s="130"/>
      <c r="N579" s="257"/>
      <c r="O579" s="257"/>
      <c r="P579" s="130"/>
      <c r="Q579" s="257"/>
      <c r="R579" s="257"/>
      <c r="S579" s="257"/>
      <c r="T579" s="130"/>
      <c r="U579" s="130"/>
      <c r="V579" s="130"/>
      <c r="W579" s="130"/>
      <c r="X579" s="130"/>
      <c r="Y579" s="130"/>
      <c r="Z579" s="130"/>
      <c r="AA579" s="130"/>
      <c r="AB579" s="130"/>
      <c r="AC579" s="130"/>
      <c r="AD579" s="130"/>
      <c r="AE579" s="130"/>
      <c r="AF579" s="130"/>
      <c r="AG579" s="130"/>
      <c r="AH579" s="116"/>
      <c r="AI579" s="116"/>
    </row>
    <row r="580" spans="1:35" ht="15.75" customHeight="1">
      <c r="A580" s="260"/>
      <c r="B580" s="116"/>
      <c r="C580" s="130"/>
      <c r="D580" s="130"/>
      <c r="E580" s="130"/>
      <c r="F580" s="130"/>
      <c r="G580" s="130"/>
      <c r="H580" s="117"/>
      <c r="I580" s="130"/>
      <c r="J580" s="130"/>
      <c r="K580" s="130"/>
      <c r="L580" s="130"/>
      <c r="M580" s="130"/>
      <c r="N580" s="257"/>
      <c r="O580" s="257"/>
      <c r="P580" s="130"/>
      <c r="Q580" s="257"/>
      <c r="R580" s="257"/>
      <c r="S580" s="257"/>
      <c r="T580" s="130"/>
      <c r="U580" s="130"/>
      <c r="V580" s="130"/>
      <c r="W580" s="130"/>
      <c r="X580" s="130"/>
      <c r="Y580" s="130"/>
      <c r="Z580" s="130"/>
      <c r="AA580" s="130"/>
      <c r="AB580" s="130"/>
      <c r="AC580" s="130"/>
      <c r="AD580" s="130"/>
      <c r="AE580" s="130"/>
      <c r="AF580" s="130"/>
      <c r="AG580" s="130"/>
      <c r="AH580" s="116"/>
      <c r="AI580" s="116"/>
    </row>
    <row r="581" spans="1:35" ht="15.75" customHeight="1">
      <c r="A581" s="260"/>
      <c r="B581" s="116"/>
      <c r="C581" s="130"/>
      <c r="D581" s="130"/>
      <c r="E581" s="130"/>
      <c r="F581" s="130"/>
      <c r="G581" s="130"/>
      <c r="H581" s="117"/>
      <c r="I581" s="130"/>
      <c r="J581" s="130"/>
      <c r="K581" s="130"/>
      <c r="L581" s="130"/>
      <c r="M581" s="130"/>
      <c r="N581" s="257"/>
      <c r="O581" s="257"/>
      <c r="P581" s="130"/>
      <c r="Q581" s="257"/>
      <c r="R581" s="257"/>
      <c r="S581" s="257"/>
      <c r="T581" s="130"/>
      <c r="U581" s="130"/>
      <c r="V581" s="130"/>
      <c r="W581" s="130"/>
      <c r="X581" s="130"/>
      <c r="Y581" s="130"/>
      <c r="Z581" s="130"/>
      <c r="AA581" s="130"/>
      <c r="AB581" s="130"/>
      <c r="AC581" s="130"/>
      <c r="AD581" s="130"/>
      <c r="AE581" s="130"/>
      <c r="AF581" s="130"/>
      <c r="AG581" s="130"/>
      <c r="AH581" s="116"/>
      <c r="AI581" s="116"/>
    </row>
    <row r="582" spans="1:35" ht="15.75" customHeight="1">
      <c r="A582" s="260"/>
      <c r="B582" s="116"/>
      <c r="C582" s="130"/>
      <c r="D582" s="130"/>
      <c r="E582" s="130"/>
      <c r="F582" s="130"/>
      <c r="G582" s="130"/>
      <c r="H582" s="117"/>
      <c r="I582" s="130"/>
      <c r="J582" s="130"/>
      <c r="K582" s="130"/>
      <c r="L582" s="130"/>
      <c r="M582" s="130"/>
      <c r="N582" s="257"/>
      <c r="O582" s="257"/>
      <c r="P582" s="130"/>
      <c r="Q582" s="257"/>
      <c r="R582" s="257"/>
      <c r="S582" s="257"/>
      <c r="T582" s="130"/>
      <c r="U582" s="130"/>
      <c r="V582" s="130"/>
      <c r="W582" s="130"/>
      <c r="X582" s="130"/>
      <c r="Y582" s="130"/>
      <c r="Z582" s="130"/>
      <c r="AA582" s="130"/>
      <c r="AB582" s="130"/>
      <c r="AC582" s="130"/>
      <c r="AD582" s="130"/>
      <c r="AE582" s="130"/>
      <c r="AF582" s="130"/>
      <c r="AG582" s="130"/>
      <c r="AH582" s="116"/>
      <c r="AI582" s="116"/>
    </row>
    <row r="583" spans="1:35" ht="15.75" customHeight="1">
      <c r="A583" s="260"/>
      <c r="B583" s="116"/>
      <c r="C583" s="130"/>
      <c r="D583" s="130"/>
      <c r="E583" s="130"/>
      <c r="F583" s="130"/>
      <c r="G583" s="130"/>
      <c r="H583" s="117"/>
      <c r="I583" s="130"/>
      <c r="J583" s="130"/>
      <c r="K583" s="130"/>
      <c r="L583" s="130"/>
      <c r="M583" s="130"/>
      <c r="N583" s="257"/>
      <c r="O583" s="257"/>
      <c r="P583" s="130"/>
      <c r="Q583" s="257"/>
      <c r="R583" s="257"/>
      <c r="S583" s="257"/>
      <c r="T583" s="130"/>
      <c r="U583" s="130"/>
      <c r="V583" s="130"/>
      <c r="W583" s="130"/>
      <c r="X583" s="130"/>
      <c r="Y583" s="130"/>
      <c r="Z583" s="130"/>
      <c r="AA583" s="130"/>
      <c r="AB583" s="130"/>
      <c r="AC583" s="130"/>
      <c r="AD583" s="130"/>
      <c r="AE583" s="130"/>
      <c r="AF583" s="130"/>
      <c r="AG583" s="130"/>
      <c r="AH583" s="116"/>
      <c r="AI583" s="116"/>
    </row>
    <row r="584" spans="1:35" ht="15.75" customHeight="1">
      <c r="A584" s="260"/>
      <c r="B584" s="116"/>
      <c r="C584" s="130"/>
      <c r="D584" s="130"/>
      <c r="E584" s="130"/>
      <c r="F584" s="130"/>
      <c r="G584" s="130"/>
      <c r="H584" s="117"/>
      <c r="I584" s="130"/>
      <c r="J584" s="130"/>
      <c r="K584" s="130"/>
      <c r="L584" s="130"/>
      <c r="M584" s="130"/>
      <c r="N584" s="257"/>
      <c r="O584" s="257"/>
      <c r="P584" s="130"/>
      <c r="Q584" s="257"/>
      <c r="R584" s="257"/>
      <c r="S584" s="257"/>
      <c r="T584" s="130"/>
      <c r="U584" s="130"/>
      <c r="V584" s="130"/>
      <c r="W584" s="130"/>
      <c r="X584" s="130"/>
      <c r="Y584" s="130"/>
      <c r="Z584" s="130"/>
      <c r="AA584" s="130"/>
      <c r="AB584" s="130"/>
      <c r="AC584" s="130"/>
      <c r="AD584" s="130"/>
      <c r="AE584" s="130"/>
      <c r="AF584" s="130"/>
      <c r="AG584" s="130"/>
      <c r="AH584" s="116"/>
      <c r="AI584" s="116"/>
    </row>
    <row r="585" spans="1:35" ht="15.75" customHeight="1">
      <c r="A585" s="260"/>
      <c r="B585" s="116"/>
      <c r="C585" s="130"/>
      <c r="D585" s="130"/>
      <c r="E585" s="130"/>
      <c r="F585" s="130"/>
      <c r="G585" s="130"/>
      <c r="H585" s="117"/>
      <c r="I585" s="130"/>
      <c r="J585" s="130"/>
      <c r="K585" s="130"/>
      <c r="L585" s="130"/>
      <c r="M585" s="130"/>
      <c r="N585" s="257"/>
      <c r="O585" s="257"/>
      <c r="P585" s="130"/>
      <c r="Q585" s="257"/>
      <c r="R585" s="257"/>
      <c r="S585" s="257"/>
      <c r="T585" s="130"/>
      <c r="U585" s="130"/>
      <c r="V585" s="130"/>
      <c r="W585" s="130"/>
      <c r="X585" s="130"/>
      <c r="Y585" s="130"/>
      <c r="Z585" s="130"/>
      <c r="AA585" s="130"/>
      <c r="AB585" s="130"/>
      <c r="AC585" s="130"/>
      <c r="AD585" s="130"/>
      <c r="AE585" s="130"/>
      <c r="AF585" s="130"/>
      <c r="AG585" s="130"/>
      <c r="AH585" s="116"/>
      <c r="AI585" s="116"/>
    </row>
    <row r="586" spans="1:35" ht="15.75" customHeight="1">
      <c r="A586" s="260"/>
      <c r="B586" s="116"/>
      <c r="C586" s="130"/>
      <c r="D586" s="130"/>
      <c r="E586" s="130"/>
      <c r="F586" s="130"/>
      <c r="G586" s="130"/>
      <c r="H586" s="117"/>
      <c r="I586" s="130"/>
      <c r="J586" s="130"/>
      <c r="K586" s="130"/>
      <c r="L586" s="130"/>
      <c r="M586" s="130"/>
      <c r="N586" s="257"/>
      <c r="O586" s="257"/>
      <c r="P586" s="130"/>
      <c r="Q586" s="257"/>
      <c r="R586" s="257"/>
      <c r="S586" s="257"/>
      <c r="T586" s="130"/>
      <c r="U586" s="130"/>
      <c r="V586" s="130"/>
      <c r="W586" s="130"/>
      <c r="X586" s="130"/>
      <c r="Y586" s="130"/>
      <c r="Z586" s="130"/>
      <c r="AA586" s="130"/>
      <c r="AB586" s="130"/>
      <c r="AC586" s="130"/>
      <c r="AD586" s="130"/>
      <c r="AE586" s="130"/>
      <c r="AF586" s="130"/>
      <c r="AG586" s="130"/>
      <c r="AH586" s="116"/>
      <c r="AI586" s="116"/>
    </row>
    <row r="587" spans="1:35" ht="15.75" customHeight="1">
      <c r="A587" s="260"/>
      <c r="B587" s="116"/>
      <c r="C587" s="130"/>
      <c r="D587" s="130"/>
      <c r="E587" s="130"/>
      <c r="F587" s="130"/>
      <c r="G587" s="130"/>
      <c r="H587" s="117"/>
      <c r="I587" s="130"/>
      <c r="J587" s="130"/>
      <c r="K587" s="130"/>
      <c r="L587" s="130"/>
      <c r="M587" s="130"/>
      <c r="N587" s="257"/>
      <c r="O587" s="257"/>
      <c r="P587" s="130"/>
      <c r="Q587" s="257"/>
      <c r="R587" s="257"/>
      <c r="S587" s="257"/>
      <c r="T587" s="130"/>
      <c r="U587" s="130"/>
      <c r="V587" s="130"/>
      <c r="W587" s="130"/>
      <c r="X587" s="130"/>
      <c r="Y587" s="130"/>
      <c r="Z587" s="130"/>
      <c r="AA587" s="130"/>
      <c r="AB587" s="130"/>
      <c r="AC587" s="130"/>
      <c r="AD587" s="130"/>
      <c r="AE587" s="130"/>
      <c r="AF587" s="130"/>
      <c r="AG587" s="130"/>
      <c r="AH587" s="116"/>
      <c r="AI587" s="116"/>
    </row>
    <row r="588" spans="1:35" ht="15.75" customHeight="1">
      <c r="A588" s="260"/>
      <c r="B588" s="116"/>
      <c r="C588" s="130"/>
      <c r="D588" s="130"/>
      <c r="E588" s="130"/>
      <c r="F588" s="130"/>
      <c r="G588" s="130"/>
      <c r="H588" s="117"/>
      <c r="I588" s="130"/>
      <c r="J588" s="130"/>
      <c r="K588" s="130"/>
      <c r="L588" s="130"/>
      <c r="M588" s="130"/>
      <c r="N588" s="257"/>
      <c r="O588" s="257"/>
      <c r="P588" s="130"/>
      <c r="Q588" s="257"/>
      <c r="R588" s="257"/>
      <c r="S588" s="257"/>
      <c r="T588" s="130"/>
      <c r="U588" s="130"/>
      <c r="V588" s="130"/>
      <c r="W588" s="130"/>
      <c r="X588" s="130"/>
      <c r="Y588" s="130"/>
      <c r="Z588" s="130"/>
      <c r="AA588" s="130"/>
      <c r="AB588" s="130"/>
      <c r="AC588" s="130"/>
      <c r="AD588" s="130"/>
      <c r="AE588" s="130"/>
      <c r="AF588" s="130"/>
      <c r="AG588" s="130"/>
      <c r="AH588" s="116"/>
      <c r="AI588" s="116"/>
    </row>
    <row r="589" spans="1:35" ht="15.75" customHeight="1">
      <c r="A589" s="260"/>
      <c r="B589" s="116"/>
      <c r="C589" s="130"/>
      <c r="D589" s="130"/>
      <c r="E589" s="130"/>
      <c r="F589" s="130"/>
      <c r="G589" s="130"/>
      <c r="H589" s="117"/>
      <c r="I589" s="130"/>
      <c r="J589" s="130"/>
      <c r="K589" s="130"/>
      <c r="L589" s="130"/>
      <c r="M589" s="130"/>
      <c r="N589" s="257"/>
      <c r="O589" s="257"/>
      <c r="P589" s="130"/>
      <c r="Q589" s="257"/>
      <c r="R589" s="257"/>
      <c r="S589" s="257"/>
      <c r="T589" s="130"/>
      <c r="U589" s="130"/>
      <c r="V589" s="130"/>
      <c r="W589" s="130"/>
      <c r="X589" s="130"/>
      <c r="Y589" s="130"/>
      <c r="Z589" s="130"/>
      <c r="AA589" s="130"/>
      <c r="AB589" s="130"/>
      <c r="AC589" s="130"/>
      <c r="AD589" s="130"/>
      <c r="AE589" s="130"/>
      <c r="AF589" s="130"/>
      <c r="AG589" s="130"/>
      <c r="AH589" s="116"/>
      <c r="AI589" s="116"/>
    </row>
    <row r="590" spans="1:35" ht="15.75" customHeight="1">
      <c r="A590" s="260"/>
      <c r="B590" s="116"/>
      <c r="C590" s="130"/>
      <c r="D590" s="130"/>
      <c r="E590" s="130"/>
      <c r="F590" s="130"/>
      <c r="G590" s="130"/>
      <c r="H590" s="117"/>
      <c r="I590" s="130"/>
      <c r="J590" s="130"/>
      <c r="K590" s="130"/>
      <c r="L590" s="130"/>
      <c r="M590" s="130"/>
      <c r="N590" s="257"/>
      <c r="O590" s="257"/>
      <c r="P590" s="130"/>
      <c r="Q590" s="257"/>
      <c r="R590" s="257"/>
      <c r="S590" s="257"/>
      <c r="T590" s="130"/>
      <c r="U590" s="130"/>
      <c r="V590" s="130"/>
      <c r="W590" s="130"/>
      <c r="X590" s="130"/>
      <c r="Y590" s="130"/>
      <c r="Z590" s="130"/>
      <c r="AA590" s="130"/>
      <c r="AB590" s="130"/>
      <c r="AC590" s="130"/>
      <c r="AD590" s="130"/>
      <c r="AE590" s="130"/>
      <c r="AF590" s="130"/>
      <c r="AG590" s="130"/>
      <c r="AH590" s="116"/>
      <c r="AI590" s="116"/>
    </row>
    <row r="591" spans="1:35" ht="15.75" customHeight="1">
      <c r="A591" s="260"/>
      <c r="B591" s="116"/>
      <c r="C591" s="130"/>
      <c r="D591" s="130"/>
      <c r="E591" s="130"/>
      <c r="F591" s="130"/>
      <c r="G591" s="130"/>
      <c r="H591" s="117"/>
      <c r="I591" s="130"/>
      <c r="J591" s="130"/>
      <c r="K591" s="130"/>
      <c r="L591" s="130"/>
      <c r="M591" s="130"/>
      <c r="N591" s="257"/>
      <c r="O591" s="257"/>
      <c r="P591" s="130"/>
      <c r="Q591" s="257"/>
      <c r="R591" s="257"/>
      <c r="S591" s="257"/>
      <c r="T591" s="130"/>
      <c r="U591" s="130"/>
      <c r="V591" s="130"/>
      <c r="W591" s="130"/>
      <c r="X591" s="130"/>
      <c r="Y591" s="130"/>
      <c r="Z591" s="130"/>
      <c r="AA591" s="130"/>
      <c r="AB591" s="130"/>
      <c r="AC591" s="130"/>
      <c r="AD591" s="130"/>
      <c r="AE591" s="130"/>
      <c r="AF591" s="130"/>
      <c r="AG591" s="130"/>
      <c r="AH591" s="116"/>
      <c r="AI591" s="116"/>
    </row>
    <row r="592" spans="1:35" ht="15.75" customHeight="1">
      <c r="A592" s="260"/>
      <c r="B592" s="116"/>
      <c r="C592" s="130"/>
      <c r="D592" s="130"/>
      <c r="E592" s="130"/>
      <c r="F592" s="130"/>
      <c r="G592" s="130"/>
      <c r="H592" s="117"/>
      <c r="I592" s="130"/>
      <c r="J592" s="130"/>
      <c r="K592" s="130"/>
      <c r="L592" s="130"/>
      <c r="M592" s="130"/>
      <c r="N592" s="257"/>
      <c r="O592" s="257"/>
      <c r="P592" s="130"/>
      <c r="Q592" s="257"/>
      <c r="R592" s="257"/>
      <c r="S592" s="257"/>
      <c r="T592" s="130"/>
      <c r="U592" s="130"/>
      <c r="V592" s="130"/>
      <c r="W592" s="130"/>
      <c r="X592" s="130"/>
      <c r="Y592" s="130"/>
      <c r="Z592" s="130"/>
      <c r="AA592" s="130"/>
      <c r="AB592" s="130"/>
      <c r="AC592" s="130"/>
      <c r="AD592" s="130"/>
      <c r="AE592" s="130"/>
      <c r="AF592" s="130"/>
      <c r="AG592" s="130"/>
      <c r="AH592" s="116"/>
      <c r="AI592" s="116"/>
    </row>
    <row r="593" spans="1:35" ht="15.75" customHeight="1">
      <c r="A593" s="260"/>
      <c r="B593" s="116"/>
      <c r="C593" s="130"/>
      <c r="D593" s="130"/>
      <c r="E593" s="130"/>
      <c r="F593" s="130"/>
      <c r="G593" s="130"/>
      <c r="H593" s="117"/>
      <c r="I593" s="130"/>
      <c r="J593" s="130"/>
      <c r="K593" s="130"/>
      <c r="L593" s="130"/>
      <c r="M593" s="130"/>
      <c r="N593" s="257"/>
      <c r="O593" s="257"/>
      <c r="P593" s="130"/>
      <c r="Q593" s="257"/>
      <c r="R593" s="257"/>
      <c r="S593" s="257"/>
      <c r="T593" s="130"/>
      <c r="U593" s="130"/>
      <c r="V593" s="130"/>
      <c r="W593" s="130"/>
      <c r="X593" s="130"/>
      <c r="Y593" s="130"/>
      <c r="Z593" s="130"/>
      <c r="AA593" s="130"/>
      <c r="AB593" s="130"/>
      <c r="AC593" s="130"/>
      <c r="AD593" s="130"/>
      <c r="AE593" s="130"/>
      <c r="AF593" s="130"/>
      <c r="AG593" s="130"/>
      <c r="AH593" s="116"/>
      <c r="AI593" s="116"/>
    </row>
    <row r="594" spans="1:35" ht="15.75" customHeight="1">
      <c r="A594" s="260"/>
      <c r="B594" s="116"/>
      <c r="C594" s="130"/>
      <c r="D594" s="130"/>
      <c r="E594" s="130"/>
      <c r="F594" s="130"/>
      <c r="G594" s="130"/>
      <c r="H594" s="117"/>
      <c r="I594" s="130"/>
      <c r="J594" s="130"/>
      <c r="K594" s="130"/>
      <c r="L594" s="130"/>
      <c r="M594" s="130"/>
      <c r="N594" s="257"/>
      <c r="O594" s="257"/>
      <c r="P594" s="130"/>
      <c r="Q594" s="257"/>
      <c r="R594" s="257"/>
      <c r="S594" s="257"/>
      <c r="T594" s="130"/>
      <c r="U594" s="130"/>
      <c r="V594" s="130"/>
      <c r="W594" s="130"/>
      <c r="X594" s="130"/>
      <c r="Y594" s="130"/>
      <c r="Z594" s="130"/>
      <c r="AA594" s="130"/>
      <c r="AB594" s="130"/>
      <c r="AC594" s="130"/>
      <c r="AD594" s="130"/>
      <c r="AE594" s="130"/>
      <c r="AF594" s="130"/>
      <c r="AG594" s="130"/>
      <c r="AH594" s="116"/>
      <c r="AI594" s="116"/>
    </row>
    <row r="595" spans="1:35" ht="15.75" customHeight="1">
      <c r="A595" s="260"/>
      <c r="B595" s="116"/>
      <c r="C595" s="130"/>
      <c r="D595" s="130"/>
      <c r="E595" s="130"/>
      <c r="F595" s="130"/>
      <c r="G595" s="130"/>
      <c r="H595" s="117"/>
      <c r="I595" s="130"/>
      <c r="J595" s="130"/>
      <c r="K595" s="130"/>
      <c r="L595" s="130"/>
      <c r="M595" s="130"/>
      <c r="N595" s="257"/>
      <c r="O595" s="257"/>
      <c r="P595" s="130"/>
      <c r="Q595" s="257"/>
      <c r="R595" s="257"/>
      <c r="S595" s="257"/>
      <c r="T595" s="130"/>
      <c r="U595" s="130"/>
      <c r="V595" s="130"/>
      <c r="W595" s="130"/>
      <c r="X595" s="130"/>
      <c r="Y595" s="130"/>
      <c r="Z595" s="130"/>
      <c r="AA595" s="130"/>
      <c r="AB595" s="130"/>
      <c r="AC595" s="130"/>
      <c r="AD595" s="130"/>
      <c r="AE595" s="130"/>
      <c r="AF595" s="130"/>
      <c r="AG595" s="130"/>
      <c r="AH595" s="116"/>
      <c r="AI595" s="116"/>
    </row>
    <row r="596" spans="1:35" ht="15.75" customHeight="1">
      <c r="A596" s="260"/>
      <c r="B596" s="116"/>
      <c r="C596" s="130"/>
      <c r="D596" s="130"/>
      <c r="E596" s="130"/>
      <c r="F596" s="130"/>
      <c r="G596" s="130"/>
      <c r="H596" s="117"/>
      <c r="I596" s="130"/>
      <c r="J596" s="130"/>
      <c r="K596" s="130"/>
      <c r="L596" s="130"/>
      <c r="M596" s="130"/>
      <c r="N596" s="257"/>
      <c r="O596" s="257"/>
      <c r="P596" s="130"/>
      <c r="Q596" s="257"/>
      <c r="R596" s="257"/>
      <c r="S596" s="257"/>
      <c r="T596" s="130"/>
      <c r="U596" s="130"/>
      <c r="V596" s="130"/>
      <c r="W596" s="130"/>
      <c r="X596" s="130"/>
      <c r="Y596" s="130"/>
      <c r="Z596" s="130"/>
      <c r="AA596" s="130"/>
      <c r="AB596" s="130"/>
      <c r="AC596" s="130"/>
      <c r="AD596" s="130"/>
      <c r="AE596" s="130"/>
      <c r="AF596" s="130"/>
      <c r="AG596" s="130"/>
      <c r="AH596" s="116"/>
      <c r="AI596" s="116"/>
    </row>
    <row r="597" spans="1:35" ht="15.75" customHeight="1">
      <c r="A597" s="260"/>
      <c r="B597" s="116"/>
      <c r="C597" s="130"/>
      <c r="D597" s="130"/>
      <c r="E597" s="130"/>
      <c r="F597" s="130"/>
      <c r="G597" s="130"/>
      <c r="H597" s="117"/>
      <c r="I597" s="130"/>
      <c r="J597" s="130"/>
      <c r="K597" s="130"/>
      <c r="L597" s="130"/>
      <c r="M597" s="130"/>
      <c r="N597" s="257"/>
      <c r="O597" s="257"/>
      <c r="P597" s="130"/>
      <c r="Q597" s="257"/>
      <c r="R597" s="257"/>
      <c r="S597" s="257"/>
      <c r="T597" s="130"/>
      <c r="U597" s="130"/>
      <c r="V597" s="130"/>
      <c r="W597" s="130"/>
      <c r="X597" s="130"/>
      <c r="Y597" s="130"/>
      <c r="Z597" s="130"/>
      <c r="AA597" s="130"/>
      <c r="AB597" s="130"/>
      <c r="AC597" s="130"/>
      <c r="AD597" s="130"/>
      <c r="AE597" s="130"/>
      <c r="AF597" s="130"/>
      <c r="AG597" s="130"/>
      <c r="AH597" s="116"/>
      <c r="AI597" s="116"/>
    </row>
    <row r="598" spans="1:35" ht="15.75" customHeight="1">
      <c r="A598" s="260"/>
      <c r="B598" s="116"/>
      <c r="C598" s="130"/>
      <c r="D598" s="130"/>
      <c r="E598" s="130"/>
      <c r="F598" s="130"/>
      <c r="G598" s="130"/>
      <c r="H598" s="117"/>
      <c r="I598" s="130"/>
      <c r="J598" s="130"/>
      <c r="K598" s="130"/>
      <c r="L598" s="130"/>
      <c r="M598" s="130"/>
      <c r="N598" s="257"/>
      <c r="O598" s="257"/>
      <c r="P598" s="130"/>
      <c r="Q598" s="257"/>
      <c r="R598" s="257"/>
      <c r="S598" s="257"/>
      <c r="T598" s="130"/>
      <c r="U598" s="130"/>
      <c r="V598" s="130"/>
      <c r="W598" s="130"/>
      <c r="X598" s="130"/>
      <c r="Y598" s="130"/>
      <c r="Z598" s="130"/>
      <c r="AA598" s="130"/>
      <c r="AB598" s="130"/>
      <c r="AC598" s="130"/>
      <c r="AD598" s="130"/>
      <c r="AE598" s="130"/>
      <c r="AF598" s="130"/>
      <c r="AG598" s="130"/>
      <c r="AH598" s="116"/>
      <c r="AI598" s="116"/>
    </row>
    <row r="599" spans="1:35" ht="15.75" customHeight="1">
      <c r="A599" s="260"/>
      <c r="B599" s="116"/>
      <c r="C599" s="130"/>
      <c r="D599" s="130"/>
      <c r="E599" s="130"/>
      <c r="F599" s="130"/>
      <c r="G599" s="130"/>
      <c r="H599" s="117"/>
      <c r="I599" s="130"/>
      <c r="J599" s="130"/>
      <c r="K599" s="130"/>
      <c r="L599" s="130"/>
      <c r="M599" s="130"/>
      <c r="N599" s="257"/>
      <c r="O599" s="257"/>
      <c r="P599" s="130"/>
      <c r="Q599" s="257"/>
      <c r="R599" s="257"/>
      <c r="S599" s="257"/>
      <c r="T599" s="130"/>
      <c r="U599" s="130"/>
      <c r="V599" s="130"/>
      <c r="W599" s="130"/>
      <c r="X599" s="130"/>
      <c r="Y599" s="130"/>
      <c r="Z599" s="130"/>
      <c r="AA599" s="130"/>
      <c r="AB599" s="130"/>
      <c r="AC599" s="130"/>
      <c r="AD599" s="130"/>
      <c r="AE599" s="130"/>
      <c r="AF599" s="130"/>
      <c r="AG599" s="130"/>
      <c r="AH599" s="116"/>
      <c r="AI599" s="116"/>
    </row>
    <row r="600" spans="1:35" ht="15.75" customHeight="1">
      <c r="A600" s="260"/>
      <c r="B600" s="116"/>
      <c r="C600" s="130"/>
      <c r="D600" s="130"/>
      <c r="E600" s="130"/>
      <c r="F600" s="130"/>
      <c r="G600" s="130"/>
      <c r="H600" s="117"/>
      <c r="I600" s="130"/>
      <c r="J600" s="130"/>
      <c r="K600" s="130"/>
      <c r="L600" s="130"/>
      <c r="M600" s="130"/>
      <c r="N600" s="257"/>
      <c r="O600" s="257"/>
      <c r="P600" s="130"/>
      <c r="Q600" s="257"/>
      <c r="R600" s="257"/>
      <c r="S600" s="257"/>
      <c r="T600" s="130"/>
      <c r="U600" s="130"/>
      <c r="V600" s="130"/>
      <c r="W600" s="130"/>
      <c r="X600" s="130"/>
      <c r="Y600" s="130"/>
      <c r="Z600" s="130"/>
      <c r="AA600" s="130"/>
      <c r="AB600" s="130"/>
      <c r="AC600" s="130"/>
      <c r="AD600" s="130"/>
      <c r="AE600" s="130"/>
      <c r="AF600" s="130"/>
      <c r="AG600" s="130"/>
      <c r="AH600" s="116"/>
      <c r="AI600" s="116"/>
    </row>
    <row r="601" spans="1:35" ht="15.75" customHeight="1">
      <c r="A601" s="260"/>
      <c r="B601" s="116"/>
      <c r="C601" s="130"/>
      <c r="D601" s="130"/>
      <c r="E601" s="130"/>
      <c r="F601" s="130"/>
      <c r="G601" s="130"/>
      <c r="H601" s="117"/>
      <c r="I601" s="130"/>
      <c r="J601" s="130"/>
      <c r="K601" s="130"/>
      <c r="L601" s="130"/>
      <c r="M601" s="130"/>
      <c r="N601" s="257"/>
      <c r="O601" s="257"/>
      <c r="P601" s="130"/>
      <c r="Q601" s="257"/>
      <c r="R601" s="257"/>
      <c r="S601" s="257"/>
      <c r="T601" s="130"/>
      <c r="U601" s="130"/>
      <c r="V601" s="130"/>
      <c r="W601" s="130"/>
      <c r="X601" s="130"/>
      <c r="Y601" s="130"/>
      <c r="Z601" s="130"/>
      <c r="AA601" s="130"/>
      <c r="AB601" s="130"/>
      <c r="AC601" s="130"/>
      <c r="AD601" s="130"/>
      <c r="AE601" s="130"/>
      <c r="AF601" s="130"/>
      <c r="AG601" s="130"/>
      <c r="AH601" s="116"/>
      <c r="AI601" s="116"/>
    </row>
    <row r="602" spans="1:35" ht="15.75" customHeight="1">
      <c r="A602" s="260"/>
      <c r="B602" s="116"/>
      <c r="C602" s="130"/>
      <c r="D602" s="130"/>
      <c r="E602" s="130"/>
      <c r="F602" s="130"/>
      <c r="G602" s="130"/>
      <c r="H602" s="117"/>
      <c r="I602" s="130"/>
      <c r="J602" s="130"/>
      <c r="K602" s="130"/>
      <c r="L602" s="130"/>
      <c r="M602" s="130"/>
      <c r="N602" s="257"/>
      <c r="O602" s="257"/>
      <c r="P602" s="130"/>
      <c r="Q602" s="257"/>
      <c r="R602" s="257"/>
      <c r="S602" s="257"/>
      <c r="T602" s="130"/>
      <c r="U602" s="130"/>
      <c r="V602" s="130"/>
      <c r="W602" s="130"/>
      <c r="X602" s="130"/>
      <c r="Y602" s="130"/>
      <c r="Z602" s="130"/>
      <c r="AA602" s="130"/>
      <c r="AB602" s="130"/>
      <c r="AC602" s="130"/>
      <c r="AD602" s="130"/>
      <c r="AE602" s="130"/>
      <c r="AF602" s="130"/>
      <c r="AG602" s="130"/>
      <c r="AH602" s="116"/>
      <c r="AI602" s="116"/>
    </row>
    <row r="603" spans="1:35" ht="15.75" customHeight="1">
      <c r="A603" s="260"/>
      <c r="B603" s="116"/>
      <c r="C603" s="130"/>
      <c r="D603" s="130"/>
      <c r="E603" s="130"/>
      <c r="F603" s="130"/>
      <c r="G603" s="130"/>
      <c r="H603" s="117"/>
      <c r="I603" s="130"/>
      <c r="J603" s="130"/>
      <c r="K603" s="130"/>
      <c r="L603" s="130"/>
      <c r="M603" s="130"/>
      <c r="N603" s="257"/>
      <c r="O603" s="257"/>
      <c r="P603" s="130"/>
      <c r="Q603" s="257"/>
      <c r="R603" s="257"/>
      <c r="S603" s="257"/>
      <c r="T603" s="130"/>
      <c r="U603" s="130"/>
      <c r="V603" s="130"/>
      <c r="W603" s="130"/>
      <c r="X603" s="130"/>
      <c r="Y603" s="130"/>
      <c r="Z603" s="130"/>
      <c r="AA603" s="130"/>
      <c r="AB603" s="130"/>
      <c r="AC603" s="130"/>
      <c r="AD603" s="130"/>
      <c r="AE603" s="130"/>
      <c r="AF603" s="130"/>
      <c r="AG603" s="130"/>
      <c r="AH603" s="116"/>
      <c r="AI603" s="116"/>
    </row>
    <row r="604" spans="1:35" ht="15.75" customHeight="1">
      <c r="A604" s="260"/>
      <c r="B604" s="116"/>
      <c r="C604" s="130"/>
      <c r="D604" s="130"/>
      <c r="E604" s="130"/>
      <c r="F604" s="130"/>
      <c r="G604" s="130"/>
      <c r="H604" s="117"/>
      <c r="I604" s="130"/>
      <c r="J604" s="130"/>
      <c r="K604" s="130"/>
      <c r="L604" s="130"/>
      <c r="M604" s="130"/>
      <c r="N604" s="257"/>
      <c r="O604" s="257"/>
      <c r="P604" s="130"/>
      <c r="Q604" s="257"/>
      <c r="R604" s="257"/>
      <c r="S604" s="257"/>
      <c r="T604" s="130"/>
      <c r="U604" s="130"/>
      <c r="V604" s="130"/>
      <c r="W604" s="130"/>
      <c r="X604" s="130"/>
      <c r="Y604" s="130"/>
      <c r="Z604" s="130"/>
      <c r="AA604" s="130"/>
      <c r="AB604" s="130"/>
      <c r="AC604" s="130"/>
      <c r="AD604" s="130"/>
      <c r="AE604" s="130"/>
      <c r="AF604" s="130"/>
      <c r="AG604" s="130"/>
      <c r="AH604" s="116"/>
      <c r="AI604" s="116"/>
    </row>
    <row r="605" spans="1:35" ht="15.75" customHeight="1">
      <c r="A605" s="260"/>
      <c r="B605" s="116"/>
      <c r="C605" s="130"/>
      <c r="D605" s="130"/>
      <c r="E605" s="130"/>
      <c r="F605" s="130"/>
      <c r="G605" s="130"/>
      <c r="H605" s="117"/>
      <c r="I605" s="130"/>
      <c r="J605" s="130"/>
      <c r="K605" s="130"/>
      <c r="L605" s="130"/>
      <c r="M605" s="130"/>
      <c r="N605" s="257"/>
      <c r="O605" s="257"/>
      <c r="P605" s="130"/>
      <c r="Q605" s="257"/>
      <c r="R605" s="257"/>
      <c r="S605" s="257"/>
      <c r="T605" s="130"/>
      <c r="U605" s="130"/>
      <c r="V605" s="130"/>
      <c r="W605" s="130"/>
      <c r="X605" s="130"/>
      <c r="Y605" s="130"/>
      <c r="Z605" s="130"/>
      <c r="AA605" s="130"/>
      <c r="AB605" s="130"/>
      <c r="AC605" s="130"/>
      <c r="AD605" s="130"/>
      <c r="AE605" s="130"/>
      <c r="AF605" s="130"/>
      <c r="AG605" s="130"/>
      <c r="AH605" s="116"/>
      <c r="AI605" s="116"/>
    </row>
    <row r="606" spans="1:35" ht="15.75" customHeight="1">
      <c r="A606" s="260"/>
      <c r="B606" s="116"/>
      <c r="C606" s="130"/>
      <c r="D606" s="130"/>
      <c r="E606" s="130"/>
      <c r="F606" s="130"/>
      <c r="G606" s="130"/>
      <c r="H606" s="117"/>
      <c r="I606" s="130"/>
      <c r="J606" s="130"/>
      <c r="K606" s="130"/>
      <c r="L606" s="130"/>
      <c r="M606" s="130"/>
      <c r="N606" s="257"/>
      <c r="O606" s="257"/>
      <c r="P606" s="130"/>
      <c r="Q606" s="257"/>
      <c r="R606" s="257"/>
      <c r="S606" s="257"/>
      <c r="T606" s="130"/>
      <c r="U606" s="130"/>
      <c r="V606" s="130"/>
      <c r="W606" s="130"/>
      <c r="X606" s="130"/>
      <c r="Y606" s="130"/>
      <c r="Z606" s="130"/>
      <c r="AA606" s="130"/>
      <c r="AB606" s="130"/>
      <c r="AC606" s="130"/>
      <c r="AD606" s="130"/>
      <c r="AE606" s="130"/>
      <c r="AF606" s="130"/>
      <c r="AG606" s="130"/>
      <c r="AH606" s="116"/>
      <c r="AI606" s="116"/>
    </row>
    <row r="607" spans="1:35" ht="15.75" customHeight="1">
      <c r="A607" s="260"/>
      <c r="B607" s="116"/>
      <c r="C607" s="130"/>
      <c r="D607" s="130"/>
      <c r="E607" s="130"/>
      <c r="F607" s="130"/>
      <c r="G607" s="130"/>
      <c r="H607" s="117"/>
      <c r="I607" s="130"/>
      <c r="J607" s="130"/>
      <c r="K607" s="130"/>
      <c r="L607" s="130"/>
      <c r="M607" s="130"/>
      <c r="N607" s="257"/>
      <c r="O607" s="257"/>
      <c r="P607" s="130"/>
      <c r="Q607" s="257"/>
      <c r="R607" s="257"/>
      <c r="S607" s="257"/>
      <c r="T607" s="130"/>
      <c r="U607" s="130"/>
      <c r="V607" s="130"/>
      <c r="W607" s="130"/>
      <c r="X607" s="130"/>
      <c r="Y607" s="130"/>
      <c r="Z607" s="130"/>
      <c r="AA607" s="130"/>
      <c r="AB607" s="130"/>
      <c r="AC607" s="130"/>
      <c r="AD607" s="130"/>
      <c r="AE607" s="130"/>
      <c r="AF607" s="130"/>
      <c r="AG607" s="130"/>
      <c r="AH607" s="116"/>
      <c r="AI607" s="116"/>
    </row>
    <row r="608" spans="1:35" ht="15.75" customHeight="1">
      <c r="A608" s="260"/>
      <c r="B608" s="116"/>
      <c r="C608" s="130"/>
      <c r="D608" s="130"/>
      <c r="E608" s="130"/>
      <c r="F608" s="130"/>
      <c r="G608" s="130"/>
      <c r="H608" s="117"/>
      <c r="I608" s="130"/>
      <c r="J608" s="130"/>
      <c r="K608" s="130"/>
      <c r="L608" s="130"/>
      <c r="M608" s="130"/>
      <c r="N608" s="257"/>
      <c r="O608" s="257"/>
      <c r="P608" s="130"/>
      <c r="Q608" s="257"/>
      <c r="R608" s="257"/>
      <c r="S608" s="257"/>
      <c r="T608" s="130"/>
      <c r="U608" s="130"/>
      <c r="V608" s="130"/>
      <c r="W608" s="130"/>
      <c r="X608" s="130"/>
      <c r="Y608" s="130"/>
      <c r="Z608" s="130"/>
      <c r="AA608" s="130"/>
      <c r="AB608" s="130"/>
      <c r="AC608" s="130"/>
      <c r="AD608" s="130"/>
      <c r="AE608" s="130"/>
      <c r="AF608" s="130"/>
      <c r="AG608" s="130"/>
      <c r="AH608" s="116"/>
      <c r="AI608" s="116"/>
    </row>
    <row r="609" spans="1:35" ht="15.75" customHeight="1">
      <c r="A609" s="260"/>
      <c r="B609" s="116"/>
      <c r="C609" s="130"/>
      <c r="D609" s="130"/>
      <c r="E609" s="130"/>
      <c r="F609" s="130"/>
      <c r="G609" s="130"/>
      <c r="H609" s="117"/>
      <c r="I609" s="130"/>
      <c r="J609" s="130"/>
      <c r="K609" s="130"/>
      <c r="L609" s="130"/>
      <c r="M609" s="130"/>
      <c r="N609" s="257"/>
      <c r="O609" s="257"/>
      <c r="P609" s="130"/>
      <c r="Q609" s="257"/>
      <c r="R609" s="257"/>
      <c r="S609" s="257"/>
      <c r="T609" s="130"/>
      <c r="U609" s="130"/>
      <c r="V609" s="130"/>
      <c r="W609" s="130"/>
      <c r="X609" s="130"/>
      <c r="Y609" s="130"/>
      <c r="Z609" s="130"/>
      <c r="AA609" s="130"/>
      <c r="AB609" s="130"/>
      <c r="AC609" s="130"/>
      <c r="AD609" s="130"/>
      <c r="AE609" s="130"/>
      <c r="AF609" s="130"/>
      <c r="AG609" s="130"/>
      <c r="AH609" s="116"/>
      <c r="AI609" s="116"/>
    </row>
    <row r="610" spans="1:35" ht="15.75" customHeight="1">
      <c r="A610" s="260"/>
      <c r="B610" s="116"/>
      <c r="C610" s="130"/>
      <c r="D610" s="130"/>
      <c r="E610" s="130"/>
      <c r="F610" s="130"/>
      <c r="G610" s="130"/>
      <c r="H610" s="117"/>
      <c r="I610" s="130"/>
      <c r="J610" s="130"/>
      <c r="K610" s="130"/>
      <c r="L610" s="130"/>
      <c r="M610" s="130"/>
      <c r="N610" s="257"/>
      <c r="O610" s="257"/>
      <c r="P610" s="130"/>
      <c r="Q610" s="257"/>
      <c r="R610" s="257"/>
      <c r="S610" s="257"/>
      <c r="T610" s="130"/>
      <c r="U610" s="130"/>
      <c r="V610" s="130"/>
      <c r="W610" s="130"/>
      <c r="X610" s="130"/>
      <c r="Y610" s="130"/>
      <c r="Z610" s="130"/>
      <c r="AA610" s="130"/>
      <c r="AB610" s="130"/>
      <c r="AC610" s="130"/>
      <c r="AD610" s="130"/>
      <c r="AE610" s="130"/>
      <c r="AF610" s="130"/>
      <c r="AG610" s="130"/>
      <c r="AH610" s="116"/>
      <c r="AI610" s="116"/>
    </row>
    <row r="611" spans="1:35" ht="15.75" customHeight="1">
      <c r="A611" s="260"/>
      <c r="B611" s="116"/>
      <c r="C611" s="130"/>
      <c r="D611" s="130"/>
      <c r="E611" s="130"/>
      <c r="F611" s="130"/>
      <c r="G611" s="130"/>
      <c r="H611" s="117"/>
      <c r="I611" s="130"/>
      <c r="J611" s="130"/>
      <c r="K611" s="130"/>
      <c r="L611" s="130"/>
      <c r="M611" s="130"/>
      <c r="N611" s="257"/>
      <c r="O611" s="257"/>
      <c r="P611" s="130"/>
      <c r="Q611" s="257"/>
      <c r="R611" s="257"/>
      <c r="S611" s="257"/>
      <c r="T611" s="130"/>
      <c r="U611" s="130"/>
      <c r="V611" s="130"/>
      <c r="W611" s="130"/>
      <c r="X611" s="130"/>
      <c r="Y611" s="130"/>
      <c r="Z611" s="130"/>
      <c r="AA611" s="130"/>
      <c r="AB611" s="130"/>
      <c r="AC611" s="130"/>
      <c r="AD611" s="130"/>
      <c r="AE611" s="130"/>
      <c r="AF611" s="130"/>
      <c r="AG611" s="130"/>
      <c r="AH611" s="116"/>
      <c r="AI611" s="116"/>
    </row>
    <row r="612" spans="1:35" ht="15.75" customHeight="1">
      <c r="A612" s="260"/>
      <c r="B612" s="116"/>
      <c r="C612" s="130"/>
      <c r="D612" s="130"/>
      <c r="E612" s="130"/>
      <c r="F612" s="130"/>
      <c r="G612" s="130"/>
      <c r="H612" s="117"/>
      <c r="I612" s="130"/>
      <c r="J612" s="130"/>
      <c r="K612" s="130"/>
      <c r="L612" s="130"/>
      <c r="M612" s="130"/>
      <c r="N612" s="257"/>
      <c r="O612" s="257"/>
      <c r="P612" s="130"/>
      <c r="Q612" s="257"/>
      <c r="R612" s="257"/>
      <c r="S612" s="257"/>
      <c r="T612" s="130"/>
      <c r="U612" s="130"/>
      <c r="V612" s="130"/>
      <c r="W612" s="130"/>
      <c r="X612" s="130"/>
      <c r="Y612" s="130"/>
      <c r="Z612" s="130"/>
      <c r="AA612" s="130"/>
      <c r="AB612" s="130"/>
      <c r="AC612" s="130"/>
      <c r="AD612" s="130"/>
      <c r="AE612" s="130"/>
      <c r="AF612" s="130"/>
      <c r="AG612" s="130"/>
      <c r="AH612" s="116"/>
      <c r="AI612" s="116"/>
    </row>
    <row r="613" spans="1:35" ht="15.75" customHeight="1">
      <c r="A613" s="260"/>
      <c r="B613" s="116"/>
      <c r="C613" s="130"/>
      <c r="D613" s="130"/>
      <c r="E613" s="130"/>
      <c r="F613" s="130"/>
      <c r="G613" s="130"/>
      <c r="H613" s="117"/>
      <c r="I613" s="130"/>
      <c r="J613" s="130"/>
      <c r="K613" s="130"/>
      <c r="L613" s="130"/>
      <c r="M613" s="130"/>
      <c r="N613" s="257"/>
      <c r="O613" s="257"/>
      <c r="P613" s="130"/>
      <c r="Q613" s="257"/>
      <c r="R613" s="257"/>
      <c r="S613" s="257"/>
      <c r="T613" s="130"/>
      <c r="U613" s="130"/>
      <c r="V613" s="130"/>
      <c r="W613" s="130"/>
      <c r="X613" s="130"/>
      <c r="Y613" s="130"/>
      <c r="Z613" s="130"/>
      <c r="AA613" s="130"/>
      <c r="AB613" s="130"/>
      <c r="AC613" s="130"/>
      <c r="AD613" s="130"/>
      <c r="AE613" s="130"/>
      <c r="AF613" s="130"/>
      <c r="AG613" s="130"/>
      <c r="AH613" s="116"/>
      <c r="AI613" s="116"/>
    </row>
    <row r="614" spans="1:35" ht="15.75" customHeight="1">
      <c r="A614" s="260"/>
      <c r="B614" s="116"/>
      <c r="C614" s="130"/>
      <c r="D614" s="130"/>
      <c r="E614" s="130"/>
      <c r="F614" s="130"/>
      <c r="G614" s="130"/>
      <c r="H614" s="117"/>
      <c r="I614" s="130"/>
      <c r="J614" s="130"/>
      <c r="K614" s="130"/>
      <c r="L614" s="130"/>
      <c r="M614" s="130"/>
      <c r="N614" s="257"/>
      <c r="O614" s="257"/>
      <c r="P614" s="130"/>
      <c r="Q614" s="257"/>
      <c r="R614" s="257"/>
      <c r="S614" s="257"/>
      <c r="T614" s="130"/>
      <c r="U614" s="130"/>
      <c r="V614" s="130"/>
      <c r="W614" s="130"/>
      <c r="X614" s="130"/>
      <c r="Y614" s="130"/>
      <c r="Z614" s="130"/>
      <c r="AA614" s="130"/>
      <c r="AB614" s="130"/>
      <c r="AC614" s="130"/>
      <c r="AD614" s="130"/>
      <c r="AE614" s="130"/>
      <c r="AF614" s="130"/>
      <c r="AG614" s="130"/>
      <c r="AH614" s="116"/>
      <c r="AI614" s="116"/>
    </row>
    <row r="615" spans="1:35" ht="15.75" customHeight="1">
      <c r="A615" s="260"/>
      <c r="B615" s="116"/>
      <c r="C615" s="130"/>
      <c r="D615" s="130"/>
      <c r="E615" s="130"/>
      <c r="F615" s="130"/>
      <c r="G615" s="130"/>
      <c r="H615" s="117"/>
      <c r="I615" s="130"/>
      <c r="J615" s="130"/>
      <c r="K615" s="130"/>
      <c r="L615" s="130"/>
      <c r="M615" s="130"/>
      <c r="N615" s="257"/>
      <c r="O615" s="257"/>
      <c r="P615" s="130"/>
      <c r="Q615" s="257"/>
      <c r="R615" s="257"/>
      <c r="S615" s="257"/>
      <c r="T615" s="130"/>
      <c r="U615" s="130"/>
      <c r="V615" s="130"/>
      <c r="W615" s="130"/>
      <c r="X615" s="130"/>
      <c r="Y615" s="130"/>
      <c r="Z615" s="130"/>
      <c r="AA615" s="130"/>
      <c r="AB615" s="130"/>
      <c r="AC615" s="130"/>
      <c r="AD615" s="130"/>
      <c r="AE615" s="130"/>
      <c r="AF615" s="130"/>
      <c r="AG615" s="130"/>
      <c r="AH615" s="116"/>
      <c r="AI615" s="116"/>
    </row>
    <row r="616" spans="1:35" ht="15.75" customHeight="1">
      <c r="A616" s="260"/>
      <c r="B616" s="116"/>
      <c r="C616" s="130"/>
      <c r="D616" s="130"/>
      <c r="E616" s="130"/>
      <c r="F616" s="130"/>
      <c r="G616" s="130"/>
      <c r="H616" s="117"/>
      <c r="I616" s="130"/>
      <c r="J616" s="130"/>
      <c r="K616" s="130"/>
      <c r="L616" s="130"/>
      <c r="M616" s="130"/>
      <c r="N616" s="257"/>
      <c r="O616" s="257"/>
      <c r="P616" s="130"/>
      <c r="Q616" s="257"/>
      <c r="R616" s="257"/>
      <c r="S616" s="257"/>
      <c r="T616" s="130"/>
      <c r="U616" s="130"/>
      <c r="V616" s="130"/>
      <c r="W616" s="130"/>
      <c r="X616" s="130"/>
      <c r="Y616" s="130"/>
      <c r="Z616" s="130"/>
      <c r="AA616" s="130"/>
      <c r="AB616" s="130"/>
      <c r="AC616" s="130"/>
      <c r="AD616" s="130"/>
      <c r="AE616" s="130"/>
      <c r="AF616" s="130"/>
      <c r="AG616" s="130"/>
      <c r="AH616" s="116"/>
      <c r="AI616" s="116"/>
    </row>
    <row r="617" spans="1:35" ht="15.75" customHeight="1">
      <c r="A617" s="260"/>
      <c r="B617" s="116"/>
      <c r="C617" s="130"/>
      <c r="D617" s="130"/>
      <c r="E617" s="130"/>
      <c r="F617" s="130"/>
      <c r="G617" s="130"/>
      <c r="H617" s="117"/>
      <c r="I617" s="130"/>
      <c r="J617" s="130"/>
      <c r="K617" s="130"/>
      <c r="L617" s="130"/>
      <c r="M617" s="130"/>
      <c r="N617" s="257"/>
      <c r="O617" s="257"/>
      <c r="P617" s="130"/>
      <c r="Q617" s="257"/>
      <c r="R617" s="257"/>
      <c r="S617" s="257"/>
      <c r="T617" s="130"/>
      <c r="U617" s="130"/>
      <c r="V617" s="130"/>
      <c r="W617" s="130"/>
      <c r="X617" s="130"/>
      <c r="Y617" s="130"/>
      <c r="Z617" s="130"/>
      <c r="AA617" s="130"/>
      <c r="AB617" s="130"/>
      <c r="AC617" s="130"/>
      <c r="AD617" s="130"/>
      <c r="AE617" s="130"/>
      <c r="AF617" s="130"/>
      <c r="AG617" s="130"/>
      <c r="AH617" s="116"/>
      <c r="AI617" s="116"/>
    </row>
    <row r="618" spans="1:35" ht="15.75" customHeight="1">
      <c r="A618" s="260"/>
      <c r="B618" s="116"/>
      <c r="C618" s="130"/>
      <c r="D618" s="130"/>
      <c r="E618" s="130"/>
      <c r="F618" s="130"/>
      <c r="G618" s="130"/>
      <c r="H618" s="117"/>
      <c r="I618" s="130"/>
      <c r="J618" s="130"/>
      <c r="K618" s="130"/>
      <c r="L618" s="130"/>
      <c r="M618" s="130"/>
      <c r="N618" s="257"/>
      <c r="O618" s="257"/>
      <c r="P618" s="130"/>
      <c r="Q618" s="257"/>
      <c r="R618" s="257"/>
      <c r="S618" s="257"/>
      <c r="T618" s="130"/>
      <c r="U618" s="130"/>
      <c r="V618" s="130"/>
      <c r="W618" s="130"/>
      <c r="X618" s="130"/>
      <c r="Y618" s="130"/>
      <c r="Z618" s="130"/>
      <c r="AA618" s="130"/>
      <c r="AB618" s="130"/>
      <c r="AC618" s="130"/>
      <c r="AD618" s="130"/>
      <c r="AE618" s="130"/>
      <c r="AF618" s="130"/>
      <c r="AG618" s="130"/>
      <c r="AH618" s="116"/>
      <c r="AI618" s="116"/>
    </row>
    <row r="619" spans="1:35" ht="15.75" customHeight="1">
      <c r="A619" s="260"/>
      <c r="B619" s="116"/>
      <c r="C619" s="130"/>
      <c r="D619" s="130"/>
      <c r="E619" s="130"/>
      <c r="F619" s="130"/>
      <c r="G619" s="130"/>
      <c r="H619" s="117"/>
      <c r="I619" s="130"/>
      <c r="J619" s="130"/>
      <c r="K619" s="130"/>
      <c r="L619" s="130"/>
      <c r="M619" s="130"/>
      <c r="N619" s="257"/>
      <c r="O619" s="257"/>
      <c r="P619" s="130"/>
      <c r="Q619" s="257"/>
      <c r="R619" s="257"/>
      <c r="S619" s="257"/>
      <c r="T619" s="130"/>
      <c r="U619" s="130"/>
      <c r="V619" s="130"/>
      <c r="W619" s="130"/>
      <c r="X619" s="130"/>
      <c r="Y619" s="130"/>
      <c r="Z619" s="130"/>
      <c r="AA619" s="130"/>
      <c r="AB619" s="130"/>
      <c r="AC619" s="130"/>
      <c r="AD619" s="130"/>
      <c r="AE619" s="130"/>
      <c r="AF619" s="130"/>
      <c r="AG619" s="130"/>
      <c r="AH619" s="116"/>
      <c r="AI619" s="116"/>
    </row>
    <row r="620" spans="1:35" ht="15.75" customHeight="1">
      <c r="A620" s="260"/>
      <c r="B620" s="116"/>
      <c r="C620" s="130"/>
      <c r="D620" s="130"/>
      <c r="E620" s="130"/>
      <c r="F620" s="130"/>
      <c r="G620" s="130"/>
      <c r="H620" s="117"/>
      <c r="I620" s="130"/>
      <c r="J620" s="130"/>
      <c r="K620" s="130"/>
      <c r="L620" s="130"/>
      <c r="M620" s="130"/>
      <c r="N620" s="257"/>
      <c r="O620" s="257"/>
      <c r="P620" s="130"/>
      <c r="Q620" s="257"/>
      <c r="R620" s="257"/>
      <c r="S620" s="257"/>
      <c r="T620" s="130"/>
      <c r="U620" s="130"/>
      <c r="V620" s="130"/>
      <c r="W620" s="130"/>
      <c r="X620" s="130"/>
      <c r="Y620" s="130"/>
      <c r="Z620" s="130"/>
      <c r="AA620" s="130"/>
      <c r="AB620" s="130"/>
      <c r="AC620" s="130"/>
      <c r="AD620" s="130"/>
      <c r="AE620" s="130"/>
      <c r="AF620" s="130"/>
      <c r="AG620" s="130"/>
      <c r="AH620" s="116"/>
      <c r="AI620" s="116"/>
    </row>
    <row r="621" spans="1:35" ht="15.75" customHeight="1">
      <c r="A621" s="260"/>
      <c r="B621" s="116"/>
      <c r="C621" s="130"/>
      <c r="D621" s="130"/>
      <c r="E621" s="130"/>
      <c r="F621" s="130"/>
      <c r="G621" s="130"/>
      <c r="H621" s="117"/>
      <c r="I621" s="130"/>
      <c r="J621" s="130"/>
      <c r="K621" s="130"/>
      <c r="L621" s="130"/>
      <c r="M621" s="130"/>
      <c r="N621" s="257"/>
      <c r="O621" s="257"/>
      <c r="P621" s="130"/>
      <c r="Q621" s="257"/>
      <c r="R621" s="257"/>
      <c r="S621" s="257"/>
      <c r="T621" s="130"/>
      <c r="U621" s="130"/>
      <c r="V621" s="130"/>
      <c r="W621" s="130"/>
      <c r="X621" s="130"/>
      <c r="Y621" s="130"/>
      <c r="Z621" s="130"/>
      <c r="AA621" s="130"/>
      <c r="AB621" s="130"/>
      <c r="AC621" s="130"/>
      <c r="AD621" s="130"/>
      <c r="AE621" s="130"/>
      <c r="AF621" s="130"/>
      <c r="AG621" s="130"/>
      <c r="AH621" s="116"/>
      <c r="AI621" s="116"/>
    </row>
    <row r="622" spans="1:35" ht="15.75" customHeight="1">
      <c r="A622" s="260"/>
      <c r="B622" s="116"/>
      <c r="C622" s="130"/>
      <c r="D622" s="130"/>
      <c r="E622" s="130"/>
      <c r="F622" s="130"/>
      <c r="G622" s="130"/>
      <c r="H622" s="117"/>
      <c r="I622" s="130"/>
      <c r="J622" s="130"/>
      <c r="K622" s="130"/>
      <c r="L622" s="130"/>
      <c r="M622" s="130"/>
      <c r="N622" s="257"/>
      <c r="O622" s="257"/>
      <c r="P622" s="130"/>
      <c r="Q622" s="257"/>
      <c r="R622" s="257"/>
      <c r="S622" s="257"/>
      <c r="T622" s="130"/>
      <c r="U622" s="130"/>
      <c r="V622" s="130"/>
      <c r="W622" s="130"/>
      <c r="X622" s="130"/>
      <c r="Y622" s="130"/>
      <c r="Z622" s="130"/>
      <c r="AA622" s="130"/>
      <c r="AB622" s="130"/>
      <c r="AC622" s="130"/>
      <c r="AD622" s="130"/>
      <c r="AE622" s="130"/>
      <c r="AF622" s="130"/>
      <c r="AG622" s="130"/>
      <c r="AH622" s="116"/>
      <c r="AI622" s="116"/>
    </row>
    <row r="623" spans="1:35" ht="15.75" customHeight="1">
      <c r="A623" s="260"/>
      <c r="B623" s="116"/>
      <c r="C623" s="130"/>
      <c r="D623" s="130"/>
      <c r="E623" s="130"/>
      <c r="F623" s="130"/>
      <c r="G623" s="130"/>
      <c r="H623" s="117"/>
      <c r="I623" s="130"/>
      <c r="J623" s="130"/>
      <c r="K623" s="130"/>
      <c r="L623" s="130"/>
      <c r="M623" s="130"/>
      <c r="N623" s="257"/>
      <c r="O623" s="257"/>
      <c r="P623" s="130"/>
      <c r="Q623" s="257"/>
      <c r="R623" s="257"/>
      <c r="S623" s="257"/>
      <c r="T623" s="130"/>
      <c r="U623" s="130"/>
      <c r="V623" s="130"/>
      <c r="W623" s="130"/>
      <c r="X623" s="130"/>
      <c r="Y623" s="130"/>
      <c r="Z623" s="130"/>
      <c r="AA623" s="130"/>
      <c r="AB623" s="130"/>
      <c r="AC623" s="130"/>
      <c r="AD623" s="130"/>
      <c r="AE623" s="130"/>
      <c r="AF623" s="130"/>
      <c r="AG623" s="130"/>
      <c r="AH623" s="116"/>
      <c r="AI623" s="116"/>
    </row>
    <row r="624" spans="1:35" ht="15.75" customHeight="1">
      <c r="A624" s="260"/>
      <c r="B624" s="116"/>
      <c r="C624" s="130"/>
      <c r="D624" s="130"/>
      <c r="E624" s="130"/>
      <c r="F624" s="130"/>
      <c r="G624" s="130"/>
      <c r="H624" s="117"/>
      <c r="I624" s="130"/>
      <c r="J624" s="130"/>
      <c r="K624" s="130"/>
      <c r="L624" s="130"/>
      <c r="M624" s="130"/>
      <c r="N624" s="257"/>
      <c r="O624" s="257"/>
      <c r="P624" s="130"/>
      <c r="Q624" s="257"/>
      <c r="R624" s="257"/>
      <c r="S624" s="257"/>
      <c r="T624" s="130"/>
      <c r="U624" s="130"/>
      <c r="V624" s="130"/>
      <c r="W624" s="130"/>
      <c r="X624" s="130"/>
      <c r="Y624" s="130"/>
      <c r="Z624" s="130"/>
      <c r="AA624" s="130"/>
      <c r="AB624" s="130"/>
      <c r="AC624" s="130"/>
      <c r="AD624" s="130"/>
      <c r="AE624" s="130"/>
      <c r="AF624" s="130"/>
      <c r="AG624" s="130"/>
      <c r="AH624" s="116"/>
      <c r="AI624" s="116"/>
    </row>
    <row r="625" spans="1:35" ht="15.75" customHeight="1">
      <c r="A625" s="260"/>
      <c r="B625" s="116"/>
      <c r="C625" s="130"/>
      <c r="D625" s="130"/>
      <c r="E625" s="130"/>
      <c r="F625" s="130"/>
      <c r="G625" s="130"/>
      <c r="H625" s="117"/>
      <c r="I625" s="130"/>
      <c r="J625" s="130"/>
      <c r="K625" s="130"/>
      <c r="L625" s="130"/>
      <c r="M625" s="130"/>
      <c r="N625" s="257"/>
      <c r="O625" s="257"/>
      <c r="P625" s="130"/>
      <c r="Q625" s="257"/>
      <c r="R625" s="257"/>
      <c r="S625" s="257"/>
      <c r="T625" s="130"/>
      <c r="U625" s="130"/>
      <c r="V625" s="130"/>
      <c r="W625" s="130"/>
      <c r="X625" s="130"/>
      <c r="Y625" s="130"/>
      <c r="Z625" s="130"/>
      <c r="AA625" s="130"/>
      <c r="AB625" s="130"/>
      <c r="AC625" s="130"/>
      <c r="AD625" s="130"/>
      <c r="AE625" s="130"/>
      <c r="AF625" s="130"/>
      <c r="AG625" s="130"/>
      <c r="AH625" s="116"/>
      <c r="AI625" s="116"/>
    </row>
    <row r="626" spans="1:35" ht="15.75" customHeight="1">
      <c r="A626" s="260"/>
      <c r="B626" s="116"/>
      <c r="C626" s="130"/>
      <c r="D626" s="130"/>
      <c r="E626" s="130"/>
      <c r="F626" s="130"/>
      <c r="G626" s="130"/>
      <c r="H626" s="117"/>
      <c r="I626" s="130"/>
      <c r="J626" s="130"/>
      <c r="K626" s="130"/>
      <c r="L626" s="130"/>
      <c r="M626" s="130"/>
      <c r="N626" s="257"/>
      <c r="O626" s="257"/>
      <c r="P626" s="130"/>
      <c r="Q626" s="257"/>
      <c r="R626" s="257"/>
      <c r="S626" s="257"/>
      <c r="T626" s="130"/>
      <c r="U626" s="130"/>
      <c r="V626" s="130"/>
      <c r="W626" s="130"/>
      <c r="X626" s="130"/>
      <c r="Y626" s="130"/>
      <c r="Z626" s="130"/>
      <c r="AA626" s="130"/>
      <c r="AB626" s="130"/>
      <c r="AC626" s="130"/>
      <c r="AD626" s="130"/>
      <c r="AE626" s="130"/>
      <c r="AF626" s="130"/>
      <c r="AG626" s="130"/>
      <c r="AH626" s="116"/>
      <c r="AI626" s="116"/>
    </row>
    <row r="627" spans="1:35" ht="15.75" customHeight="1">
      <c r="A627" s="260"/>
      <c r="B627" s="116"/>
      <c r="C627" s="130"/>
      <c r="D627" s="130"/>
      <c r="E627" s="130"/>
      <c r="F627" s="130"/>
      <c r="G627" s="130"/>
      <c r="H627" s="117"/>
      <c r="I627" s="130"/>
      <c r="J627" s="130"/>
      <c r="K627" s="130"/>
      <c r="L627" s="130"/>
      <c r="M627" s="130"/>
      <c r="N627" s="257"/>
      <c r="O627" s="257"/>
      <c r="P627" s="130"/>
      <c r="Q627" s="257"/>
      <c r="R627" s="257"/>
      <c r="S627" s="257"/>
      <c r="T627" s="130"/>
      <c r="U627" s="130"/>
      <c r="V627" s="130"/>
      <c r="W627" s="130"/>
      <c r="X627" s="130"/>
      <c r="Y627" s="130"/>
      <c r="Z627" s="130"/>
      <c r="AA627" s="130"/>
      <c r="AB627" s="130"/>
      <c r="AC627" s="130"/>
      <c r="AD627" s="130"/>
      <c r="AE627" s="130"/>
      <c r="AF627" s="130"/>
      <c r="AG627" s="130"/>
      <c r="AH627" s="116"/>
      <c r="AI627" s="116"/>
    </row>
    <row r="628" spans="1:35" ht="15.75" customHeight="1">
      <c r="A628" s="260"/>
      <c r="B628" s="116"/>
      <c r="C628" s="130"/>
      <c r="D628" s="130"/>
      <c r="E628" s="130"/>
      <c r="F628" s="130"/>
      <c r="G628" s="130"/>
      <c r="H628" s="117"/>
      <c r="I628" s="130"/>
      <c r="J628" s="130"/>
      <c r="K628" s="130"/>
      <c r="L628" s="130"/>
      <c r="M628" s="130"/>
      <c r="N628" s="257"/>
      <c r="O628" s="257"/>
      <c r="P628" s="130"/>
      <c r="Q628" s="257"/>
      <c r="R628" s="257"/>
      <c r="S628" s="257"/>
      <c r="T628" s="130"/>
      <c r="U628" s="130"/>
      <c r="V628" s="130"/>
      <c r="W628" s="130"/>
      <c r="X628" s="130"/>
      <c r="Y628" s="130"/>
      <c r="Z628" s="130"/>
      <c r="AA628" s="130"/>
      <c r="AB628" s="130"/>
      <c r="AC628" s="130"/>
      <c r="AD628" s="130"/>
      <c r="AE628" s="130"/>
      <c r="AF628" s="130"/>
      <c r="AG628" s="130"/>
      <c r="AH628" s="116"/>
      <c r="AI628" s="116"/>
    </row>
    <row r="629" spans="1:35" ht="15.75" customHeight="1">
      <c r="A629" s="260"/>
      <c r="B629" s="116"/>
      <c r="C629" s="130"/>
      <c r="D629" s="130"/>
      <c r="E629" s="130"/>
      <c r="F629" s="130"/>
      <c r="G629" s="130"/>
      <c r="H629" s="117"/>
      <c r="I629" s="130"/>
      <c r="J629" s="130"/>
      <c r="K629" s="130"/>
      <c r="L629" s="130"/>
      <c r="M629" s="130"/>
      <c r="N629" s="257"/>
      <c r="O629" s="257"/>
      <c r="P629" s="130"/>
      <c r="Q629" s="257"/>
      <c r="R629" s="257"/>
      <c r="S629" s="257"/>
      <c r="T629" s="130"/>
      <c r="U629" s="130"/>
      <c r="V629" s="130"/>
      <c r="W629" s="130"/>
      <c r="X629" s="130"/>
      <c r="Y629" s="130"/>
      <c r="Z629" s="130"/>
      <c r="AA629" s="130"/>
      <c r="AB629" s="130"/>
      <c r="AC629" s="130"/>
      <c r="AD629" s="130"/>
      <c r="AE629" s="130"/>
      <c r="AF629" s="130"/>
      <c r="AG629" s="130"/>
      <c r="AH629" s="116"/>
      <c r="AI629" s="116"/>
    </row>
    <row r="630" spans="1:35" ht="15.75" customHeight="1">
      <c r="A630" s="260"/>
      <c r="B630" s="116"/>
      <c r="C630" s="130"/>
      <c r="D630" s="130"/>
      <c r="E630" s="130"/>
      <c r="F630" s="130"/>
      <c r="G630" s="130"/>
      <c r="H630" s="117"/>
      <c r="I630" s="130"/>
      <c r="J630" s="130"/>
      <c r="K630" s="130"/>
      <c r="L630" s="130"/>
      <c r="M630" s="130"/>
      <c r="N630" s="257"/>
      <c r="O630" s="257"/>
      <c r="P630" s="130"/>
      <c r="Q630" s="257"/>
      <c r="R630" s="257"/>
      <c r="S630" s="257"/>
      <c r="T630" s="130"/>
      <c r="U630" s="130"/>
      <c r="V630" s="130"/>
      <c r="W630" s="130"/>
      <c r="X630" s="130"/>
      <c r="Y630" s="130"/>
      <c r="Z630" s="130"/>
      <c r="AA630" s="130"/>
      <c r="AB630" s="130"/>
      <c r="AC630" s="130"/>
      <c r="AD630" s="130"/>
      <c r="AE630" s="130"/>
      <c r="AF630" s="130"/>
      <c r="AG630" s="130"/>
      <c r="AH630" s="116"/>
      <c r="AI630" s="116"/>
    </row>
    <row r="631" spans="1:35" ht="15.75" customHeight="1">
      <c r="A631" s="260"/>
      <c r="B631" s="116"/>
      <c r="C631" s="130"/>
      <c r="D631" s="130"/>
      <c r="E631" s="130"/>
      <c r="F631" s="130"/>
      <c r="G631" s="130"/>
      <c r="H631" s="117"/>
      <c r="I631" s="130"/>
      <c r="J631" s="130"/>
      <c r="K631" s="130"/>
      <c r="L631" s="130"/>
      <c r="M631" s="130"/>
      <c r="N631" s="257"/>
      <c r="O631" s="257"/>
      <c r="P631" s="130"/>
      <c r="Q631" s="257"/>
      <c r="R631" s="257"/>
      <c r="S631" s="257"/>
      <c r="T631" s="130"/>
      <c r="U631" s="130"/>
      <c r="V631" s="130"/>
      <c r="W631" s="130"/>
      <c r="X631" s="130"/>
      <c r="Y631" s="130"/>
      <c r="Z631" s="130"/>
      <c r="AA631" s="130"/>
      <c r="AB631" s="130"/>
      <c r="AC631" s="130"/>
      <c r="AD631" s="130"/>
      <c r="AE631" s="130"/>
      <c r="AF631" s="130"/>
      <c r="AG631" s="130"/>
      <c r="AH631" s="116"/>
      <c r="AI631" s="116"/>
    </row>
    <row r="632" spans="1:35" ht="15.75" customHeight="1">
      <c r="A632" s="260"/>
      <c r="B632" s="116"/>
      <c r="C632" s="130"/>
      <c r="D632" s="130"/>
      <c r="E632" s="130"/>
      <c r="F632" s="130"/>
      <c r="G632" s="130"/>
      <c r="H632" s="117"/>
      <c r="I632" s="130"/>
      <c r="J632" s="130"/>
      <c r="K632" s="130"/>
      <c r="L632" s="130"/>
      <c r="M632" s="130"/>
      <c r="N632" s="257"/>
      <c r="O632" s="257"/>
      <c r="P632" s="130"/>
      <c r="Q632" s="257"/>
      <c r="R632" s="257"/>
      <c r="S632" s="257"/>
      <c r="T632" s="130"/>
      <c r="U632" s="130"/>
      <c r="V632" s="130"/>
      <c r="W632" s="130"/>
      <c r="X632" s="130"/>
      <c r="Y632" s="130"/>
      <c r="Z632" s="130"/>
      <c r="AA632" s="130"/>
      <c r="AB632" s="130"/>
      <c r="AC632" s="130"/>
      <c r="AD632" s="130"/>
      <c r="AE632" s="130"/>
      <c r="AF632" s="130"/>
      <c r="AG632" s="130"/>
      <c r="AH632" s="116"/>
      <c r="AI632" s="116"/>
    </row>
    <row r="633" spans="1:35" ht="15.75" customHeight="1">
      <c r="A633" s="260"/>
      <c r="B633" s="116"/>
      <c r="C633" s="130"/>
      <c r="D633" s="130"/>
      <c r="E633" s="130"/>
      <c r="F633" s="130"/>
      <c r="G633" s="130"/>
      <c r="H633" s="117"/>
      <c r="I633" s="130"/>
      <c r="J633" s="130"/>
      <c r="K633" s="130"/>
      <c r="L633" s="130"/>
      <c r="M633" s="130"/>
      <c r="N633" s="257"/>
      <c r="O633" s="257"/>
      <c r="P633" s="130"/>
      <c r="Q633" s="257"/>
      <c r="R633" s="257"/>
      <c r="S633" s="257"/>
      <c r="T633" s="130"/>
      <c r="U633" s="130"/>
      <c r="V633" s="130"/>
      <c r="W633" s="130"/>
      <c r="X633" s="130"/>
      <c r="Y633" s="130"/>
      <c r="Z633" s="130"/>
      <c r="AA633" s="130"/>
      <c r="AB633" s="130"/>
      <c r="AC633" s="130"/>
      <c r="AD633" s="130"/>
      <c r="AE633" s="130"/>
      <c r="AF633" s="130"/>
      <c r="AG633" s="130"/>
      <c r="AH633" s="116"/>
      <c r="AI633" s="116"/>
    </row>
    <row r="634" spans="1:35" ht="15.75" customHeight="1">
      <c r="A634" s="260"/>
      <c r="B634" s="116"/>
      <c r="C634" s="130"/>
      <c r="D634" s="130"/>
      <c r="E634" s="130"/>
      <c r="F634" s="130"/>
      <c r="G634" s="130"/>
      <c r="H634" s="117"/>
      <c r="I634" s="130"/>
      <c r="J634" s="130"/>
      <c r="K634" s="130"/>
      <c r="L634" s="130"/>
      <c r="M634" s="130"/>
      <c r="N634" s="257"/>
      <c r="O634" s="257"/>
      <c r="P634" s="130"/>
      <c r="Q634" s="257"/>
      <c r="R634" s="257"/>
      <c r="S634" s="257"/>
      <c r="T634" s="130"/>
      <c r="U634" s="130"/>
      <c r="V634" s="130"/>
      <c r="W634" s="130"/>
      <c r="X634" s="130"/>
      <c r="Y634" s="130"/>
      <c r="Z634" s="130"/>
      <c r="AA634" s="130"/>
      <c r="AB634" s="130"/>
      <c r="AC634" s="130"/>
      <c r="AD634" s="130"/>
      <c r="AE634" s="130"/>
      <c r="AF634" s="130"/>
      <c r="AG634" s="130"/>
      <c r="AH634" s="116"/>
      <c r="AI634" s="116"/>
    </row>
    <row r="635" spans="1:35" ht="15.75" customHeight="1">
      <c r="A635" s="260"/>
      <c r="B635" s="116"/>
      <c r="C635" s="130"/>
      <c r="D635" s="130"/>
      <c r="E635" s="130"/>
      <c r="F635" s="130"/>
      <c r="G635" s="130"/>
      <c r="H635" s="117"/>
      <c r="I635" s="130"/>
      <c r="J635" s="130"/>
      <c r="K635" s="130"/>
      <c r="L635" s="130"/>
      <c r="M635" s="130"/>
      <c r="N635" s="257"/>
      <c r="O635" s="257"/>
      <c r="P635" s="130"/>
      <c r="Q635" s="257"/>
      <c r="R635" s="257"/>
      <c r="S635" s="257"/>
      <c r="T635" s="130"/>
      <c r="U635" s="130"/>
      <c r="V635" s="130"/>
      <c r="W635" s="130"/>
      <c r="X635" s="130"/>
      <c r="Y635" s="130"/>
      <c r="Z635" s="130"/>
      <c r="AA635" s="130"/>
      <c r="AB635" s="130"/>
      <c r="AC635" s="130"/>
      <c r="AD635" s="130"/>
      <c r="AE635" s="130"/>
      <c r="AF635" s="130"/>
      <c r="AG635" s="130"/>
      <c r="AH635" s="116"/>
      <c r="AI635" s="116"/>
    </row>
    <row r="636" spans="1:35" ht="15.75" customHeight="1">
      <c r="A636" s="260"/>
      <c r="B636" s="116"/>
      <c r="C636" s="130"/>
      <c r="D636" s="130"/>
      <c r="E636" s="130"/>
      <c r="F636" s="130"/>
      <c r="G636" s="130"/>
      <c r="H636" s="117"/>
      <c r="I636" s="130"/>
      <c r="J636" s="130"/>
      <c r="K636" s="130"/>
      <c r="L636" s="130"/>
      <c r="M636" s="130"/>
      <c r="N636" s="257"/>
      <c r="O636" s="257"/>
      <c r="P636" s="130"/>
      <c r="Q636" s="257"/>
      <c r="R636" s="257"/>
      <c r="S636" s="257"/>
      <c r="T636" s="130"/>
      <c r="U636" s="130"/>
      <c r="V636" s="130"/>
      <c r="W636" s="130"/>
      <c r="X636" s="130"/>
      <c r="Y636" s="130"/>
      <c r="Z636" s="130"/>
      <c r="AA636" s="130"/>
      <c r="AB636" s="130"/>
      <c r="AC636" s="130"/>
      <c r="AD636" s="130"/>
      <c r="AE636" s="130"/>
      <c r="AF636" s="130"/>
      <c r="AG636" s="130"/>
      <c r="AH636" s="116"/>
      <c r="AI636" s="116"/>
    </row>
    <row r="637" spans="1:35" ht="15.75" customHeight="1">
      <c r="A637" s="260"/>
      <c r="B637" s="116"/>
      <c r="C637" s="130"/>
      <c r="D637" s="130"/>
      <c r="E637" s="130"/>
      <c r="F637" s="130"/>
      <c r="G637" s="130"/>
      <c r="H637" s="117"/>
      <c r="I637" s="130"/>
      <c r="J637" s="130"/>
      <c r="K637" s="130"/>
      <c r="L637" s="130"/>
      <c r="M637" s="130"/>
      <c r="N637" s="257"/>
      <c r="O637" s="257"/>
      <c r="P637" s="130"/>
      <c r="Q637" s="257"/>
      <c r="R637" s="257"/>
      <c r="S637" s="257"/>
      <c r="T637" s="130"/>
      <c r="U637" s="130"/>
      <c r="V637" s="130"/>
      <c r="W637" s="130"/>
      <c r="X637" s="130"/>
      <c r="Y637" s="130"/>
      <c r="Z637" s="130"/>
      <c r="AA637" s="130"/>
      <c r="AB637" s="130"/>
      <c r="AC637" s="130"/>
      <c r="AD637" s="130"/>
      <c r="AE637" s="130"/>
      <c r="AF637" s="130"/>
      <c r="AG637" s="130"/>
      <c r="AH637" s="116"/>
      <c r="AI637" s="116"/>
    </row>
    <row r="638" spans="1:35" ht="15.75" customHeight="1">
      <c r="A638" s="260"/>
      <c r="B638" s="116"/>
      <c r="C638" s="130"/>
      <c r="D638" s="130"/>
      <c r="E638" s="130"/>
      <c r="F638" s="130"/>
      <c r="G638" s="130"/>
      <c r="H638" s="117"/>
      <c r="I638" s="130"/>
      <c r="J638" s="130"/>
      <c r="K638" s="130"/>
      <c r="L638" s="130"/>
      <c r="M638" s="130"/>
      <c r="N638" s="257"/>
      <c r="O638" s="257"/>
      <c r="P638" s="130"/>
      <c r="Q638" s="257"/>
      <c r="R638" s="257"/>
      <c r="S638" s="257"/>
      <c r="T638" s="130"/>
      <c r="U638" s="130"/>
      <c r="V638" s="130"/>
      <c r="W638" s="130"/>
      <c r="X638" s="130"/>
      <c r="Y638" s="130"/>
      <c r="Z638" s="130"/>
      <c r="AA638" s="130"/>
      <c r="AB638" s="130"/>
      <c r="AC638" s="130"/>
      <c r="AD638" s="130"/>
      <c r="AE638" s="130"/>
      <c r="AF638" s="130"/>
      <c r="AG638" s="130"/>
      <c r="AH638" s="116"/>
      <c r="AI638" s="116"/>
    </row>
    <row r="639" spans="1:35" ht="15.75" customHeight="1">
      <c r="A639" s="260"/>
      <c r="B639" s="116"/>
      <c r="C639" s="130"/>
      <c r="D639" s="130"/>
      <c r="E639" s="130"/>
      <c r="F639" s="130"/>
      <c r="G639" s="130"/>
      <c r="H639" s="117"/>
      <c r="I639" s="130"/>
      <c r="J639" s="130"/>
      <c r="K639" s="130"/>
      <c r="L639" s="130"/>
      <c r="M639" s="130"/>
      <c r="N639" s="257"/>
      <c r="O639" s="257"/>
      <c r="P639" s="130"/>
      <c r="Q639" s="257"/>
      <c r="R639" s="257"/>
      <c r="S639" s="257"/>
      <c r="T639" s="130"/>
      <c r="U639" s="130"/>
      <c r="V639" s="130"/>
      <c r="W639" s="130"/>
      <c r="X639" s="130"/>
      <c r="Y639" s="130"/>
      <c r="Z639" s="130"/>
      <c r="AA639" s="130"/>
      <c r="AB639" s="130"/>
      <c r="AC639" s="130"/>
      <c r="AD639" s="130"/>
      <c r="AE639" s="130"/>
      <c r="AF639" s="130"/>
      <c r="AG639" s="130"/>
      <c r="AH639" s="116"/>
      <c r="AI639" s="116"/>
    </row>
    <row r="640" spans="1:35" ht="15.75" customHeight="1">
      <c r="A640" s="260"/>
      <c r="B640" s="116"/>
      <c r="C640" s="130"/>
      <c r="D640" s="130"/>
      <c r="E640" s="130"/>
      <c r="F640" s="130"/>
      <c r="G640" s="130"/>
      <c r="H640" s="117"/>
      <c r="I640" s="130"/>
      <c r="J640" s="130"/>
      <c r="K640" s="130"/>
      <c r="L640" s="130"/>
      <c r="M640" s="130"/>
      <c r="N640" s="257"/>
      <c r="O640" s="257"/>
      <c r="P640" s="130"/>
      <c r="Q640" s="257"/>
      <c r="R640" s="257"/>
      <c r="S640" s="257"/>
      <c r="T640" s="130"/>
      <c r="U640" s="130"/>
      <c r="V640" s="130"/>
      <c r="W640" s="130"/>
      <c r="X640" s="130"/>
      <c r="Y640" s="130"/>
      <c r="Z640" s="130"/>
      <c r="AA640" s="130"/>
      <c r="AB640" s="130"/>
      <c r="AC640" s="130"/>
      <c r="AD640" s="130"/>
      <c r="AE640" s="130"/>
      <c r="AF640" s="130"/>
      <c r="AG640" s="130"/>
      <c r="AH640" s="116"/>
      <c r="AI640" s="116"/>
    </row>
    <row r="641" spans="1:35" ht="15.75" customHeight="1">
      <c r="A641" s="260"/>
      <c r="B641" s="116"/>
      <c r="C641" s="130"/>
      <c r="D641" s="130"/>
      <c r="E641" s="130"/>
      <c r="F641" s="130"/>
      <c r="G641" s="130"/>
      <c r="H641" s="117"/>
      <c r="I641" s="130"/>
      <c r="J641" s="130"/>
      <c r="K641" s="130"/>
      <c r="L641" s="130"/>
      <c r="M641" s="130"/>
      <c r="N641" s="257"/>
      <c r="O641" s="257"/>
      <c r="P641" s="130"/>
      <c r="Q641" s="257"/>
      <c r="R641" s="257"/>
      <c r="S641" s="257"/>
      <c r="T641" s="130"/>
      <c r="U641" s="130"/>
      <c r="V641" s="130"/>
      <c r="W641" s="130"/>
      <c r="X641" s="130"/>
      <c r="Y641" s="130"/>
      <c r="Z641" s="130"/>
      <c r="AA641" s="130"/>
      <c r="AB641" s="130"/>
      <c r="AC641" s="130"/>
      <c r="AD641" s="130"/>
      <c r="AE641" s="130"/>
      <c r="AF641" s="130"/>
      <c r="AG641" s="130"/>
      <c r="AH641" s="116"/>
      <c r="AI641" s="116"/>
    </row>
    <row r="642" spans="1:35" ht="15.75" customHeight="1">
      <c r="A642" s="260"/>
      <c r="B642" s="116"/>
      <c r="C642" s="130"/>
      <c r="D642" s="130"/>
      <c r="E642" s="130"/>
      <c r="F642" s="130"/>
      <c r="G642" s="130"/>
      <c r="H642" s="117"/>
      <c r="I642" s="130"/>
      <c r="J642" s="130"/>
      <c r="K642" s="130"/>
      <c r="L642" s="130"/>
      <c r="M642" s="130"/>
      <c r="N642" s="257"/>
      <c r="O642" s="257"/>
      <c r="P642" s="130"/>
      <c r="Q642" s="257"/>
      <c r="R642" s="257"/>
      <c r="S642" s="257"/>
      <c r="T642" s="130"/>
      <c r="U642" s="130"/>
      <c r="V642" s="130"/>
      <c r="W642" s="130"/>
      <c r="X642" s="130"/>
      <c r="Y642" s="130"/>
      <c r="Z642" s="130"/>
      <c r="AA642" s="130"/>
      <c r="AB642" s="130"/>
      <c r="AC642" s="130"/>
      <c r="AD642" s="130"/>
      <c r="AE642" s="130"/>
      <c r="AF642" s="130"/>
      <c r="AG642" s="130"/>
      <c r="AH642" s="116"/>
      <c r="AI642" s="116"/>
    </row>
    <row r="643" spans="1:35" ht="15.75" customHeight="1">
      <c r="A643" s="260"/>
      <c r="B643" s="116"/>
      <c r="C643" s="130"/>
      <c r="D643" s="130"/>
      <c r="E643" s="130"/>
      <c r="F643" s="130"/>
      <c r="G643" s="130"/>
      <c r="H643" s="117"/>
      <c r="I643" s="130"/>
      <c r="J643" s="130"/>
      <c r="K643" s="130"/>
      <c r="L643" s="130"/>
      <c r="M643" s="130"/>
      <c r="N643" s="257"/>
      <c r="O643" s="257"/>
      <c r="P643" s="130"/>
      <c r="Q643" s="257"/>
      <c r="R643" s="257"/>
      <c r="S643" s="257"/>
      <c r="T643" s="130"/>
      <c r="U643" s="130"/>
      <c r="V643" s="130"/>
      <c r="W643" s="130"/>
      <c r="X643" s="130"/>
      <c r="Y643" s="130"/>
      <c r="Z643" s="130"/>
      <c r="AA643" s="130"/>
      <c r="AB643" s="130"/>
      <c r="AC643" s="130"/>
      <c r="AD643" s="130"/>
      <c r="AE643" s="130"/>
      <c r="AF643" s="130"/>
      <c r="AG643" s="130"/>
      <c r="AH643" s="116"/>
      <c r="AI643" s="116"/>
    </row>
    <row r="644" spans="1:35" ht="15.75" customHeight="1">
      <c r="A644" s="260"/>
      <c r="B644" s="116"/>
      <c r="C644" s="130"/>
      <c r="D644" s="130"/>
      <c r="E644" s="130"/>
      <c r="F644" s="130"/>
      <c r="G644" s="130"/>
      <c r="H644" s="117"/>
      <c r="I644" s="130"/>
      <c r="J644" s="130"/>
      <c r="K644" s="130"/>
      <c r="L644" s="130"/>
      <c r="M644" s="130"/>
      <c r="N644" s="257"/>
      <c r="O644" s="257"/>
      <c r="P644" s="130"/>
      <c r="Q644" s="257"/>
      <c r="R644" s="257"/>
      <c r="S644" s="257"/>
      <c r="T644" s="130"/>
      <c r="U644" s="130"/>
      <c r="V644" s="130"/>
      <c r="W644" s="130"/>
      <c r="X644" s="130"/>
      <c r="Y644" s="130"/>
      <c r="Z644" s="130"/>
      <c r="AA644" s="130"/>
      <c r="AB644" s="130"/>
      <c r="AC644" s="130"/>
      <c r="AD644" s="130"/>
      <c r="AE644" s="130"/>
      <c r="AF644" s="130"/>
      <c r="AG644" s="130"/>
      <c r="AH644" s="116"/>
      <c r="AI644" s="116"/>
    </row>
    <row r="645" spans="1:35" ht="15.75" customHeight="1">
      <c r="A645" s="260"/>
      <c r="B645" s="116"/>
      <c r="C645" s="130"/>
      <c r="D645" s="130"/>
      <c r="E645" s="130"/>
      <c r="F645" s="130"/>
      <c r="G645" s="130"/>
      <c r="H645" s="117"/>
      <c r="I645" s="130"/>
      <c r="J645" s="130"/>
      <c r="K645" s="130"/>
      <c r="L645" s="130"/>
      <c r="M645" s="130"/>
      <c r="N645" s="257"/>
      <c r="O645" s="257"/>
      <c r="P645" s="130"/>
      <c r="Q645" s="257"/>
      <c r="R645" s="257"/>
      <c r="S645" s="257"/>
      <c r="T645" s="130"/>
      <c r="U645" s="130"/>
      <c r="V645" s="130"/>
      <c r="W645" s="130"/>
      <c r="X645" s="130"/>
      <c r="Y645" s="130"/>
      <c r="Z645" s="130"/>
      <c r="AA645" s="130"/>
      <c r="AB645" s="130"/>
      <c r="AC645" s="130"/>
      <c r="AD645" s="130"/>
      <c r="AE645" s="130"/>
      <c r="AF645" s="130"/>
      <c r="AG645" s="130"/>
      <c r="AH645" s="116"/>
      <c r="AI645" s="116"/>
    </row>
    <row r="646" spans="1:35" ht="15.75" customHeight="1">
      <c r="A646" s="260"/>
      <c r="B646" s="116"/>
      <c r="C646" s="130"/>
      <c r="D646" s="130"/>
      <c r="E646" s="130"/>
      <c r="F646" s="130"/>
      <c r="G646" s="130"/>
      <c r="H646" s="117"/>
      <c r="I646" s="130"/>
      <c r="J646" s="130"/>
      <c r="K646" s="130"/>
      <c r="L646" s="130"/>
      <c r="M646" s="130"/>
      <c r="N646" s="257"/>
      <c r="O646" s="257"/>
      <c r="P646" s="130"/>
      <c r="Q646" s="257"/>
      <c r="R646" s="257"/>
      <c r="S646" s="257"/>
      <c r="T646" s="130"/>
      <c r="U646" s="130"/>
      <c r="V646" s="130"/>
      <c r="W646" s="130"/>
      <c r="X646" s="130"/>
      <c r="Y646" s="130"/>
      <c r="Z646" s="130"/>
      <c r="AA646" s="130"/>
      <c r="AB646" s="130"/>
      <c r="AC646" s="130"/>
      <c r="AD646" s="130"/>
      <c r="AE646" s="130"/>
      <c r="AF646" s="130"/>
      <c r="AG646" s="130"/>
      <c r="AH646" s="116"/>
      <c r="AI646" s="116"/>
    </row>
    <row r="647" spans="1:35" ht="15.75" customHeight="1">
      <c r="A647" s="260"/>
      <c r="B647" s="116"/>
      <c r="C647" s="130"/>
      <c r="D647" s="130"/>
      <c r="E647" s="130"/>
      <c r="F647" s="130"/>
      <c r="G647" s="130"/>
      <c r="H647" s="117"/>
      <c r="I647" s="130"/>
      <c r="J647" s="130"/>
      <c r="K647" s="130"/>
      <c r="L647" s="130"/>
      <c r="M647" s="130"/>
      <c r="N647" s="257"/>
      <c r="O647" s="257"/>
      <c r="P647" s="130"/>
      <c r="Q647" s="257"/>
      <c r="R647" s="257"/>
      <c r="S647" s="257"/>
      <c r="T647" s="130"/>
      <c r="U647" s="130"/>
      <c r="V647" s="130"/>
      <c r="W647" s="130"/>
      <c r="X647" s="130"/>
      <c r="Y647" s="130"/>
      <c r="Z647" s="130"/>
      <c r="AA647" s="130"/>
      <c r="AB647" s="130"/>
      <c r="AC647" s="130"/>
      <c r="AD647" s="130"/>
      <c r="AE647" s="130"/>
      <c r="AF647" s="130"/>
      <c r="AG647" s="130"/>
      <c r="AH647" s="116"/>
      <c r="AI647" s="116"/>
    </row>
    <row r="648" spans="1:35" ht="15.75" customHeight="1">
      <c r="A648" s="260"/>
      <c r="B648" s="116"/>
      <c r="C648" s="130"/>
      <c r="D648" s="130"/>
      <c r="E648" s="130"/>
      <c r="F648" s="130"/>
      <c r="G648" s="130"/>
      <c r="H648" s="117"/>
      <c r="I648" s="130"/>
      <c r="J648" s="130"/>
      <c r="K648" s="130"/>
      <c r="L648" s="130"/>
      <c r="M648" s="130"/>
      <c r="N648" s="257"/>
      <c r="O648" s="257"/>
      <c r="P648" s="130"/>
      <c r="Q648" s="257"/>
      <c r="R648" s="257"/>
      <c r="S648" s="257"/>
      <c r="T648" s="130"/>
      <c r="U648" s="130"/>
      <c r="V648" s="130"/>
      <c r="W648" s="130"/>
      <c r="X648" s="130"/>
      <c r="Y648" s="130"/>
      <c r="Z648" s="130"/>
      <c r="AA648" s="130"/>
      <c r="AB648" s="130"/>
      <c r="AC648" s="130"/>
      <c r="AD648" s="130"/>
      <c r="AE648" s="130"/>
      <c r="AF648" s="130"/>
      <c r="AG648" s="130"/>
      <c r="AH648" s="116"/>
      <c r="AI648" s="116"/>
    </row>
    <row r="649" spans="1:35" ht="15.75" customHeight="1">
      <c r="A649" s="260"/>
      <c r="B649" s="116"/>
      <c r="C649" s="130"/>
      <c r="D649" s="130"/>
      <c r="E649" s="130"/>
      <c r="F649" s="130"/>
      <c r="G649" s="130"/>
      <c r="H649" s="117"/>
      <c r="I649" s="130"/>
      <c r="J649" s="130"/>
      <c r="K649" s="130"/>
      <c r="L649" s="130"/>
      <c r="M649" s="130"/>
      <c r="N649" s="257"/>
      <c r="O649" s="257"/>
      <c r="P649" s="130"/>
      <c r="Q649" s="257"/>
      <c r="R649" s="257"/>
      <c r="S649" s="257"/>
      <c r="T649" s="130"/>
      <c r="U649" s="130"/>
      <c r="V649" s="130"/>
      <c r="W649" s="130"/>
      <c r="X649" s="130"/>
      <c r="Y649" s="130"/>
      <c r="Z649" s="130"/>
      <c r="AA649" s="130"/>
      <c r="AB649" s="130"/>
      <c r="AC649" s="130"/>
      <c r="AD649" s="130"/>
      <c r="AE649" s="130"/>
      <c r="AF649" s="130"/>
      <c r="AG649" s="130"/>
      <c r="AH649" s="116"/>
      <c r="AI649" s="116"/>
    </row>
    <row r="650" spans="1:35" ht="15.75" customHeight="1">
      <c r="A650" s="260"/>
      <c r="B650" s="116"/>
      <c r="C650" s="130"/>
      <c r="D650" s="130"/>
      <c r="E650" s="130"/>
      <c r="F650" s="130"/>
      <c r="G650" s="130"/>
      <c r="H650" s="117"/>
      <c r="I650" s="130"/>
      <c r="J650" s="130"/>
      <c r="K650" s="130"/>
      <c r="L650" s="130"/>
      <c r="M650" s="130"/>
      <c r="N650" s="257"/>
      <c r="O650" s="257"/>
      <c r="P650" s="130"/>
      <c r="Q650" s="257"/>
      <c r="R650" s="257"/>
      <c r="S650" s="257"/>
      <c r="T650" s="130"/>
      <c r="U650" s="130"/>
      <c r="V650" s="130"/>
      <c r="W650" s="130"/>
      <c r="X650" s="130"/>
      <c r="Y650" s="130"/>
      <c r="Z650" s="130"/>
      <c r="AA650" s="130"/>
      <c r="AB650" s="130"/>
      <c r="AC650" s="130"/>
      <c r="AD650" s="130"/>
      <c r="AE650" s="130"/>
      <c r="AF650" s="130"/>
      <c r="AG650" s="130"/>
      <c r="AH650" s="116"/>
      <c r="AI650" s="116"/>
    </row>
    <row r="651" spans="1:35" ht="15.75" customHeight="1">
      <c r="A651" s="260"/>
      <c r="B651" s="116"/>
      <c r="C651" s="130"/>
      <c r="D651" s="130"/>
      <c r="E651" s="130"/>
      <c r="F651" s="130"/>
      <c r="G651" s="130"/>
      <c r="H651" s="117"/>
      <c r="I651" s="130"/>
      <c r="J651" s="130"/>
      <c r="K651" s="130"/>
      <c r="L651" s="130"/>
      <c r="M651" s="130"/>
      <c r="N651" s="257"/>
      <c r="O651" s="257"/>
      <c r="P651" s="130"/>
      <c r="Q651" s="257"/>
      <c r="R651" s="257"/>
      <c r="S651" s="257"/>
      <c r="T651" s="130"/>
      <c r="U651" s="130"/>
      <c r="V651" s="130"/>
      <c r="W651" s="130"/>
      <c r="X651" s="130"/>
      <c r="Y651" s="130"/>
      <c r="Z651" s="130"/>
      <c r="AA651" s="130"/>
      <c r="AB651" s="130"/>
      <c r="AC651" s="130"/>
      <c r="AD651" s="130"/>
      <c r="AE651" s="130"/>
      <c r="AF651" s="130"/>
      <c r="AG651" s="130"/>
      <c r="AH651" s="116"/>
      <c r="AI651" s="116"/>
    </row>
    <row r="652" spans="1:35" ht="15.75" customHeight="1">
      <c r="A652" s="260"/>
      <c r="B652" s="116"/>
      <c r="C652" s="130"/>
      <c r="D652" s="130"/>
      <c r="E652" s="130"/>
      <c r="F652" s="130"/>
      <c r="G652" s="130"/>
      <c r="H652" s="117"/>
      <c r="I652" s="130"/>
      <c r="J652" s="130"/>
      <c r="K652" s="130"/>
      <c r="L652" s="130"/>
      <c r="M652" s="130"/>
      <c r="N652" s="257"/>
      <c r="O652" s="257"/>
      <c r="P652" s="130"/>
      <c r="Q652" s="257"/>
      <c r="R652" s="257"/>
      <c r="S652" s="257"/>
      <c r="T652" s="130"/>
      <c r="U652" s="130"/>
      <c r="V652" s="130"/>
      <c r="W652" s="130"/>
      <c r="X652" s="130"/>
      <c r="Y652" s="130"/>
      <c r="Z652" s="130"/>
      <c r="AA652" s="130"/>
      <c r="AB652" s="130"/>
      <c r="AC652" s="130"/>
      <c r="AD652" s="130"/>
      <c r="AE652" s="130"/>
      <c r="AF652" s="130"/>
      <c r="AG652" s="130"/>
      <c r="AH652" s="116"/>
      <c r="AI652" s="116"/>
    </row>
    <row r="653" spans="1:35" ht="15.75" customHeight="1">
      <c r="A653" s="260"/>
      <c r="B653" s="116"/>
      <c r="C653" s="130"/>
      <c r="D653" s="130"/>
      <c r="E653" s="130"/>
      <c r="F653" s="130"/>
      <c r="G653" s="130"/>
      <c r="H653" s="117"/>
      <c r="I653" s="130"/>
      <c r="J653" s="130"/>
      <c r="K653" s="130"/>
      <c r="L653" s="130"/>
      <c r="M653" s="130"/>
      <c r="N653" s="257"/>
      <c r="O653" s="257"/>
      <c r="P653" s="130"/>
      <c r="Q653" s="257"/>
      <c r="R653" s="257"/>
      <c r="S653" s="257"/>
      <c r="T653" s="130"/>
      <c r="U653" s="130"/>
      <c r="V653" s="130"/>
      <c r="W653" s="130"/>
      <c r="X653" s="130"/>
      <c r="Y653" s="130"/>
      <c r="Z653" s="130"/>
      <c r="AA653" s="130"/>
      <c r="AB653" s="130"/>
      <c r="AC653" s="130"/>
      <c r="AD653" s="130"/>
      <c r="AE653" s="130"/>
      <c r="AF653" s="130"/>
      <c r="AG653" s="130"/>
      <c r="AH653" s="116"/>
      <c r="AI653" s="116"/>
    </row>
    <row r="654" spans="1:35" ht="15.75" customHeight="1">
      <c r="A654" s="260"/>
      <c r="B654" s="116"/>
      <c r="C654" s="130"/>
      <c r="D654" s="130"/>
      <c r="E654" s="130"/>
      <c r="F654" s="130"/>
      <c r="G654" s="130"/>
      <c r="H654" s="117"/>
      <c r="I654" s="130"/>
      <c r="J654" s="130"/>
      <c r="K654" s="130"/>
      <c r="L654" s="130"/>
      <c r="M654" s="130"/>
      <c r="N654" s="257"/>
      <c r="O654" s="257"/>
      <c r="P654" s="130"/>
      <c r="Q654" s="257"/>
      <c r="R654" s="257"/>
      <c r="S654" s="257"/>
      <c r="T654" s="130"/>
      <c r="U654" s="130"/>
      <c r="V654" s="130"/>
      <c r="W654" s="130"/>
      <c r="X654" s="130"/>
      <c r="Y654" s="130"/>
      <c r="Z654" s="130"/>
      <c r="AA654" s="130"/>
      <c r="AB654" s="130"/>
      <c r="AC654" s="130"/>
      <c r="AD654" s="130"/>
      <c r="AE654" s="130"/>
      <c r="AF654" s="130"/>
      <c r="AG654" s="130"/>
      <c r="AH654" s="116"/>
      <c r="AI654" s="116"/>
    </row>
    <row r="655" spans="1:35" ht="15.75" customHeight="1">
      <c r="A655" s="260"/>
      <c r="B655" s="116"/>
      <c r="C655" s="130"/>
      <c r="D655" s="130"/>
      <c r="E655" s="130"/>
      <c r="F655" s="130"/>
      <c r="G655" s="130"/>
      <c r="H655" s="117"/>
      <c r="I655" s="130"/>
      <c r="J655" s="130"/>
      <c r="K655" s="130"/>
      <c r="L655" s="130"/>
      <c r="M655" s="130"/>
      <c r="N655" s="257"/>
      <c r="O655" s="257"/>
      <c r="P655" s="130"/>
      <c r="Q655" s="257"/>
      <c r="R655" s="257"/>
      <c r="S655" s="257"/>
      <c r="T655" s="130"/>
      <c r="U655" s="130"/>
      <c r="V655" s="130"/>
      <c r="W655" s="130"/>
      <c r="X655" s="130"/>
      <c r="Y655" s="130"/>
      <c r="Z655" s="130"/>
      <c r="AA655" s="130"/>
      <c r="AB655" s="130"/>
      <c r="AC655" s="130"/>
      <c r="AD655" s="130"/>
      <c r="AE655" s="130"/>
      <c r="AF655" s="130"/>
      <c r="AG655" s="130"/>
      <c r="AH655" s="116"/>
      <c r="AI655" s="116"/>
    </row>
    <row r="656" spans="1:35" ht="15.75" customHeight="1">
      <c r="A656" s="260"/>
      <c r="B656" s="116"/>
      <c r="C656" s="130"/>
      <c r="D656" s="130"/>
      <c r="E656" s="130"/>
      <c r="F656" s="130"/>
      <c r="G656" s="130"/>
      <c r="H656" s="117"/>
      <c r="I656" s="130"/>
      <c r="J656" s="130"/>
      <c r="K656" s="130"/>
      <c r="L656" s="130"/>
      <c r="M656" s="130"/>
      <c r="N656" s="257"/>
      <c r="O656" s="257"/>
      <c r="P656" s="130"/>
      <c r="Q656" s="257"/>
      <c r="R656" s="257"/>
      <c r="S656" s="257"/>
      <c r="T656" s="130"/>
      <c r="U656" s="130"/>
      <c r="V656" s="130"/>
      <c r="W656" s="130"/>
      <c r="X656" s="130"/>
      <c r="Y656" s="130"/>
      <c r="Z656" s="130"/>
      <c r="AA656" s="130"/>
      <c r="AB656" s="130"/>
      <c r="AC656" s="130"/>
      <c r="AD656" s="130"/>
      <c r="AE656" s="130"/>
      <c r="AF656" s="130"/>
      <c r="AG656" s="130"/>
      <c r="AH656" s="116"/>
      <c r="AI656" s="116"/>
    </row>
    <row r="657" spans="1:35" ht="15.75" customHeight="1">
      <c r="A657" s="260"/>
      <c r="B657" s="116"/>
      <c r="C657" s="130"/>
      <c r="D657" s="130"/>
      <c r="E657" s="130"/>
      <c r="F657" s="130"/>
      <c r="G657" s="130"/>
      <c r="H657" s="117"/>
      <c r="I657" s="130"/>
      <c r="J657" s="130"/>
      <c r="K657" s="130"/>
      <c r="L657" s="130"/>
      <c r="M657" s="130"/>
      <c r="N657" s="257"/>
      <c r="O657" s="257"/>
      <c r="P657" s="130"/>
      <c r="Q657" s="257"/>
      <c r="R657" s="257"/>
      <c r="S657" s="257"/>
      <c r="T657" s="130"/>
      <c r="U657" s="130"/>
      <c r="V657" s="130"/>
      <c r="W657" s="130"/>
      <c r="X657" s="130"/>
      <c r="Y657" s="130"/>
      <c r="Z657" s="130"/>
      <c r="AA657" s="130"/>
      <c r="AB657" s="130"/>
      <c r="AC657" s="130"/>
      <c r="AD657" s="130"/>
      <c r="AE657" s="130"/>
      <c r="AF657" s="130"/>
      <c r="AG657" s="130"/>
      <c r="AH657" s="116"/>
      <c r="AI657" s="116"/>
    </row>
    <row r="658" spans="1:35" ht="15.75" customHeight="1">
      <c r="A658" s="260"/>
      <c r="B658" s="116"/>
      <c r="C658" s="130"/>
      <c r="D658" s="130"/>
      <c r="E658" s="130"/>
      <c r="F658" s="130"/>
      <c r="G658" s="130"/>
      <c r="H658" s="117"/>
      <c r="I658" s="130"/>
      <c r="J658" s="130"/>
      <c r="K658" s="130"/>
      <c r="L658" s="130"/>
      <c r="M658" s="130"/>
      <c r="N658" s="257"/>
      <c r="O658" s="257"/>
      <c r="P658" s="130"/>
      <c r="Q658" s="257"/>
      <c r="R658" s="257"/>
      <c r="S658" s="257"/>
      <c r="T658" s="130"/>
      <c r="U658" s="130"/>
      <c r="V658" s="130"/>
      <c r="W658" s="130"/>
      <c r="X658" s="130"/>
      <c r="Y658" s="130"/>
      <c r="Z658" s="130"/>
      <c r="AA658" s="130"/>
      <c r="AB658" s="130"/>
      <c r="AC658" s="130"/>
      <c r="AD658" s="130"/>
      <c r="AE658" s="130"/>
      <c r="AF658" s="130"/>
      <c r="AG658" s="130"/>
      <c r="AH658" s="116"/>
      <c r="AI658" s="116"/>
    </row>
    <row r="659" spans="1:35" ht="15.75" customHeight="1">
      <c r="A659" s="260"/>
      <c r="B659" s="116"/>
      <c r="C659" s="130"/>
      <c r="D659" s="130"/>
      <c r="E659" s="130"/>
      <c r="F659" s="130"/>
      <c r="G659" s="130"/>
      <c r="H659" s="117"/>
      <c r="I659" s="130"/>
      <c r="J659" s="130"/>
      <c r="K659" s="130"/>
      <c r="L659" s="130"/>
      <c r="M659" s="130"/>
      <c r="N659" s="257"/>
      <c r="O659" s="257"/>
      <c r="P659" s="130"/>
      <c r="Q659" s="257"/>
      <c r="R659" s="257"/>
      <c r="S659" s="257"/>
      <c r="T659" s="130"/>
      <c r="U659" s="130"/>
      <c r="V659" s="130"/>
      <c r="W659" s="130"/>
      <c r="X659" s="130"/>
      <c r="Y659" s="130"/>
      <c r="Z659" s="130"/>
      <c r="AA659" s="130"/>
      <c r="AB659" s="130"/>
      <c r="AC659" s="130"/>
      <c r="AD659" s="130"/>
      <c r="AE659" s="130"/>
      <c r="AF659" s="130"/>
      <c r="AG659" s="130"/>
      <c r="AH659" s="116"/>
      <c r="AI659" s="116"/>
    </row>
    <row r="660" spans="1:35" ht="15.75" customHeight="1">
      <c r="A660" s="260"/>
      <c r="B660" s="116"/>
      <c r="C660" s="130"/>
      <c r="D660" s="130"/>
      <c r="E660" s="130"/>
      <c r="F660" s="130"/>
      <c r="G660" s="130"/>
      <c r="H660" s="117"/>
      <c r="I660" s="130"/>
      <c r="J660" s="130"/>
      <c r="K660" s="130"/>
      <c r="L660" s="130"/>
      <c r="M660" s="130"/>
      <c r="N660" s="257"/>
      <c r="O660" s="257"/>
      <c r="P660" s="130"/>
      <c r="Q660" s="257"/>
      <c r="R660" s="257"/>
      <c r="S660" s="257"/>
      <c r="T660" s="130"/>
      <c r="U660" s="130"/>
      <c r="V660" s="130"/>
      <c r="W660" s="130"/>
      <c r="X660" s="130"/>
      <c r="Y660" s="130"/>
      <c r="Z660" s="130"/>
      <c r="AA660" s="130"/>
      <c r="AB660" s="130"/>
      <c r="AC660" s="130"/>
      <c r="AD660" s="130"/>
      <c r="AE660" s="130"/>
      <c r="AF660" s="130"/>
      <c r="AG660" s="130"/>
      <c r="AH660" s="116"/>
      <c r="AI660" s="116"/>
    </row>
    <row r="661" spans="1:35" ht="15.75" customHeight="1">
      <c r="A661" s="260"/>
      <c r="B661" s="116"/>
      <c r="C661" s="130"/>
      <c r="D661" s="130"/>
      <c r="E661" s="130"/>
      <c r="F661" s="130"/>
      <c r="G661" s="130"/>
      <c r="H661" s="117"/>
      <c r="I661" s="130"/>
      <c r="J661" s="130"/>
      <c r="K661" s="130"/>
      <c r="L661" s="130"/>
      <c r="M661" s="130"/>
      <c r="N661" s="257"/>
      <c r="O661" s="257"/>
      <c r="P661" s="130"/>
      <c r="Q661" s="257"/>
      <c r="R661" s="257"/>
      <c r="S661" s="257"/>
      <c r="T661" s="130"/>
      <c r="U661" s="130"/>
      <c r="V661" s="130"/>
      <c r="W661" s="130"/>
      <c r="X661" s="130"/>
      <c r="Y661" s="130"/>
      <c r="Z661" s="130"/>
      <c r="AA661" s="130"/>
      <c r="AB661" s="130"/>
      <c r="AC661" s="130"/>
      <c r="AD661" s="130"/>
      <c r="AE661" s="130"/>
      <c r="AF661" s="130"/>
      <c r="AG661" s="130"/>
      <c r="AH661" s="116"/>
      <c r="AI661" s="116"/>
    </row>
    <row r="662" spans="1:35" ht="15.75" customHeight="1">
      <c r="A662" s="260"/>
      <c r="B662" s="116"/>
      <c r="C662" s="130"/>
      <c r="D662" s="130"/>
      <c r="E662" s="130"/>
      <c r="F662" s="130"/>
      <c r="G662" s="130"/>
      <c r="H662" s="117"/>
      <c r="I662" s="130"/>
      <c r="J662" s="130"/>
      <c r="K662" s="130"/>
      <c r="L662" s="130"/>
      <c r="M662" s="130"/>
      <c r="N662" s="257"/>
      <c r="O662" s="257"/>
      <c r="P662" s="130"/>
      <c r="Q662" s="257"/>
      <c r="R662" s="257"/>
      <c r="S662" s="257"/>
      <c r="T662" s="130"/>
      <c r="U662" s="130"/>
      <c r="V662" s="130"/>
      <c r="W662" s="130"/>
      <c r="X662" s="130"/>
      <c r="Y662" s="130"/>
      <c r="Z662" s="130"/>
      <c r="AA662" s="130"/>
      <c r="AB662" s="130"/>
      <c r="AC662" s="130"/>
      <c r="AD662" s="130"/>
      <c r="AE662" s="130"/>
      <c r="AF662" s="130"/>
      <c r="AG662" s="130"/>
      <c r="AH662" s="116"/>
      <c r="AI662" s="116"/>
    </row>
    <row r="663" spans="1:35" ht="15.75" customHeight="1">
      <c r="A663" s="260"/>
      <c r="B663" s="116"/>
      <c r="C663" s="130"/>
      <c r="D663" s="130"/>
      <c r="E663" s="130"/>
      <c r="F663" s="130"/>
      <c r="G663" s="130"/>
      <c r="H663" s="117"/>
      <c r="I663" s="130"/>
      <c r="J663" s="130"/>
      <c r="K663" s="130"/>
      <c r="L663" s="130"/>
      <c r="M663" s="130"/>
      <c r="N663" s="257"/>
      <c r="O663" s="257"/>
      <c r="P663" s="130"/>
      <c r="Q663" s="257"/>
      <c r="R663" s="257"/>
      <c r="S663" s="257"/>
      <c r="T663" s="130"/>
      <c r="U663" s="130"/>
      <c r="V663" s="130"/>
      <c r="W663" s="130"/>
      <c r="X663" s="130"/>
      <c r="Y663" s="130"/>
      <c r="Z663" s="130"/>
      <c r="AA663" s="130"/>
      <c r="AB663" s="130"/>
      <c r="AC663" s="130"/>
      <c r="AD663" s="130"/>
      <c r="AE663" s="130"/>
      <c r="AF663" s="130"/>
      <c r="AG663" s="130"/>
      <c r="AH663" s="116"/>
      <c r="AI663" s="116"/>
    </row>
    <row r="664" spans="1:35" ht="15.75" customHeight="1">
      <c r="A664" s="260"/>
      <c r="B664" s="116"/>
      <c r="C664" s="130"/>
      <c r="D664" s="130"/>
      <c r="E664" s="130"/>
      <c r="F664" s="130"/>
      <c r="G664" s="130"/>
      <c r="H664" s="117"/>
      <c r="I664" s="130"/>
      <c r="J664" s="130"/>
      <c r="K664" s="130"/>
      <c r="L664" s="130"/>
      <c r="M664" s="130"/>
      <c r="N664" s="257"/>
      <c r="O664" s="257"/>
      <c r="P664" s="130"/>
      <c r="Q664" s="257"/>
      <c r="R664" s="257"/>
      <c r="S664" s="257"/>
      <c r="T664" s="130"/>
      <c r="U664" s="130"/>
      <c r="V664" s="130"/>
      <c r="W664" s="130"/>
      <c r="X664" s="130"/>
      <c r="Y664" s="130"/>
      <c r="Z664" s="130"/>
      <c r="AA664" s="130"/>
      <c r="AB664" s="130"/>
      <c r="AC664" s="130"/>
      <c r="AD664" s="130"/>
      <c r="AE664" s="130"/>
      <c r="AF664" s="130"/>
      <c r="AG664" s="130"/>
      <c r="AH664" s="116"/>
      <c r="AI664" s="116"/>
    </row>
    <row r="665" spans="1:35" ht="15.75" customHeight="1">
      <c r="A665" s="260"/>
      <c r="B665" s="116"/>
      <c r="C665" s="130"/>
      <c r="D665" s="130"/>
      <c r="E665" s="130"/>
      <c r="F665" s="130"/>
      <c r="G665" s="130"/>
      <c r="H665" s="117"/>
      <c r="I665" s="130"/>
      <c r="J665" s="130"/>
      <c r="K665" s="130"/>
      <c r="L665" s="130"/>
      <c r="M665" s="130"/>
      <c r="N665" s="257"/>
      <c r="O665" s="257"/>
      <c r="P665" s="130"/>
      <c r="Q665" s="257"/>
      <c r="R665" s="257"/>
      <c r="S665" s="257"/>
      <c r="T665" s="130"/>
      <c r="U665" s="130"/>
      <c r="V665" s="130"/>
      <c r="W665" s="130"/>
      <c r="X665" s="130"/>
      <c r="Y665" s="130"/>
      <c r="Z665" s="130"/>
      <c r="AA665" s="130"/>
      <c r="AB665" s="130"/>
      <c r="AC665" s="130"/>
      <c r="AD665" s="130"/>
      <c r="AE665" s="130"/>
      <c r="AF665" s="130"/>
      <c r="AG665" s="130"/>
      <c r="AH665" s="116"/>
      <c r="AI665" s="116"/>
    </row>
    <row r="666" spans="1:35" ht="15.75" customHeight="1">
      <c r="A666" s="260"/>
      <c r="B666" s="116"/>
      <c r="C666" s="130"/>
      <c r="D666" s="130"/>
      <c r="E666" s="130"/>
      <c r="F666" s="130"/>
      <c r="G666" s="130"/>
      <c r="H666" s="117"/>
      <c r="I666" s="130"/>
      <c r="J666" s="130"/>
      <c r="K666" s="130"/>
      <c r="L666" s="130"/>
      <c r="M666" s="130"/>
      <c r="N666" s="257"/>
      <c r="O666" s="257"/>
      <c r="P666" s="130"/>
      <c r="Q666" s="257"/>
      <c r="R666" s="257"/>
      <c r="S666" s="257"/>
      <c r="T666" s="130"/>
      <c r="U666" s="130"/>
      <c r="V666" s="130"/>
      <c r="W666" s="130"/>
      <c r="X666" s="130"/>
      <c r="Y666" s="130"/>
      <c r="Z666" s="130"/>
      <c r="AA666" s="130"/>
      <c r="AB666" s="130"/>
      <c r="AC666" s="130"/>
      <c r="AD666" s="130"/>
      <c r="AE666" s="130"/>
      <c r="AF666" s="130"/>
      <c r="AG666" s="130"/>
      <c r="AH666" s="116"/>
      <c r="AI666" s="116"/>
    </row>
    <row r="667" spans="1:35" ht="15.75" customHeight="1">
      <c r="A667" s="260"/>
      <c r="B667" s="116"/>
      <c r="C667" s="130"/>
      <c r="D667" s="130"/>
      <c r="E667" s="130"/>
      <c r="F667" s="130"/>
      <c r="G667" s="130"/>
      <c r="H667" s="117"/>
      <c r="I667" s="130"/>
      <c r="J667" s="130"/>
      <c r="K667" s="130"/>
      <c r="L667" s="130"/>
      <c r="M667" s="130"/>
      <c r="N667" s="257"/>
      <c r="O667" s="257"/>
      <c r="P667" s="130"/>
      <c r="Q667" s="257"/>
      <c r="R667" s="257"/>
      <c r="S667" s="257"/>
      <c r="T667" s="130"/>
      <c r="U667" s="130"/>
      <c r="V667" s="130"/>
      <c r="W667" s="130"/>
      <c r="X667" s="130"/>
      <c r="Y667" s="130"/>
      <c r="Z667" s="130"/>
      <c r="AA667" s="130"/>
      <c r="AB667" s="130"/>
      <c r="AC667" s="130"/>
      <c r="AD667" s="130"/>
      <c r="AE667" s="130"/>
      <c r="AF667" s="130"/>
      <c r="AG667" s="130"/>
      <c r="AH667" s="116"/>
      <c r="AI667" s="116"/>
    </row>
    <row r="668" spans="1:35" ht="15.75" customHeight="1">
      <c r="A668" s="260"/>
      <c r="B668" s="116"/>
      <c r="C668" s="130"/>
      <c r="D668" s="130"/>
      <c r="E668" s="130"/>
      <c r="F668" s="130"/>
      <c r="G668" s="130"/>
      <c r="H668" s="117"/>
      <c r="I668" s="130"/>
      <c r="J668" s="130"/>
      <c r="K668" s="130"/>
      <c r="L668" s="130"/>
      <c r="M668" s="130"/>
      <c r="N668" s="257"/>
      <c r="O668" s="257"/>
      <c r="P668" s="130"/>
      <c r="Q668" s="257"/>
      <c r="R668" s="257"/>
      <c r="S668" s="257"/>
      <c r="T668" s="130"/>
      <c r="U668" s="130"/>
      <c r="V668" s="130"/>
      <c r="W668" s="130"/>
      <c r="X668" s="130"/>
      <c r="Y668" s="130"/>
      <c r="Z668" s="130"/>
      <c r="AA668" s="130"/>
      <c r="AB668" s="130"/>
      <c r="AC668" s="130"/>
      <c r="AD668" s="130"/>
      <c r="AE668" s="130"/>
      <c r="AF668" s="130"/>
      <c r="AG668" s="130"/>
      <c r="AH668" s="116"/>
      <c r="AI668" s="116"/>
    </row>
    <row r="669" spans="1:35" ht="15.75" customHeight="1">
      <c r="A669" s="260"/>
      <c r="B669" s="116"/>
      <c r="C669" s="130"/>
      <c r="D669" s="130"/>
      <c r="E669" s="130"/>
      <c r="F669" s="130"/>
      <c r="G669" s="130"/>
      <c r="H669" s="117"/>
      <c r="I669" s="130"/>
      <c r="J669" s="130"/>
      <c r="K669" s="130"/>
      <c r="L669" s="130"/>
      <c r="M669" s="130"/>
      <c r="N669" s="257"/>
      <c r="O669" s="257"/>
      <c r="P669" s="130"/>
      <c r="Q669" s="257"/>
      <c r="R669" s="257"/>
      <c r="S669" s="257"/>
      <c r="T669" s="130"/>
      <c r="U669" s="130"/>
      <c r="V669" s="130"/>
      <c r="W669" s="130"/>
      <c r="X669" s="130"/>
      <c r="Y669" s="130"/>
      <c r="Z669" s="130"/>
      <c r="AA669" s="130"/>
      <c r="AB669" s="130"/>
      <c r="AC669" s="130"/>
      <c r="AD669" s="130"/>
      <c r="AE669" s="130"/>
      <c r="AF669" s="130"/>
      <c r="AG669" s="130"/>
      <c r="AH669" s="116"/>
      <c r="AI669" s="116"/>
    </row>
    <row r="670" spans="1:35" ht="15.75" customHeight="1">
      <c r="A670" s="260"/>
      <c r="B670" s="116"/>
      <c r="C670" s="130"/>
      <c r="D670" s="130"/>
      <c r="E670" s="130"/>
      <c r="F670" s="130"/>
      <c r="G670" s="130"/>
      <c r="H670" s="117"/>
      <c r="I670" s="130"/>
      <c r="J670" s="130"/>
      <c r="K670" s="130"/>
      <c r="L670" s="130"/>
      <c r="M670" s="130"/>
      <c r="N670" s="257"/>
      <c r="O670" s="257"/>
      <c r="P670" s="130"/>
      <c r="Q670" s="257"/>
      <c r="R670" s="257"/>
      <c r="S670" s="257"/>
      <c r="T670" s="130"/>
      <c r="U670" s="130"/>
      <c r="V670" s="130"/>
      <c r="W670" s="130"/>
      <c r="X670" s="130"/>
      <c r="Y670" s="130"/>
      <c r="Z670" s="130"/>
      <c r="AA670" s="130"/>
      <c r="AB670" s="130"/>
      <c r="AC670" s="130"/>
      <c r="AD670" s="130"/>
      <c r="AE670" s="130"/>
      <c r="AF670" s="130"/>
      <c r="AG670" s="130"/>
      <c r="AH670" s="116"/>
      <c r="AI670" s="116"/>
    </row>
    <row r="671" spans="1:35" ht="15.75" customHeight="1">
      <c r="A671" s="260"/>
      <c r="B671" s="116"/>
      <c r="C671" s="130"/>
      <c r="D671" s="130"/>
      <c r="E671" s="130"/>
      <c r="F671" s="130"/>
      <c r="G671" s="130"/>
      <c r="H671" s="117"/>
      <c r="I671" s="130"/>
      <c r="J671" s="130"/>
      <c r="K671" s="130"/>
      <c r="L671" s="130"/>
      <c r="M671" s="130"/>
      <c r="N671" s="257"/>
      <c r="O671" s="257"/>
      <c r="P671" s="130"/>
      <c r="Q671" s="257"/>
      <c r="R671" s="257"/>
      <c r="S671" s="257"/>
      <c r="T671" s="130"/>
      <c r="U671" s="130"/>
      <c r="V671" s="130"/>
      <c r="W671" s="130"/>
      <c r="X671" s="130"/>
      <c r="Y671" s="130"/>
      <c r="Z671" s="130"/>
      <c r="AA671" s="130"/>
      <c r="AB671" s="130"/>
      <c r="AC671" s="130"/>
      <c r="AD671" s="130"/>
      <c r="AE671" s="130"/>
      <c r="AF671" s="130"/>
      <c r="AG671" s="130"/>
      <c r="AH671" s="116"/>
      <c r="AI671" s="116"/>
    </row>
    <row r="672" spans="1:35" ht="15.75" customHeight="1">
      <c r="A672" s="260"/>
      <c r="B672" s="116"/>
      <c r="C672" s="130"/>
      <c r="D672" s="130"/>
      <c r="E672" s="130"/>
      <c r="F672" s="130"/>
      <c r="G672" s="130"/>
      <c r="H672" s="117"/>
      <c r="I672" s="130"/>
      <c r="J672" s="130"/>
      <c r="K672" s="130"/>
      <c r="L672" s="130"/>
      <c r="M672" s="130"/>
      <c r="N672" s="257"/>
      <c r="O672" s="257"/>
      <c r="P672" s="130"/>
      <c r="Q672" s="257"/>
      <c r="R672" s="257"/>
      <c r="S672" s="257"/>
      <c r="T672" s="130"/>
      <c r="U672" s="130"/>
      <c r="V672" s="130"/>
      <c r="W672" s="130"/>
      <c r="X672" s="130"/>
      <c r="Y672" s="130"/>
      <c r="Z672" s="130"/>
      <c r="AA672" s="130"/>
      <c r="AB672" s="130"/>
      <c r="AC672" s="130"/>
      <c r="AD672" s="130"/>
      <c r="AE672" s="130"/>
      <c r="AF672" s="130"/>
      <c r="AG672" s="130"/>
      <c r="AH672" s="116"/>
      <c r="AI672" s="116"/>
    </row>
    <row r="673" spans="1:35" ht="15.75" customHeight="1">
      <c r="A673" s="260"/>
      <c r="B673" s="116"/>
      <c r="C673" s="130"/>
      <c r="D673" s="130"/>
      <c r="E673" s="130"/>
      <c r="F673" s="130"/>
      <c r="G673" s="130"/>
      <c r="H673" s="117"/>
      <c r="I673" s="130"/>
      <c r="J673" s="130"/>
      <c r="K673" s="130"/>
      <c r="L673" s="130"/>
      <c r="M673" s="130"/>
      <c r="N673" s="257"/>
      <c r="O673" s="257"/>
      <c r="P673" s="130"/>
      <c r="Q673" s="257"/>
      <c r="R673" s="257"/>
      <c r="S673" s="257"/>
      <c r="T673" s="130"/>
      <c r="U673" s="130"/>
      <c r="V673" s="130"/>
      <c r="W673" s="130"/>
      <c r="X673" s="130"/>
      <c r="Y673" s="130"/>
      <c r="Z673" s="130"/>
      <c r="AA673" s="130"/>
      <c r="AB673" s="130"/>
      <c r="AC673" s="130"/>
      <c r="AD673" s="130"/>
      <c r="AE673" s="130"/>
      <c r="AF673" s="130"/>
      <c r="AG673" s="130"/>
      <c r="AH673" s="116"/>
      <c r="AI673" s="116"/>
    </row>
    <row r="674" spans="1:35" ht="15.75" customHeight="1">
      <c r="A674" s="260"/>
      <c r="B674" s="116"/>
      <c r="C674" s="130"/>
      <c r="D674" s="130"/>
      <c r="E674" s="130"/>
      <c r="F674" s="130"/>
      <c r="G674" s="130"/>
      <c r="H674" s="117"/>
      <c r="I674" s="130"/>
      <c r="J674" s="130"/>
      <c r="K674" s="130"/>
      <c r="L674" s="130"/>
      <c r="M674" s="130"/>
      <c r="N674" s="257"/>
      <c r="O674" s="257"/>
      <c r="P674" s="130"/>
      <c r="Q674" s="257"/>
      <c r="R674" s="257"/>
      <c r="S674" s="257"/>
      <c r="T674" s="130"/>
      <c r="U674" s="130"/>
      <c r="V674" s="130"/>
      <c r="W674" s="130"/>
      <c r="X674" s="130"/>
      <c r="Y674" s="130"/>
      <c r="Z674" s="130"/>
      <c r="AA674" s="130"/>
      <c r="AB674" s="130"/>
      <c r="AC674" s="130"/>
      <c r="AD674" s="130"/>
      <c r="AE674" s="130"/>
      <c r="AF674" s="130"/>
      <c r="AG674" s="130"/>
      <c r="AH674" s="116"/>
      <c r="AI674" s="116"/>
    </row>
    <row r="675" spans="1:35" ht="15.75" customHeight="1">
      <c r="A675" s="260"/>
      <c r="B675" s="116"/>
      <c r="C675" s="130"/>
      <c r="D675" s="130"/>
      <c r="E675" s="130"/>
      <c r="F675" s="130"/>
      <c r="G675" s="130"/>
      <c r="H675" s="117"/>
      <c r="I675" s="130"/>
      <c r="J675" s="130"/>
      <c r="K675" s="130"/>
      <c r="L675" s="130"/>
      <c r="M675" s="130"/>
      <c r="N675" s="257"/>
      <c r="O675" s="257"/>
      <c r="P675" s="130"/>
      <c r="Q675" s="257"/>
      <c r="R675" s="257"/>
      <c r="S675" s="257"/>
      <c r="T675" s="130"/>
      <c r="U675" s="130"/>
      <c r="V675" s="130"/>
      <c r="W675" s="130"/>
      <c r="X675" s="130"/>
      <c r="Y675" s="130"/>
      <c r="Z675" s="130"/>
      <c r="AA675" s="130"/>
      <c r="AB675" s="130"/>
      <c r="AC675" s="130"/>
      <c r="AD675" s="130"/>
      <c r="AE675" s="130"/>
      <c r="AF675" s="130"/>
      <c r="AG675" s="130"/>
      <c r="AH675" s="116"/>
      <c r="AI675" s="116"/>
    </row>
    <row r="676" spans="1:35" ht="15.75" customHeight="1">
      <c r="A676" s="260"/>
      <c r="B676" s="116"/>
      <c r="C676" s="130"/>
      <c r="D676" s="130"/>
      <c r="E676" s="130"/>
      <c r="F676" s="130"/>
      <c r="G676" s="130"/>
      <c r="H676" s="117"/>
      <c r="I676" s="130"/>
      <c r="J676" s="130"/>
      <c r="K676" s="130"/>
      <c r="L676" s="130"/>
      <c r="M676" s="130"/>
      <c r="N676" s="257"/>
      <c r="O676" s="257"/>
      <c r="P676" s="130"/>
      <c r="Q676" s="257"/>
      <c r="R676" s="257"/>
      <c r="S676" s="257"/>
      <c r="T676" s="130"/>
      <c r="U676" s="130"/>
      <c r="V676" s="130"/>
      <c r="W676" s="130"/>
      <c r="X676" s="130"/>
      <c r="Y676" s="130"/>
      <c r="Z676" s="130"/>
      <c r="AA676" s="130"/>
      <c r="AB676" s="130"/>
      <c r="AC676" s="130"/>
      <c r="AD676" s="130"/>
      <c r="AE676" s="130"/>
      <c r="AF676" s="130"/>
      <c r="AG676" s="130"/>
      <c r="AH676" s="116"/>
      <c r="AI676" s="116"/>
    </row>
    <row r="677" spans="1:35" ht="15.75" customHeight="1">
      <c r="A677" s="260"/>
      <c r="B677" s="116"/>
      <c r="C677" s="130"/>
      <c r="D677" s="130"/>
      <c r="E677" s="130"/>
      <c r="F677" s="130"/>
      <c r="G677" s="130"/>
      <c r="H677" s="117"/>
      <c r="I677" s="130"/>
      <c r="J677" s="130"/>
      <c r="K677" s="130"/>
      <c r="L677" s="130"/>
      <c r="M677" s="130"/>
      <c r="N677" s="257"/>
      <c r="O677" s="257"/>
      <c r="P677" s="130"/>
      <c r="Q677" s="257"/>
      <c r="R677" s="257"/>
      <c r="S677" s="257"/>
      <c r="T677" s="130"/>
      <c r="U677" s="130"/>
      <c r="V677" s="130"/>
      <c r="W677" s="130"/>
      <c r="X677" s="130"/>
      <c r="Y677" s="130"/>
      <c r="Z677" s="130"/>
      <c r="AA677" s="130"/>
      <c r="AB677" s="130"/>
      <c r="AC677" s="130"/>
      <c r="AD677" s="130"/>
      <c r="AE677" s="130"/>
      <c r="AF677" s="130"/>
      <c r="AG677" s="130"/>
      <c r="AH677" s="116"/>
      <c r="AI677" s="116"/>
    </row>
    <row r="678" spans="1:35" ht="15.75" customHeight="1">
      <c r="A678" s="260"/>
      <c r="B678" s="116"/>
      <c r="C678" s="130"/>
      <c r="D678" s="130"/>
      <c r="E678" s="130"/>
      <c r="F678" s="130"/>
      <c r="G678" s="130"/>
      <c r="H678" s="117"/>
      <c r="I678" s="130"/>
      <c r="J678" s="130"/>
      <c r="K678" s="130"/>
      <c r="L678" s="130"/>
      <c r="M678" s="130"/>
      <c r="N678" s="257"/>
      <c r="O678" s="257"/>
      <c r="P678" s="130"/>
      <c r="Q678" s="257"/>
      <c r="R678" s="257"/>
      <c r="S678" s="257"/>
      <c r="T678" s="130"/>
      <c r="U678" s="130"/>
      <c r="V678" s="130"/>
      <c r="W678" s="130"/>
      <c r="X678" s="130"/>
      <c r="Y678" s="130"/>
      <c r="Z678" s="130"/>
      <c r="AA678" s="130"/>
      <c r="AB678" s="130"/>
      <c r="AC678" s="130"/>
      <c r="AD678" s="130"/>
      <c r="AE678" s="130"/>
      <c r="AF678" s="130"/>
      <c r="AG678" s="130"/>
      <c r="AH678" s="116"/>
      <c r="AI678" s="116"/>
    </row>
    <row r="679" spans="1:35" ht="15.75" customHeight="1">
      <c r="A679" s="260"/>
      <c r="B679" s="116"/>
      <c r="C679" s="130"/>
      <c r="D679" s="130"/>
      <c r="E679" s="130"/>
      <c r="F679" s="130"/>
      <c r="G679" s="130"/>
      <c r="H679" s="117"/>
      <c r="I679" s="130"/>
      <c r="J679" s="130"/>
      <c r="K679" s="130"/>
      <c r="L679" s="130"/>
      <c r="M679" s="130"/>
      <c r="N679" s="257"/>
      <c r="O679" s="257"/>
      <c r="P679" s="130"/>
      <c r="Q679" s="257"/>
      <c r="R679" s="257"/>
      <c r="S679" s="257"/>
      <c r="T679" s="130"/>
      <c r="U679" s="130"/>
      <c r="V679" s="130"/>
      <c r="W679" s="130"/>
      <c r="X679" s="130"/>
      <c r="Y679" s="130"/>
      <c r="Z679" s="130"/>
      <c r="AA679" s="130"/>
      <c r="AB679" s="130"/>
      <c r="AC679" s="130"/>
      <c r="AD679" s="130"/>
      <c r="AE679" s="130"/>
      <c r="AF679" s="130"/>
      <c r="AG679" s="130"/>
      <c r="AH679" s="116"/>
      <c r="AI679" s="116"/>
    </row>
    <row r="680" spans="1:35" ht="15.75" customHeight="1">
      <c r="A680" s="260"/>
      <c r="B680" s="116"/>
      <c r="C680" s="130"/>
      <c r="D680" s="130"/>
      <c r="E680" s="130"/>
      <c r="F680" s="130"/>
      <c r="G680" s="130"/>
      <c r="H680" s="117"/>
      <c r="I680" s="130"/>
      <c r="J680" s="130"/>
      <c r="K680" s="130"/>
      <c r="L680" s="130"/>
      <c r="M680" s="130"/>
      <c r="N680" s="257"/>
      <c r="O680" s="257"/>
      <c r="P680" s="130"/>
      <c r="Q680" s="257"/>
      <c r="R680" s="257"/>
      <c r="S680" s="257"/>
      <c r="T680" s="130"/>
      <c r="U680" s="130"/>
      <c r="V680" s="130"/>
      <c r="W680" s="130"/>
      <c r="X680" s="130"/>
      <c r="Y680" s="130"/>
      <c r="Z680" s="130"/>
      <c r="AA680" s="130"/>
      <c r="AB680" s="130"/>
      <c r="AC680" s="130"/>
      <c r="AD680" s="130"/>
      <c r="AE680" s="130"/>
      <c r="AF680" s="130"/>
      <c r="AG680" s="130"/>
      <c r="AH680" s="116"/>
      <c r="AI680" s="116"/>
    </row>
    <row r="681" spans="1:35" ht="15.75" customHeight="1">
      <c r="A681" s="260"/>
      <c r="B681" s="116"/>
      <c r="C681" s="130"/>
      <c r="D681" s="130"/>
      <c r="E681" s="130"/>
      <c r="F681" s="130"/>
      <c r="G681" s="130"/>
      <c r="H681" s="117"/>
      <c r="I681" s="130"/>
      <c r="J681" s="130"/>
      <c r="K681" s="130"/>
      <c r="L681" s="130"/>
      <c r="M681" s="130"/>
      <c r="N681" s="257"/>
      <c r="O681" s="257"/>
      <c r="P681" s="130"/>
      <c r="Q681" s="257"/>
      <c r="R681" s="257"/>
      <c r="S681" s="257"/>
      <c r="T681" s="130"/>
      <c r="U681" s="130"/>
      <c r="V681" s="130"/>
      <c r="W681" s="130"/>
      <c r="X681" s="130"/>
      <c r="Y681" s="130"/>
      <c r="Z681" s="130"/>
      <c r="AA681" s="130"/>
      <c r="AB681" s="130"/>
      <c r="AC681" s="130"/>
      <c r="AD681" s="130"/>
      <c r="AE681" s="130"/>
      <c r="AF681" s="130"/>
      <c r="AG681" s="130"/>
      <c r="AH681" s="116"/>
      <c r="AI681" s="116"/>
    </row>
    <row r="682" spans="1:35" ht="15.75" customHeight="1">
      <c r="A682" s="260"/>
      <c r="B682" s="116"/>
      <c r="C682" s="130"/>
      <c r="D682" s="130"/>
      <c r="E682" s="130"/>
      <c r="F682" s="130"/>
      <c r="G682" s="130"/>
      <c r="H682" s="117"/>
      <c r="I682" s="130"/>
      <c r="J682" s="130"/>
      <c r="K682" s="130"/>
      <c r="L682" s="130"/>
      <c r="M682" s="130"/>
      <c r="N682" s="257"/>
      <c r="O682" s="257"/>
      <c r="P682" s="130"/>
      <c r="Q682" s="257"/>
      <c r="R682" s="257"/>
      <c r="S682" s="257"/>
      <c r="T682" s="130"/>
      <c r="U682" s="130"/>
      <c r="V682" s="130"/>
      <c r="W682" s="130"/>
      <c r="X682" s="130"/>
      <c r="Y682" s="130"/>
      <c r="Z682" s="130"/>
      <c r="AA682" s="130"/>
      <c r="AB682" s="130"/>
      <c r="AC682" s="130"/>
      <c r="AD682" s="130"/>
      <c r="AE682" s="130"/>
      <c r="AF682" s="130"/>
      <c r="AG682" s="130"/>
      <c r="AH682" s="116"/>
      <c r="AI682" s="116"/>
    </row>
    <row r="683" spans="1:35" ht="15.75" customHeight="1">
      <c r="A683" s="260"/>
      <c r="B683" s="116"/>
      <c r="C683" s="130"/>
      <c r="D683" s="130"/>
      <c r="E683" s="130"/>
      <c r="F683" s="130"/>
      <c r="G683" s="130"/>
      <c r="H683" s="117"/>
      <c r="I683" s="130"/>
      <c r="J683" s="130"/>
      <c r="K683" s="130"/>
      <c r="L683" s="130"/>
      <c r="M683" s="130"/>
      <c r="N683" s="257"/>
      <c r="O683" s="257"/>
      <c r="P683" s="130"/>
      <c r="Q683" s="257"/>
      <c r="R683" s="257"/>
      <c r="S683" s="257"/>
      <c r="T683" s="130"/>
      <c r="U683" s="130"/>
      <c r="V683" s="130"/>
      <c r="W683" s="130"/>
      <c r="X683" s="130"/>
      <c r="Y683" s="130"/>
      <c r="Z683" s="130"/>
      <c r="AA683" s="130"/>
      <c r="AB683" s="130"/>
      <c r="AC683" s="130"/>
      <c r="AD683" s="130"/>
      <c r="AE683" s="130"/>
      <c r="AF683" s="130"/>
      <c r="AG683" s="130"/>
      <c r="AH683" s="116"/>
      <c r="AI683" s="116"/>
    </row>
    <row r="684" spans="1:35" ht="15.75" customHeight="1">
      <c r="A684" s="260"/>
      <c r="B684" s="116"/>
      <c r="C684" s="130"/>
      <c r="D684" s="130"/>
      <c r="E684" s="130"/>
      <c r="F684" s="130"/>
      <c r="G684" s="130"/>
      <c r="H684" s="117"/>
      <c r="I684" s="130"/>
      <c r="J684" s="130"/>
      <c r="K684" s="130"/>
      <c r="L684" s="130"/>
      <c r="M684" s="130"/>
      <c r="N684" s="257"/>
      <c r="O684" s="257"/>
      <c r="P684" s="130"/>
      <c r="Q684" s="257"/>
      <c r="R684" s="257"/>
      <c r="S684" s="257"/>
      <c r="T684" s="130"/>
      <c r="U684" s="130"/>
      <c r="V684" s="130"/>
      <c r="W684" s="130"/>
      <c r="X684" s="130"/>
      <c r="Y684" s="130"/>
      <c r="Z684" s="130"/>
      <c r="AA684" s="130"/>
      <c r="AB684" s="130"/>
      <c r="AC684" s="130"/>
      <c r="AD684" s="130"/>
      <c r="AE684" s="130"/>
      <c r="AF684" s="130"/>
      <c r="AG684" s="130"/>
      <c r="AH684" s="116"/>
      <c r="AI684" s="116"/>
    </row>
    <row r="685" spans="1:35" ht="15.75" customHeight="1">
      <c r="A685" s="260"/>
      <c r="B685" s="116"/>
      <c r="C685" s="130"/>
      <c r="D685" s="130"/>
      <c r="E685" s="130"/>
      <c r="F685" s="130"/>
      <c r="G685" s="130"/>
      <c r="H685" s="117"/>
      <c r="I685" s="130"/>
      <c r="J685" s="130"/>
      <c r="K685" s="130"/>
      <c r="L685" s="130"/>
      <c r="M685" s="130"/>
      <c r="N685" s="257"/>
      <c r="O685" s="257"/>
      <c r="P685" s="130"/>
      <c r="Q685" s="257"/>
      <c r="R685" s="257"/>
      <c r="S685" s="257"/>
      <c r="T685" s="130"/>
      <c r="U685" s="130"/>
      <c r="V685" s="130"/>
      <c r="W685" s="130"/>
      <c r="X685" s="130"/>
      <c r="Y685" s="130"/>
      <c r="Z685" s="130"/>
      <c r="AA685" s="130"/>
      <c r="AB685" s="130"/>
      <c r="AC685" s="130"/>
      <c r="AD685" s="130"/>
      <c r="AE685" s="130"/>
      <c r="AF685" s="130"/>
      <c r="AG685" s="130"/>
      <c r="AH685" s="116"/>
      <c r="AI685" s="116"/>
    </row>
    <row r="686" spans="1:35" ht="15.75" customHeight="1">
      <c r="A686" s="260"/>
      <c r="B686" s="116"/>
      <c r="C686" s="130"/>
      <c r="D686" s="130"/>
      <c r="E686" s="130"/>
      <c r="F686" s="130"/>
      <c r="G686" s="130"/>
      <c r="H686" s="117"/>
      <c r="I686" s="130"/>
      <c r="J686" s="130"/>
      <c r="K686" s="130"/>
      <c r="L686" s="130"/>
      <c r="M686" s="130"/>
      <c r="N686" s="257"/>
      <c r="O686" s="257"/>
      <c r="P686" s="130"/>
      <c r="Q686" s="257"/>
      <c r="R686" s="257"/>
      <c r="S686" s="257"/>
      <c r="T686" s="130"/>
      <c r="U686" s="130"/>
      <c r="V686" s="130"/>
      <c r="W686" s="130"/>
      <c r="X686" s="130"/>
      <c r="Y686" s="130"/>
      <c r="Z686" s="130"/>
      <c r="AA686" s="130"/>
      <c r="AB686" s="130"/>
      <c r="AC686" s="130"/>
      <c r="AD686" s="130"/>
      <c r="AE686" s="130"/>
      <c r="AF686" s="130"/>
      <c r="AG686" s="130"/>
      <c r="AH686" s="116"/>
      <c r="AI686" s="116"/>
    </row>
    <row r="687" spans="1:35" ht="15.75" customHeight="1">
      <c r="A687" s="260"/>
      <c r="B687" s="116"/>
      <c r="C687" s="130"/>
      <c r="D687" s="130"/>
      <c r="E687" s="130"/>
      <c r="F687" s="130"/>
      <c r="G687" s="130"/>
      <c r="H687" s="117"/>
      <c r="I687" s="130"/>
      <c r="J687" s="130"/>
      <c r="K687" s="130"/>
      <c r="L687" s="130"/>
      <c r="M687" s="130"/>
      <c r="N687" s="257"/>
      <c r="O687" s="257"/>
      <c r="P687" s="130"/>
      <c r="Q687" s="257"/>
      <c r="R687" s="257"/>
      <c r="S687" s="257"/>
      <c r="T687" s="130"/>
      <c r="U687" s="130"/>
      <c r="V687" s="130"/>
      <c r="W687" s="130"/>
      <c r="X687" s="130"/>
      <c r="Y687" s="130"/>
      <c r="Z687" s="130"/>
      <c r="AA687" s="130"/>
      <c r="AB687" s="130"/>
      <c r="AC687" s="130"/>
      <c r="AD687" s="130"/>
      <c r="AE687" s="130"/>
      <c r="AF687" s="130"/>
      <c r="AG687" s="130"/>
      <c r="AH687" s="116"/>
      <c r="AI687" s="116"/>
    </row>
    <row r="688" spans="1:35" ht="15.75" customHeight="1">
      <c r="A688" s="260"/>
      <c r="B688" s="116"/>
      <c r="C688" s="130"/>
      <c r="D688" s="130"/>
      <c r="E688" s="130"/>
      <c r="F688" s="130"/>
      <c r="G688" s="130"/>
      <c r="H688" s="117"/>
      <c r="I688" s="130"/>
      <c r="J688" s="130"/>
      <c r="K688" s="130"/>
      <c r="L688" s="130"/>
      <c r="M688" s="130"/>
      <c r="N688" s="257"/>
      <c r="O688" s="257"/>
      <c r="P688" s="130"/>
      <c r="Q688" s="257"/>
      <c r="R688" s="257"/>
      <c r="S688" s="257"/>
      <c r="T688" s="130"/>
      <c r="U688" s="130"/>
      <c r="V688" s="130"/>
      <c r="W688" s="130"/>
      <c r="X688" s="130"/>
      <c r="Y688" s="130"/>
      <c r="Z688" s="130"/>
      <c r="AA688" s="130"/>
      <c r="AB688" s="130"/>
      <c r="AC688" s="130"/>
      <c r="AD688" s="130"/>
      <c r="AE688" s="130"/>
      <c r="AF688" s="130"/>
      <c r="AG688" s="130"/>
      <c r="AH688" s="116"/>
      <c r="AI688" s="116"/>
    </row>
    <row r="689" spans="1:35" ht="15.75" customHeight="1">
      <c r="A689" s="260"/>
      <c r="B689" s="116"/>
      <c r="C689" s="130"/>
      <c r="D689" s="130"/>
      <c r="E689" s="130"/>
      <c r="F689" s="130"/>
      <c r="G689" s="130"/>
      <c r="H689" s="117"/>
      <c r="I689" s="130"/>
      <c r="J689" s="130"/>
      <c r="K689" s="130"/>
      <c r="L689" s="130"/>
      <c r="M689" s="130"/>
      <c r="N689" s="257"/>
      <c r="O689" s="257"/>
      <c r="P689" s="130"/>
      <c r="Q689" s="257"/>
      <c r="R689" s="257"/>
      <c r="S689" s="257"/>
      <c r="T689" s="130"/>
      <c r="U689" s="130"/>
      <c r="V689" s="130"/>
      <c r="W689" s="130"/>
      <c r="X689" s="130"/>
      <c r="Y689" s="130"/>
      <c r="Z689" s="130"/>
      <c r="AA689" s="130"/>
      <c r="AB689" s="130"/>
      <c r="AC689" s="130"/>
      <c r="AD689" s="130"/>
      <c r="AE689" s="130"/>
      <c r="AF689" s="130"/>
      <c r="AG689" s="130"/>
      <c r="AH689" s="116"/>
      <c r="AI689" s="116"/>
    </row>
    <row r="690" spans="1:35" ht="15.75" customHeight="1">
      <c r="A690" s="260"/>
      <c r="B690" s="116"/>
      <c r="C690" s="130"/>
      <c r="D690" s="130"/>
      <c r="E690" s="130"/>
      <c r="F690" s="130"/>
      <c r="G690" s="130"/>
      <c r="H690" s="117"/>
      <c r="I690" s="130"/>
      <c r="J690" s="130"/>
      <c r="K690" s="130"/>
      <c r="L690" s="130"/>
      <c r="M690" s="130"/>
      <c r="N690" s="257"/>
      <c r="O690" s="257"/>
      <c r="P690" s="130"/>
      <c r="Q690" s="257"/>
      <c r="R690" s="257"/>
      <c r="S690" s="257"/>
      <c r="T690" s="130"/>
      <c r="U690" s="130"/>
      <c r="V690" s="130"/>
      <c r="W690" s="130"/>
      <c r="X690" s="130"/>
      <c r="Y690" s="130"/>
      <c r="Z690" s="130"/>
      <c r="AA690" s="130"/>
      <c r="AB690" s="130"/>
      <c r="AC690" s="130"/>
      <c r="AD690" s="130"/>
      <c r="AE690" s="130"/>
      <c r="AF690" s="130"/>
      <c r="AG690" s="130"/>
      <c r="AH690" s="116"/>
      <c r="AI690" s="116"/>
    </row>
    <row r="691" spans="1:35" ht="15.75" customHeight="1">
      <c r="A691" s="260"/>
      <c r="B691" s="116"/>
      <c r="C691" s="130"/>
      <c r="D691" s="130"/>
      <c r="E691" s="130"/>
      <c r="F691" s="130"/>
      <c r="G691" s="130"/>
      <c r="H691" s="117"/>
      <c r="I691" s="130"/>
      <c r="J691" s="130"/>
      <c r="K691" s="130"/>
      <c r="L691" s="130"/>
      <c r="M691" s="130"/>
      <c r="N691" s="257"/>
      <c r="O691" s="257"/>
      <c r="P691" s="130"/>
      <c r="Q691" s="257"/>
      <c r="R691" s="257"/>
      <c r="S691" s="257"/>
      <c r="T691" s="130"/>
      <c r="U691" s="130"/>
      <c r="V691" s="130"/>
      <c r="W691" s="130"/>
      <c r="X691" s="130"/>
      <c r="Y691" s="130"/>
      <c r="Z691" s="130"/>
      <c r="AA691" s="130"/>
      <c r="AB691" s="130"/>
      <c r="AC691" s="130"/>
      <c r="AD691" s="130"/>
      <c r="AE691" s="130"/>
      <c r="AF691" s="130"/>
      <c r="AG691" s="130"/>
      <c r="AH691" s="116"/>
      <c r="AI691" s="116"/>
    </row>
    <row r="692" spans="1:35" ht="15.75" customHeight="1">
      <c r="A692" s="260"/>
      <c r="B692" s="116"/>
      <c r="C692" s="130"/>
      <c r="D692" s="130"/>
      <c r="E692" s="130"/>
      <c r="F692" s="130"/>
      <c r="G692" s="130"/>
      <c r="H692" s="117"/>
      <c r="I692" s="130"/>
      <c r="J692" s="130"/>
      <c r="K692" s="130"/>
      <c r="L692" s="130"/>
      <c r="M692" s="130"/>
      <c r="N692" s="257"/>
      <c r="O692" s="257"/>
      <c r="P692" s="130"/>
      <c r="Q692" s="257"/>
      <c r="R692" s="257"/>
      <c r="S692" s="257"/>
      <c r="T692" s="130"/>
      <c r="U692" s="130"/>
      <c r="V692" s="130"/>
      <c r="W692" s="130"/>
      <c r="X692" s="130"/>
      <c r="Y692" s="130"/>
      <c r="Z692" s="130"/>
      <c r="AA692" s="130"/>
      <c r="AB692" s="130"/>
      <c r="AC692" s="130"/>
      <c r="AD692" s="130"/>
      <c r="AE692" s="130"/>
      <c r="AF692" s="130"/>
      <c r="AG692" s="130"/>
      <c r="AH692" s="116"/>
      <c r="AI692" s="116"/>
    </row>
    <row r="693" spans="1:35" ht="15.75" customHeight="1">
      <c r="A693" s="260"/>
      <c r="B693" s="116"/>
      <c r="C693" s="130"/>
      <c r="D693" s="130"/>
      <c r="E693" s="130"/>
      <c r="F693" s="130"/>
      <c r="G693" s="130"/>
      <c r="H693" s="117"/>
      <c r="I693" s="130"/>
      <c r="J693" s="130"/>
      <c r="K693" s="130"/>
      <c r="L693" s="130"/>
      <c r="M693" s="130"/>
      <c r="N693" s="257"/>
      <c r="O693" s="257"/>
      <c r="P693" s="130"/>
      <c r="Q693" s="257"/>
      <c r="R693" s="257"/>
      <c r="S693" s="257"/>
      <c r="T693" s="130"/>
      <c r="U693" s="130"/>
      <c r="V693" s="130"/>
      <c r="W693" s="130"/>
      <c r="X693" s="130"/>
      <c r="Y693" s="130"/>
      <c r="Z693" s="130"/>
      <c r="AA693" s="130"/>
      <c r="AB693" s="130"/>
      <c r="AC693" s="130"/>
      <c r="AD693" s="130"/>
      <c r="AE693" s="130"/>
      <c r="AF693" s="130"/>
      <c r="AG693" s="130"/>
      <c r="AH693" s="116"/>
      <c r="AI693" s="116"/>
    </row>
    <row r="694" spans="1:35" ht="15.75" customHeight="1">
      <c r="A694" s="260"/>
      <c r="B694" s="116"/>
      <c r="C694" s="130"/>
      <c r="D694" s="130"/>
      <c r="E694" s="130"/>
      <c r="F694" s="130"/>
      <c r="G694" s="130"/>
      <c r="H694" s="117"/>
      <c r="I694" s="130"/>
      <c r="J694" s="130"/>
      <c r="K694" s="130"/>
      <c r="L694" s="130"/>
      <c r="M694" s="130"/>
      <c r="N694" s="257"/>
      <c r="O694" s="257"/>
      <c r="P694" s="130"/>
      <c r="Q694" s="257"/>
      <c r="R694" s="257"/>
      <c r="S694" s="257"/>
      <c r="T694" s="130"/>
      <c r="U694" s="130"/>
      <c r="V694" s="130"/>
      <c r="W694" s="130"/>
      <c r="X694" s="130"/>
      <c r="Y694" s="130"/>
      <c r="Z694" s="130"/>
      <c r="AA694" s="130"/>
      <c r="AB694" s="130"/>
      <c r="AC694" s="130"/>
      <c r="AD694" s="130"/>
      <c r="AE694" s="130"/>
      <c r="AF694" s="130"/>
      <c r="AG694" s="130"/>
      <c r="AH694" s="116"/>
      <c r="AI694" s="116"/>
    </row>
    <row r="695" spans="1:35" ht="15.75" customHeight="1">
      <c r="A695" s="260"/>
      <c r="B695" s="116"/>
      <c r="C695" s="130"/>
      <c r="D695" s="130"/>
      <c r="E695" s="130"/>
      <c r="F695" s="130"/>
      <c r="G695" s="130"/>
      <c r="H695" s="117"/>
      <c r="I695" s="130"/>
      <c r="J695" s="130"/>
      <c r="K695" s="130"/>
      <c r="L695" s="130"/>
      <c r="M695" s="130"/>
      <c r="N695" s="257"/>
      <c r="O695" s="257"/>
      <c r="P695" s="130"/>
      <c r="Q695" s="257"/>
      <c r="R695" s="257"/>
      <c r="S695" s="257"/>
      <c r="T695" s="130"/>
      <c r="U695" s="130"/>
      <c r="V695" s="130"/>
      <c r="W695" s="130"/>
      <c r="X695" s="130"/>
      <c r="Y695" s="130"/>
      <c r="Z695" s="130"/>
      <c r="AA695" s="130"/>
      <c r="AB695" s="130"/>
      <c r="AC695" s="130"/>
      <c r="AD695" s="130"/>
      <c r="AE695" s="130"/>
      <c r="AF695" s="130"/>
      <c r="AG695" s="130"/>
      <c r="AH695" s="116"/>
      <c r="AI695" s="116"/>
    </row>
    <row r="696" spans="1:35" ht="15.75" customHeight="1">
      <c r="A696" s="260"/>
      <c r="B696" s="116"/>
      <c r="C696" s="130"/>
      <c r="D696" s="130"/>
      <c r="E696" s="130"/>
      <c r="F696" s="130"/>
      <c r="G696" s="130"/>
      <c r="H696" s="117"/>
      <c r="I696" s="130"/>
      <c r="J696" s="130"/>
      <c r="K696" s="130"/>
      <c r="L696" s="130"/>
      <c r="M696" s="130"/>
      <c r="N696" s="257"/>
      <c r="O696" s="257"/>
      <c r="P696" s="130"/>
      <c r="Q696" s="257"/>
      <c r="R696" s="257"/>
      <c r="S696" s="257"/>
      <c r="T696" s="130"/>
      <c r="U696" s="130"/>
      <c r="V696" s="130"/>
      <c r="W696" s="130"/>
      <c r="X696" s="130"/>
      <c r="Y696" s="130"/>
      <c r="Z696" s="130"/>
      <c r="AA696" s="130"/>
      <c r="AB696" s="130"/>
      <c r="AC696" s="130"/>
      <c r="AD696" s="130"/>
      <c r="AE696" s="130"/>
      <c r="AF696" s="130"/>
      <c r="AG696" s="130"/>
      <c r="AH696" s="116"/>
      <c r="AI696" s="116"/>
    </row>
    <row r="697" spans="1:35" ht="15.75" customHeight="1">
      <c r="A697" s="260"/>
      <c r="B697" s="116"/>
      <c r="C697" s="130"/>
      <c r="D697" s="130"/>
      <c r="E697" s="130"/>
      <c r="F697" s="130"/>
      <c r="G697" s="130"/>
      <c r="H697" s="117"/>
      <c r="I697" s="130"/>
      <c r="J697" s="130"/>
      <c r="K697" s="130"/>
      <c r="L697" s="130"/>
      <c r="M697" s="130"/>
      <c r="N697" s="257"/>
      <c r="O697" s="257"/>
      <c r="P697" s="130"/>
      <c r="Q697" s="257"/>
      <c r="R697" s="257"/>
      <c r="S697" s="257"/>
      <c r="T697" s="130"/>
      <c r="U697" s="130"/>
      <c r="V697" s="130"/>
      <c r="W697" s="130"/>
      <c r="X697" s="130"/>
      <c r="Y697" s="130"/>
      <c r="Z697" s="130"/>
      <c r="AA697" s="130"/>
      <c r="AB697" s="130"/>
      <c r="AC697" s="130"/>
      <c r="AD697" s="130"/>
      <c r="AE697" s="130"/>
      <c r="AF697" s="130"/>
      <c r="AG697" s="130"/>
      <c r="AH697" s="116"/>
      <c r="AI697" s="116"/>
    </row>
    <row r="698" spans="1:35" ht="15.75" customHeight="1">
      <c r="A698" s="260"/>
      <c r="B698" s="116"/>
      <c r="C698" s="130"/>
      <c r="D698" s="130"/>
      <c r="E698" s="130"/>
      <c r="F698" s="130"/>
      <c r="G698" s="130"/>
      <c r="H698" s="117"/>
      <c r="I698" s="130"/>
      <c r="J698" s="130"/>
      <c r="K698" s="130"/>
      <c r="L698" s="130"/>
      <c r="M698" s="130"/>
      <c r="N698" s="257"/>
      <c r="O698" s="257"/>
      <c r="P698" s="130"/>
      <c r="Q698" s="257"/>
      <c r="R698" s="257"/>
      <c r="S698" s="257"/>
      <c r="T698" s="130"/>
      <c r="U698" s="130"/>
      <c r="V698" s="130"/>
      <c r="W698" s="130"/>
      <c r="X698" s="130"/>
      <c r="Y698" s="130"/>
      <c r="Z698" s="130"/>
      <c r="AA698" s="130"/>
      <c r="AB698" s="130"/>
      <c r="AC698" s="130"/>
      <c r="AD698" s="130"/>
      <c r="AE698" s="130"/>
      <c r="AF698" s="130"/>
      <c r="AG698" s="130"/>
      <c r="AH698" s="116"/>
      <c r="AI698" s="116"/>
    </row>
    <row r="699" spans="1:35" ht="15.75" customHeight="1">
      <c r="A699" s="260"/>
      <c r="B699" s="116"/>
      <c r="C699" s="130"/>
      <c r="D699" s="130"/>
      <c r="E699" s="130"/>
      <c r="F699" s="130"/>
      <c r="G699" s="130"/>
      <c r="H699" s="117"/>
      <c r="I699" s="130"/>
      <c r="J699" s="130"/>
      <c r="K699" s="130"/>
      <c r="L699" s="130"/>
      <c r="M699" s="130"/>
      <c r="N699" s="257"/>
      <c r="O699" s="257"/>
      <c r="P699" s="130"/>
      <c r="Q699" s="257"/>
      <c r="R699" s="257"/>
      <c r="S699" s="257"/>
      <c r="T699" s="130"/>
      <c r="U699" s="130"/>
      <c r="V699" s="130"/>
      <c r="W699" s="130"/>
      <c r="X699" s="130"/>
      <c r="Y699" s="130"/>
      <c r="Z699" s="130"/>
      <c r="AA699" s="130"/>
      <c r="AB699" s="130"/>
      <c r="AC699" s="130"/>
      <c r="AD699" s="130"/>
      <c r="AE699" s="130"/>
      <c r="AF699" s="130"/>
      <c r="AG699" s="130"/>
      <c r="AH699" s="116"/>
      <c r="AI699" s="116"/>
    </row>
    <row r="700" spans="1:35" ht="15.75" customHeight="1">
      <c r="A700" s="260"/>
      <c r="B700" s="116"/>
      <c r="C700" s="130"/>
      <c r="D700" s="130"/>
      <c r="E700" s="130"/>
      <c r="F700" s="130"/>
      <c r="G700" s="130"/>
      <c r="H700" s="117"/>
      <c r="I700" s="130"/>
      <c r="J700" s="130"/>
      <c r="K700" s="130"/>
      <c r="L700" s="130"/>
      <c r="M700" s="130"/>
      <c r="N700" s="257"/>
      <c r="O700" s="257"/>
      <c r="P700" s="130"/>
      <c r="Q700" s="257"/>
      <c r="R700" s="257"/>
      <c r="S700" s="257"/>
      <c r="T700" s="130"/>
      <c r="U700" s="130"/>
      <c r="V700" s="130"/>
      <c r="W700" s="130"/>
      <c r="X700" s="130"/>
      <c r="Y700" s="130"/>
      <c r="Z700" s="130"/>
      <c r="AA700" s="130"/>
      <c r="AB700" s="130"/>
      <c r="AC700" s="130"/>
      <c r="AD700" s="130"/>
      <c r="AE700" s="130"/>
      <c r="AF700" s="130"/>
      <c r="AG700" s="130"/>
      <c r="AH700" s="116"/>
      <c r="AI700" s="116"/>
    </row>
    <row r="701" spans="1:35" ht="15.75" customHeight="1">
      <c r="A701" s="260"/>
      <c r="B701" s="116"/>
      <c r="C701" s="130"/>
      <c r="D701" s="130"/>
      <c r="E701" s="130"/>
      <c r="F701" s="130"/>
      <c r="G701" s="130"/>
      <c r="H701" s="117"/>
      <c r="I701" s="130"/>
      <c r="J701" s="130"/>
      <c r="K701" s="130"/>
      <c r="L701" s="130"/>
      <c r="M701" s="130"/>
      <c r="N701" s="257"/>
      <c r="O701" s="257"/>
      <c r="P701" s="130"/>
      <c r="Q701" s="257"/>
      <c r="R701" s="257"/>
      <c r="S701" s="257"/>
      <c r="T701" s="130"/>
      <c r="U701" s="130"/>
      <c r="V701" s="130"/>
      <c r="W701" s="130"/>
      <c r="X701" s="130"/>
      <c r="Y701" s="130"/>
      <c r="Z701" s="130"/>
      <c r="AA701" s="130"/>
      <c r="AB701" s="130"/>
      <c r="AC701" s="130"/>
      <c r="AD701" s="130"/>
      <c r="AE701" s="130"/>
      <c r="AF701" s="130"/>
      <c r="AG701" s="130"/>
      <c r="AH701" s="116"/>
      <c r="AI701" s="116"/>
    </row>
    <row r="702" spans="1:35" ht="15.75" customHeight="1">
      <c r="A702" s="260"/>
      <c r="B702" s="116"/>
      <c r="C702" s="130"/>
      <c r="D702" s="130"/>
      <c r="E702" s="130"/>
      <c r="F702" s="130"/>
      <c r="G702" s="130"/>
      <c r="H702" s="117"/>
      <c r="I702" s="130"/>
      <c r="J702" s="130"/>
      <c r="K702" s="130"/>
      <c r="L702" s="130"/>
      <c r="M702" s="130"/>
      <c r="N702" s="257"/>
      <c r="O702" s="257"/>
      <c r="P702" s="130"/>
      <c r="Q702" s="257"/>
      <c r="R702" s="257"/>
      <c r="S702" s="257"/>
      <c r="T702" s="130"/>
      <c r="U702" s="130"/>
      <c r="V702" s="130"/>
      <c r="W702" s="130"/>
      <c r="X702" s="130"/>
      <c r="Y702" s="130"/>
      <c r="Z702" s="130"/>
      <c r="AA702" s="130"/>
      <c r="AB702" s="130"/>
      <c r="AC702" s="130"/>
      <c r="AD702" s="130"/>
      <c r="AE702" s="130"/>
      <c r="AF702" s="130"/>
      <c r="AG702" s="130"/>
      <c r="AH702" s="116"/>
      <c r="AI702" s="116"/>
    </row>
    <row r="703" spans="1:35" ht="15.75" customHeight="1">
      <c r="A703" s="260"/>
      <c r="B703" s="116"/>
      <c r="C703" s="130"/>
      <c r="D703" s="130"/>
      <c r="E703" s="130"/>
      <c r="F703" s="130"/>
      <c r="G703" s="130"/>
      <c r="H703" s="117"/>
      <c r="I703" s="130"/>
      <c r="J703" s="130"/>
      <c r="K703" s="130"/>
      <c r="L703" s="130"/>
      <c r="M703" s="130"/>
      <c r="N703" s="257"/>
      <c r="O703" s="257"/>
      <c r="P703" s="130"/>
      <c r="Q703" s="257"/>
      <c r="R703" s="257"/>
      <c r="S703" s="257"/>
      <c r="T703" s="130"/>
      <c r="U703" s="130"/>
      <c r="V703" s="130"/>
      <c r="W703" s="130"/>
      <c r="X703" s="130"/>
      <c r="Y703" s="130"/>
      <c r="Z703" s="130"/>
      <c r="AA703" s="130"/>
      <c r="AB703" s="130"/>
      <c r="AC703" s="130"/>
      <c r="AD703" s="130"/>
      <c r="AE703" s="130"/>
      <c r="AF703" s="130"/>
      <c r="AG703" s="130"/>
      <c r="AH703" s="116"/>
      <c r="AI703" s="116"/>
    </row>
    <row r="704" spans="1:35" ht="15.75" customHeight="1">
      <c r="A704" s="260"/>
      <c r="B704" s="116"/>
      <c r="C704" s="130"/>
      <c r="D704" s="130"/>
      <c r="E704" s="130"/>
      <c r="F704" s="130"/>
      <c r="G704" s="130"/>
      <c r="H704" s="117"/>
      <c r="I704" s="130"/>
      <c r="J704" s="130"/>
      <c r="K704" s="130"/>
      <c r="L704" s="130"/>
      <c r="M704" s="130"/>
      <c r="N704" s="257"/>
      <c r="O704" s="257"/>
      <c r="P704" s="130"/>
      <c r="Q704" s="257"/>
      <c r="R704" s="257"/>
      <c r="S704" s="257"/>
      <c r="T704" s="130"/>
      <c r="U704" s="130"/>
      <c r="V704" s="130"/>
      <c r="W704" s="130"/>
      <c r="X704" s="130"/>
      <c r="Y704" s="130"/>
      <c r="Z704" s="130"/>
      <c r="AA704" s="130"/>
      <c r="AB704" s="130"/>
      <c r="AC704" s="130"/>
      <c r="AD704" s="130"/>
      <c r="AE704" s="130"/>
      <c r="AF704" s="130"/>
      <c r="AG704" s="130"/>
      <c r="AH704" s="116"/>
      <c r="AI704" s="116"/>
    </row>
    <row r="705" spans="1:35" ht="15.75" customHeight="1">
      <c r="A705" s="260"/>
      <c r="B705" s="116"/>
      <c r="C705" s="130"/>
      <c r="D705" s="130"/>
      <c r="E705" s="130"/>
      <c r="F705" s="130"/>
      <c r="G705" s="130"/>
      <c r="H705" s="117"/>
      <c r="I705" s="130"/>
      <c r="J705" s="130"/>
      <c r="K705" s="130"/>
      <c r="L705" s="130"/>
      <c r="M705" s="130"/>
      <c r="N705" s="257"/>
      <c r="O705" s="257"/>
      <c r="P705" s="130"/>
      <c r="Q705" s="257"/>
      <c r="R705" s="257"/>
      <c r="S705" s="257"/>
      <c r="T705" s="130"/>
      <c r="U705" s="130"/>
      <c r="V705" s="130"/>
      <c r="W705" s="130"/>
      <c r="X705" s="130"/>
      <c r="Y705" s="130"/>
      <c r="Z705" s="130"/>
      <c r="AA705" s="130"/>
      <c r="AB705" s="130"/>
      <c r="AC705" s="130"/>
      <c r="AD705" s="130"/>
      <c r="AE705" s="130"/>
      <c r="AF705" s="130"/>
      <c r="AG705" s="130"/>
      <c r="AH705" s="116"/>
      <c r="AI705" s="116"/>
    </row>
    <row r="706" spans="1:35" ht="15.75" customHeight="1">
      <c r="A706" s="260"/>
      <c r="B706" s="116"/>
      <c r="C706" s="130"/>
      <c r="D706" s="130"/>
      <c r="E706" s="130"/>
      <c r="F706" s="130"/>
      <c r="G706" s="130"/>
      <c r="H706" s="117"/>
      <c r="I706" s="130"/>
      <c r="J706" s="130"/>
      <c r="K706" s="130"/>
      <c r="L706" s="130"/>
      <c r="M706" s="130"/>
      <c r="N706" s="257"/>
      <c r="O706" s="257"/>
      <c r="P706" s="130"/>
      <c r="Q706" s="257"/>
      <c r="R706" s="257"/>
      <c r="S706" s="257"/>
      <c r="T706" s="130"/>
      <c r="U706" s="130"/>
      <c r="V706" s="130"/>
      <c r="W706" s="130"/>
      <c r="X706" s="130"/>
      <c r="Y706" s="130"/>
      <c r="Z706" s="130"/>
      <c r="AA706" s="130"/>
      <c r="AB706" s="130"/>
      <c r="AC706" s="130"/>
      <c r="AD706" s="130"/>
      <c r="AE706" s="130"/>
      <c r="AF706" s="130"/>
      <c r="AG706" s="130"/>
      <c r="AH706" s="116"/>
      <c r="AI706" s="116"/>
    </row>
    <row r="707" spans="1:35" ht="15.75" customHeight="1">
      <c r="A707" s="260"/>
      <c r="B707" s="116"/>
      <c r="C707" s="130"/>
      <c r="D707" s="130"/>
      <c r="E707" s="130"/>
      <c r="F707" s="130"/>
      <c r="G707" s="130"/>
      <c r="H707" s="117"/>
      <c r="I707" s="130"/>
      <c r="J707" s="130"/>
      <c r="K707" s="130"/>
      <c r="L707" s="130"/>
      <c r="M707" s="130"/>
      <c r="N707" s="257"/>
      <c r="O707" s="257"/>
      <c r="P707" s="130"/>
      <c r="Q707" s="257"/>
      <c r="R707" s="257"/>
      <c r="S707" s="257"/>
      <c r="T707" s="130"/>
      <c r="U707" s="130"/>
      <c r="V707" s="130"/>
      <c r="W707" s="130"/>
      <c r="X707" s="130"/>
      <c r="Y707" s="130"/>
      <c r="Z707" s="130"/>
      <c r="AA707" s="130"/>
      <c r="AB707" s="130"/>
      <c r="AC707" s="130"/>
      <c r="AD707" s="130"/>
      <c r="AE707" s="130"/>
      <c r="AF707" s="130"/>
      <c r="AG707" s="130"/>
      <c r="AH707" s="116"/>
      <c r="AI707" s="116"/>
    </row>
    <row r="708" spans="1:35" ht="15.75" customHeight="1">
      <c r="A708" s="260"/>
      <c r="B708" s="116"/>
      <c r="C708" s="130"/>
      <c r="D708" s="130"/>
      <c r="E708" s="130"/>
      <c r="F708" s="130"/>
      <c r="G708" s="130"/>
      <c r="H708" s="117"/>
      <c r="I708" s="130"/>
      <c r="J708" s="130"/>
      <c r="K708" s="130"/>
      <c r="L708" s="130"/>
      <c r="M708" s="130"/>
      <c r="N708" s="257"/>
      <c r="O708" s="257"/>
      <c r="P708" s="130"/>
      <c r="Q708" s="257"/>
      <c r="R708" s="257"/>
      <c r="S708" s="257"/>
      <c r="T708" s="130"/>
      <c r="U708" s="130"/>
      <c r="V708" s="130"/>
      <c r="W708" s="130"/>
      <c r="X708" s="130"/>
      <c r="Y708" s="130"/>
      <c r="Z708" s="130"/>
      <c r="AA708" s="130"/>
      <c r="AB708" s="130"/>
      <c r="AC708" s="130"/>
      <c r="AD708" s="130"/>
      <c r="AE708" s="130"/>
      <c r="AF708" s="130"/>
      <c r="AG708" s="130"/>
      <c r="AH708" s="116"/>
      <c r="AI708" s="116"/>
    </row>
    <row r="709" spans="1:35" ht="15.75" customHeight="1">
      <c r="A709" s="260"/>
      <c r="B709" s="116"/>
      <c r="C709" s="130"/>
      <c r="D709" s="130"/>
      <c r="E709" s="130"/>
      <c r="F709" s="130"/>
      <c r="G709" s="130"/>
      <c r="H709" s="117"/>
      <c r="I709" s="130"/>
      <c r="J709" s="130"/>
      <c r="K709" s="130"/>
      <c r="L709" s="130"/>
      <c r="M709" s="130"/>
      <c r="N709" s="257"/>
      <c r="O709" s="257"/>
      <c r="P709" s="130"/>
      <c r="Q709" s="257"/>
      <c r="R709" s="257"/>
      <c r="S709" s="257"/>
      <c r="T709" s="130"/>
      <c r="U709" s="130"/>
      <c r="V709" s="130"/>
      <c r="W709" s="130"/>
      <c r="X709" s="130"/>
      <c r="Y709" s="130"/>
      <c r="Z709" s="130"/>
      <c r="AA709" s="130"/>
      <c r="AB709" s="130"/>
      <c r="AC709" s="130"/>
      <c r="AD709" s="130"/>
      <c r="AE709" s="130"/>
      <c r="AF709" s="130"/>
      <c r="AG709" s="130"/>
      <c r="AH709" s="116"/>
      <c r="AI709" s="116"/>
    </row>
    <row r="710" spans="1:35" ht="15.75" customHeight="1">
      <c r="A710" s="260"/>
      <c r="B710" s="116"/>
      <c r="C710" s="130"/>
      <c r="D710" s="130"/>
      <c r="E710" s="130"/>
      <c r="F710" s="130"/>
      <c r="G710" s="130"/>
      <c r="H710" s="117"/>
      <c r="I710" s="130"/>
      <c r="J710" s="130"/>
      <c r="K710" s="130"/>
      <c r="L710" s="130"/>
      <c r="M710" s="130"/>
      <c r="N710" s="257"/>
      <c r="O710" s="257"/>
      <c r="P710" s="130"/>
      <c r="Q710" s="257"/>
      <c r="R710" s="257"/>
      <c r="S710" s="257"/>
      <c r="T710" s="130"/>
      <c r="U710" s="130"/>
      <c r="V710" s="130"/>
      <c r="W710" s="130"/>
      <c r="X710" s="130"/>
      <c r="Y710" s="130"/>
      <c r="Z710" s="130"/>
      <c r="AA710" s="130"/>
      <c r="AB710" s="130"/>
      <c r="AC710" s="130"/>
      <c r="AD710" s="130"/>
      <c r="AE710" s="130"/>
      <c r="AF710" s="130"/>
      <c r="AG710" s="130"/>
      <c r="AH710" s="116"/>
      <c r="AI710" s="116"/>
    </row>
    <row r="711" spans="1:35" ht="15.75" customHeight="1">
      <c r="A711" s="260"/>
      <c r="B711" s="116"/>
      <c r="C711" s="130"/>
      <c r="D711" s="130"/>
      <c r="E711" s="130"/>
      <c r="F711" s="130"/>
      <c r="G711" s="130"/>
      <c r="H711" s="117"/>
      <c r="I711" s="130"/>
      <c r="J711" s="130"/>
      <c r="K711" s="130"/>
      <c r="L711" s="130"/>
      <c r="M711" s="130"/>
      <c r="N711" s="257"/>
      <c r="O711" s="257"/>
      <c r="P711" s="130"/>
      <c r="Q711" s="257"/>
      <c r="R711" s="257"/>
      <c r="S711" s="257"/>
      <c r="T711" s="130"/>
      <c r="U711" s="130"/>
      <c r="V711" s="130"/>
      <c r="W711" s="130"/>
      <c r="X711" s="130"/>
      <c r="Y711" s="130"/>
      <c r="Z711" s="130"/>
      <c r="AA711" s="130"/>
      <c r="AB711" s="130"/>
      <c r="AC711" s="130"/>
      <c r="AD711" s="130"/>
      <c r="AE711" s="130"/>
      <c r="AF711" s="130"/>
      <c r="AG711" s="130"/>
      <c r="AH711" s="116"/>
      <c r="AI711" s="116"/>
    </row>
    <row r="712" spans="1:35" ht="15.75" customHeight="1">
      <c r="A712" s="260"/>
      <c r="B712" s="116"/>
      <c r="C712" s="130"/>
      <c r="D712" s="130"/>
      <c r="E712" s="130"/>
      <c r="F712" s="130"/>
      <c r="G712" s="130"/>
      <c r="H712" s="117"/>
      <c r="I712" s="130"/>
      <c r="J712" s="130"/>
      <c r="K712" s="130"/>
      <c r="L712" s="130"/>
      <c r="M712" s="130"/>
      <c r="N712" s="257"/>
      <c r="O712" s="257"/>
      <c r="P712" s="130"/>
      <c r="Q712" s="257"/>
      <c r="R712" s="257"/>
      <c r="S712" s="257"/>
      <c r="T712" s="130"/>
      <c r="U712" s="130"/>
      <c r="V712" s="130"/>
      <c r="W712" s="130"/>
      <c r="X712" s="130"/>
      <c r="Y712" s="130"/>
      <c r="Z712" s="130"/>
      <c r="AA712" s="130"/>
      <c r="AB712" s="130"/>
      <c r="AC712" s="130"/>
      <c r="AD712" s="130"/>
      <c r="AE712" s="130"/>
      <c r="AF712" s="130"/>
      <c r="AG712" s="130"/>
      <c r="AH712" s="116"/>
      <c r="AI712" s="116"/>
    </row>
    <row r="713" spans="1:35" ht="15.75" customHeight="1">
      <c r="A713" s="260"/>
      <c r="B713" s="116"/>
      <c r="C713" s="130"/>
      <c r="D713" s="130"/>
      <c r="E713" s="130"/>
      <c r="F713" s="130"/>
      <c r="G713" s="130"/>
      <c r="H713" s="117"/>
      <c r="I713" s="130"/>
      <c r="J713" s="130"/>
      <c r="K713" s="130"/>
      <c r="L713" s="130"/>
      <c r="M713" s="130"/>
      <c r="N713" s="257"/>
      <c r="O713" s="257"/>
      <c r="P713" s="130"/>
      <c r="Q713" s="257"/>
      <c r="R713" s="257"/>
      <c r="S713" s="257"/>
      <c r="T713" s="130"/>
      <c r="U713" s="130"/>
      <c r="V713" s="130"/>
      <c r="W713" s="130"/>
      <c r="X713" s="130"/>
      <c r="Y713" s="130"/>
      <c r="Z713" s="130"/>
      <c r="AA713" s="130"/>
      <c r="AB713" s="130"/>
      <c r="AC713" s="130"/>
      <c r="AD713" s="130"/>
      <c r="AE713" s="130"/>
      <c r="AF713" s="130"/>
      <c r="AG713" s="130"/>
      <c r="AH713" s="116"/>
      <c r="AI713" s="116"/>
    </row>
    <row r="714" spans="1:35" ht="15.75" customHeight="1">
      <c r="A714" s="260"/>
      <c r="B714" s="116"/>
      <c r="C714" s="130"/>
      <c r="D714" s="130"/>
      <c r="E714" s="130"/>
      <c r="F714" s="130"/>
      <c r="G714" s="130"/>
      <c r="H714" s="117"/>
      <c r="I714" s="130"/>
      <c r="J714" s="130"/>
      <c r="K714" s="130"/>
      <c r="L714" s="130"/>
      <c r="M714" s="130"/>
      <c r="N714" s="257"/>
      <c r="O714" s="257"/>
      <c r="P714" s="130"/>
      <c r="Q714" s="257"/>
      <c r="R714" s="257"/>
      <c r="S714" s="257"/>
      <c r="T714" s="130"/>
      <c r="U714" s="130"/>
      <c r="V714" s="130"/>
      <c r="W714" s="130"/>
      <c r="X714" s="130"/>
      <c r="Y714" s="130"/>
      <c r="Z714" s="130"/>
      <c r="AA714" s="130"/>
      <c r="AB714" s="130"/>
      <c r="AC714" s="130"/>
      <c r="AD714" s="130"/>
      <c r="AE714" s="130"/>
      <c r="AF714" s="130"/>
      <c r="AG714" s="130"/>
      <c r="AH714" s="116"/>
      <c r="AI714" s="116"/>
    </row>
    <row r="715" spans="1:35" ht="15.75" customHeight="1">
      <c r="A715" s="260"/>
      <c r="B715" s="116"/>
      <c r="C715" s="130"/>
      <c r="D715" s="130"/>
      <c r="E715" s="130"/>
      <c r="F715" s="130"/>
      <c r="G715" s="130"/>
      <c r="H715" s="117"/>
      <c r="I715" s="130"/>
      <c r="J715" s="130"/>
      <c r="K715" s="130"/>
      <c r="L715" s="130"/>
      <c r="M715" s="130"/>
      <c r="N715" s="257"/>
      <c r="O715" s="257"/>
      <c r="P715" s="130"/>
      <c r="Q715" s="257"/>
      <c r="R715" s="257"/>
      <c r="S715" s="257"/>
      <c r="T715" s="130"/>
      <c r="U715" s="130"/>
      <c r="V715" s="130"/>
      <c r="W715" s="130"/>
      <c r="X715" s="130"/>
      <c r="Y715" s="130"/>
      <c r="Z715" s="130"/>
      <c r="AA715" s="130"/>
      <c r="AB715" s="130"/>
      <c r="AC715" s="130"/>
      <c r="AD715" s="130"/>
      <c r="AE715" s="130"/>
      <c r="AF715" s="130"/>
      <c r="AG715" s="130"/>
      <c r="AH715" s="116"/>
      <c r="AI715" s="116"/>
    </row>
    <row r="716" spans="1:35" ht="15.75" customHeight="1">
      <c r="A716" s="260"/>
      <c r="B716" s="116"/>
      <c r="C716" s="130"/>
      <c r="D716" s="130"/>
      <c r="E716" s="130"/>
      <c r="F716" s="130"/>
      <c r="G716" s="130"/>
      <c r="H716" s="117"/>
      <c r="I716" s="130"/>
      <c r="J716" s="130"/>
      <c r="K716" s="130"/>
      <c r="L716" s="130"/>
      <c r="M716" s="130"/>
      <c r="N716" s="257"/>
      <c r="O716" s="257"/>
      <c r="P716" s="130"/>
      <c r="Q716" s="257"/>
      <c r="R716" s="257"/>
      <c r="S716" s="257"/>
      <c r="T716" s="130"/>
      <c r="U716" s="130"/>
      <c r="V716" s="130"/>
      <c r="W716" s="130"/>
      <c r="X716" s="130"/>
      <c r="Y716" s="130"/>
      <c r="Z716" s="130"/>
      <c r="AA716" s="130"/>
      <c r="AB716" s="130"/>
      <c r="AC716" s="130"/>
      <c r="AD716" s="130"/>
      <c r="AE716" s="130"/>
      <c r="AF716" s="130"/>
      <c r="AG716" s="130"/>
      <c r="AH716" s="116"/>
      <c r="AI716" s="116"/>
    </row>
    <row r="717" spans="1:35" ht="15.75" customHeight="1">
      <c r="A717" s="260"/>
      <c r="B717" s="116"/>
      <c r="C717" s="130"/>
      <c r="D717" s="130"/>
      <c r="E717" s="130"/>
      <c r="F717" s="130"/>
      <c r="G717" s="130"/>
      <c r="H717" s="117"/>
      <c r="I717" s="130"/>
      <c r="J717" s="130"/>
      <c r="K717" s="130"/>
      <c r="L717" s="130"/>
      <c r="M717" s="130"/>
      <c r="N717" s="257"/>
      <c r="O717" s="257"/>
      <c r="P717" s="130"/>
      <c r="Q717" s="257"/>
      <c r="R717" s="257"/>
      <c r="S717" s="257"/>
      <c r="T717" s="130"/>
      <c r="U717" s="130"/>
      <c r="V717" s="130"/>
      <c r="W717" s="130"/>
      <c r="X717" s="130"/>
      <c r="Y717" s="130"/>
      <c r="Z717" s="130"/>
      <c r="AA717" s="130"/>
      <c r="AB717" s="130"/>
      <c r="AC717" s="130"/>
      <c r="AD717" s="130"/>
      <c r="AE717" s="130"/>
      <c r="AF717" s="130"/>
      <c r="AG717" s="130"/>
      <c r="AH717" s="116"/>
      <c r="AI717" s="116"/>
    </row>
    <row r="718" spans="1:35" ht="15.75" customHeight="1">
      <c r="A718" s="260"/>
      <c r="B718" s="116"/>
      <c r="C718" s="130"/>
      <c r="D718" s="130"/>
      <c r="E718" s="130"/>
      <c r="F718" s="130"/>
      <c r="G718" s="130"/>
      <c r="H718" s="117"/>
      <c r="I718" s="130"/>
      <c r="J718" s="130"/>
      <c r="K718" s="130"/>
      <c r="L718" s="130"/>
      <c r="M718" s="130"/>
      <c r="N718" s="257"/>
      <c r="O718" s="257"/>
      <c r="P718" s="130"/>
      <c r="Q718" s="257"/>
      <c r="R718" s="257"/>
      <c r="S718" s="257"/>
      <c r="T718" s="130"/>
      <c r="U718" s="130"/>
      <c r="V718" s="130"/>
      <c r="W718" s="130"/>
      <c r="X718" s="130"/>
      <c r="Y718" s="130"/>
      <c r="Z718" s="130"/>
      <c r="AA718" s="130"/>
      <c r="AB718" s="130"/>
      <c r="AC718" s="130"/>
      <c r="AD718" s="130"/>
      <c r="AE718" s="130"/>
      <c r="AF718" s="130"/>
      <c r="AG718" s="130"/>
      <c r="AH718" s="116"/>
      <c r="AI718" s="116"/>
    </row>
    <row r="719" spans="1:35" ht="15.75" customHeight="1">
      <c r="A719" s="260"/>
      <c r="B719" s="116"/>
      <c r="C719" s="130"/>
      <c r="D719" s="130"/>
      <c r="E719" s="130"/>
      <c r="F719" s="130"/>
      <c r="G719" s="130"/>
      <c r="H719" s="117"/>
      <c r="I719" s="130"/>
      <c r="J719" s="130"/>
      <c r="K719" s="130"/>
      <c r="L719" s="130"/>
      <c r="M719" s="130"/>
      <c r="N719" s="257"/>
      <c r="O719" s="257"/>
      <c r="P719" s="130"/>
      <c r="Q719" s="257"/>
      <c r="R719" s="257"/>
      <c r="S719" s="257"/>
      <c r="T719" s="130"/>
      <c r="U719" s="130"/>
      <c r="V719" s="130"/>
      <c r="W719" s="130"/>
      <c r="X719" s="130"/>
      <c r="Y719" s="130"/>
      <c r="Z719" s="130"/>
      <c r="AA719" s="130"/>
      <c r="AB719" s="130"/>
      <c r="AC719" s="130"/>
      <c r="AD719" s="130"/>
      <c r="AE719" s="130"/>
      <c r="AF719" s="130"/>
      <c r="AG719" s="130"/>
      <c r="AH719" s="116"/>
      <c r="AI719" s="116"/>
    </row>
    <row r="720" spans="1:35" ht="15.75" customHeight="1">
      <c r="A720" s="260"/>
      <c r="B720" s="116"/>
      <c r="C720" s="130"/>
      <c r="D720" s="130"/>
      <c r="E720" s="130"/>
      <c r="F720" s="130"/>
      <c r="G720" s="130"/>
      <c r="H720" s="117"/>
      <c r="I720" s="130"/>
      <c r="J720" s="130"/>
      <c r="K720" s="130"/>
      <c r="L720" s="130"/>
      <c r="M720" s="130"/>
      <c r="N720" s="257"/>
      <c r="O720" s="257"/>
      <c r="P720" s="130"/>
      <c r="Q720" s="257"/>
      <c r="R720" s="257"/>
      <c r="S720" s="257"/>
      <c r="T720" s="130"/>
      <c r="U720" s="130"/>
      <c r="V720" s="130"/>
      <c r="W720" s="130"/>
      <c r="X720" s="130"/>
      <c r="Y720" s="130"/>
      <c r="Z720" s="130"/>
      <c r="AA720" s="130"/>
      <c r="AB720" s="130"/>
      <c r="AC720" s="130"/>
      <c r="AD720" s="130"/>
      <c r="AE720" s="130"/>
      <c r="AF720" s="130"/>
      <c r="AG720" s="130"/>
      <c r="AH720" s="116"/>
      <c r="AI720" s="116"/>
    </row>
    <row r="721" spans="1:35" ht="15.75" customHeight="1">
      <c r="A721" s="260"/>
      <c r="B721" s="116"/>
      <c r="C721" s="130"/>
      <c r="D721" s="130"/>
      <c r="E721" s="130"/>
      <c r="F721" s="130"/>
      <c r="G721" s="130"/>
      <c r="H721" s="117"/>
      <c r="I721" s="130"/>
      <c r="J721" s="130"/>
      <c r="K721" s="130"/>
      <c r="L721" s="130"/>
      <c r="M721" s="130"/>
      <c r="N721" s="257"/>
      <c r="O721" s="257"/>
      <c r="P721" s="130"/>
      <c r="Q721" s="257"/>
      <c r="R721" s="257"/>
      <c r="S721" s="257"/>
      <c r="T721" s="130"/>
      <c r="U721" s="130"/>
      <c r="V721" s="130"/>
      <c r="W721" s="130"/>
      <c r="X721" s="130"/>
      <c r="Y721" s="130"/>
      <c r="Z721" s="130"/>
      <c r="AA721" s="130"/>
      <c r="AB721" s="130"/>
      <c r="AC721" s="130"/>
      <c r="AD721" s="130"/>
      <c r="AE721" s="130"/>
      <c r="AF721" s="130"/>
      <c r="AG721" s="130"/>
      <c r="AH721" s="116"/>
      <c r="AI721" s="116"/>
    </row>
    <row r="722" spans="1:35" ht="15.75" customHeight="1">
      <c r="A722" s="260"/>
      <c r="B722" s="116"/>
      <c r="C722" s="130"/>
      <c r="D722" s="130"/>
      <c r="E722" s="130"/>
      <c r="F722" s="130"/>
      <c r="G722" s="130"/>
      <c r="H722" s="117"/>
      <c r="I722" s="130"/>
      <c r="J722" s="130"/>
      <c r="K722" s="130"/>
      <c r="L722" s="130"/>
      <c r="M722" s="130"/>
      <c r="N722" s="257"/>
      <c r="O722" s="257"/>
      <c r="P722" s="130"/>
      <c r="Q722" s="257"/>
      <c r="R722" s="257"/>
      <c r="S722" s="257"/>
      <c r="T722" s="130"/>
      <c r="U722" s="130"/>
      <c r="V722" s="130"/>
      <c r="W722" s="130"/>
      <c r="X722" s="130"/>
      <c r="Y722" s="130"/>
      <c r="Z722" s="130"/>
      <c r="AA722" s="130"/>
      <c r="AB722" s="130"/>
      <c r="AC722" s="130"/>
      <c r="AD722" s="130"/>
      <c r="AE722" s="130"/>
      <c r="AF722" s="130"/>
      <c r="AG722" s="130"/>
      <c r="AH722" s="116"/>
      <c r="AI722" s="116"/>
    </row>
    <row r="723" spans="1:35" ht="15.75" customHeight="1">
      <c r="A723" s="260"/>
      <c r="B723" s="116"/>
      <c r="C723" s="130"/>
      <c r="D723" s="130"/>
      <c r="E723" s="130"/>
      <c r="F723" s="130"/>
      <c r="G723" s="130"/>
      <c r="H723" s="117"/>
      <c r="I723" s="130"/>
      <c r="J723" s="130"/>
      <c r="K723" s="130"/>
      <c r="L723" s="130"/>
      <c r="M723" s="130"/>
      <c r="N723" s="257"/>
      <c r="O723" s="257"/>
      <c r="P723" s="130"/>
      <c r="Q723" s="257"/>
      <c r="R723" s="257"/>
      <c r="S723" s="257"/>
      <c r="T723" s="130"/>
      <c r="U723" s="130"/>
      <c r="V723" s="130"/>
      <c r="W723" s="130"/>
      <c r="X723" s="130"/>
      <c r="Y723" s="130"/>
      <c r="Z723" s="130"/>
      <c r="AA723" s="130"/>
      <c r="AB723" s="130"/>
      <c r="AC723" s="130"/>
      <c r="AD723" s="130"/>
      <c r="AE723" s="130"/>
      <c r="AF723" s="130"/>
      <c r="AG723" s="130"/>
      <c r="AH723" s="116"/>
      <c r="AI723" s="116"/>
    </row>
    <row r="724" spans="1:35" ht="15.75" customHeight="1">
      <c r="A724" s="260"/>
      <c r="B724" s="116"/>
      <c r="C724" s="130"/>
      <c r="D724" s="130"/>
      <c r="E724" s="130"/>
      <c r="F724" s="130"/>
      <c r="G724" s="130"/>
      <c r="H724" s="117"/>
      <c r="I724" s="130"/>
      <c r="J724" s="130"/>
      <c r="K724" s="130"/>
      <c r="L724" s="130"/>
      <c r="M724" s="130"/>
      <c r="N724" s="257"/>
      <c r="O724" s="257"/>
      <c r="P724" s="130"/>
      <c r="Q724" s="257"/>
      <c r="R724" s="257"/>
      <c r="S724" s="257"/>
      <c r="T724" s="130"/>
      <c r="U724" s="130"/>
      <c r="V724" s="130"/>
      <c r="W724" s="130"/>
      <c r="X724" s="130"/>
      <c r="Y724" s="130"/>
      <c r="Z724" s="130"/>
      <c r="AA724" s="130"/>
      <c r="AB724" s="130"/>
      <c r="AC724" s="130"/>
      <c r="AD724" s="130"/>
      <c r="AE724" s="130"/>
      <c r="AF724" s="130"/>
      <c r="AG724" s="130"/>
      <c r="AH724" s="116"/>
      <c r="AI724" s="116"/>
    </row>
    <row r="725" spans="1:35" ht="15.75" customHeight="1">
      <c r="A725" s="260"/>
      <c r="B725" s="116"/>
      <c r="C725" s="130"/>
      <c r="D725" s="130"/>
      <c r="E725" s="130"/>
      <c r="F725" s="130"/>
      <c r="G725" s="130"/>
      <c r="H725" s="117"/>
      <c r="I725" s="130"/>
      <c r="J725" s="130"/>
      <c r="K725" s="130"/>
      <c r="L725" s="130"/>
      <c r="M725" s="130"/>
      <c r="N725" s="257"/>
      <c r="O725" s="257"/>
      <c r="P725" s="130"/>
      <c r="Q725" s="257"/>
      <c r="R725" s="257"/>
      <c r="S725" s="257"/>
      <c r="T725" s="130"/>
      <c r="U725" s="130"/>
      <c r="V725" s="130"/>
      <c r="W725" s="130"/>
      <c r="X725" s="130"/>
      <c r="Y725" s="130"/>
      <c r="Z725" s="130"/>
      <c r="AA725" s="130"/>
      <c r="AB725" s="130"/>
      <c r="AC725" s="130"/>
      <c r="AD725" s="130"/>
      <c r="AE725" s="130"/>
      <c r="AF725" s="130"/>
      <c r="AG725" s="130"/>
      <c r="AH725" s="116"/>
      <c r="AI725" s="116"/>
    </row>
    <row r="726" spans="1:35" ht="15.75" customHeight="1">
      <c r="A726" s="260"/>
      <c r="B726" s="116"/>
      <c r="C726" s="130"/>
      <c r="D726" s="130"/>
      <c r="E726" s="130"/>
      <c r="F726" s="130"/>
      <c r="G726" s="130"/>
      <c r="H726" s="117"/>
      <c r="I726" s="130"/>
      <c r="J726" s="130"/>
      <c r="K726" s="130"/>
      <c r="L726" s="130"/>
      <c r="M726" s="130"/>
      <c r="N726" s="257"/>
      <c r="O726" s="257"/>
      <c r="P726" s="130"/>
      <c r="Q726" s="257"/>
      <c r="R726" s="257"/>
      <c r="S726" s="257"/>
      <c r="T726" s="130"/>
      <c r="U726" s="130"/>
      <c r="V726" s="130"/>
      <c r="W726" s="130"/>
      <c r="X726" s="130"/>
      <c r="Y726" s="130"/>
      <c r="Z726" s="130"/>
      <c r="AA726" s="130"/>
      <c r="AB726" s="130"/>
      <c r="AC726" s="130"/>
      <c r="AD726" s="130"/>
      <c r="AE726" s="130"/>
      <c r="AF726" s="130"/>
      <c r="AG726" s="130"/>
      <c r="AH726" s="116"/>
      <c r="AI726" s="116"/>
    </row>
    <row r="727" spans="1:35" ht="15.75" customHeight="1">
      <c r="A727" s="260"/>
      <c r="B727" s="116"/>
      <c r="C727" s="130"/>
      <c r="D727" s="130"/>
      <c r="E727" s="130"/>
      <c r="F727" s="130"/>
      <c r="G727" s="130"/>
      <c r="H727" s="117"/>
      <c r="I727" s="130"/>
      <c r="J727" s="130"/>
      <c r="K727" s="130"/>
      <c r="L727" s="130"/>
      <c r="M727" s="130"/>
      <c r="N727" s="257"/>
      <c r="O727" s="257"/>
      <c r="P727" s="130"/>
      <c r="Q727" s="257"/>
      <c r="R727" s="257"/>
      <c r="S727" s="257"/>
      <c r="T727" s="130"/>
      <c r="U727" s="130"/>
      <c r="V727" s="130"/>
      <c r="W727" s="130"/>
      <c r="X727" s="130"/>
      <c r="Y727" s="130"/>
      <c r="Z727" s="130"/>
      <c r="AA727" s="130"/>
      <c r="AB727" s="130"/>
      <c r="AC727" s="130"/>
      <c r="AD727" s="130"/>
      <c r="AE727" s="130"/>
      <c r="AF727" s="130"/>
      <c r="AG727" s="130"/>
      <c r="AH727" s="116"/>
      <c r="AI727" s="116"/>
    </row>
    <row r="728" spans="1:35" ht="15.75" customHeight="1">
      <c r="A728" s="260"/>
      <c r="B728" s="116"/>
      <c r="C728" s="130"/>
      <c r="D728" s="130"/>
      <c r="E728" s="130"/>
      <c r="F728" s="130"/>
      <c r="G728" s="130"/>
      <c r="H728" s="117"/>
      <c r="I728" s="130"/>
      <c r="J728" s="130"/>
      <c r="K728" s="130"/>
      <c r="L728" s="130"/>
      <c r="M728" s="130"/>
      <c r="N728" s="257"/>
      <c r="O728" s="257"/>
      <c r="P728" s="130"/>
      <c r="Q728" s="257"/>
      <c r="R728" s="257"/>
      <c r="S728" s="257"/>
      <c r="T728" s="130"/>
      <c r="U728" s="130"/>
      <c r="V728" s="130"/>
      <c r="W728" s="130"/>
      <c r="X728" s="130"/>
      <c r="Y728" s="130"/>
      <c r="Z728" s="130"/>
      <c r="AA728" s="130"/>
      <c r="AB728" s="130"/>
      <c r="AC728" s="130"/>
      <c r="AD728" s="130"/>
      <c r="AE728" s="130"/>
      <c r="AF728" s="130"/>
      <c r="AG728" s="130"/>
      <c r="AH728" s="116"/>
      <c r="AI728" s="116"/>
    </row>
    <row r="729" spans="1:35" ht="15.75" customHeight="1">
      <c r="A729" s="260"/>
      <c r="B729" s="116"/>
      <c r="C729" s="130"/>
      <c r="D729" s="130"/>
      <c r="E729" s="130"/>
      <c r="F729" s="130"/>
      <c r="G729" s="130"/>
      <c r="H729" s="117"/>
      <c r="I729" s="130"/>
      <c r="J729" s="130"/>
      <c r="K729" s="130"/>
      <c r="L729" s="130"/>
      <c r="M729" s="130"/>
      <c r="N729" s="257"/>
      <c r="O729" s="257"/>
      <c r="P729" s="130"/>
      <c r="Q729" s="257"/>
      <c r="R729" s="257"/>
      <c r="S729" s="257"/>
      <c r="T729" s="130"/>
      <c r="U729" s="130"/>
      <c r="V729" s="130"/>
      <c r="W729" s="130"/>
      <c r="X729" s="130"/>
      <c r="Y729" s="130"/>
      <c r="Z729" s="130"/>
      <c r="AA729" s="130"/>
      <c r="AB729" s="130"/>
      <c r="AC729" s="130"/>
      <c r="AD729" s="130"/>
      <c r="AE729" s="130"/>
      <c r="AF729" s="130"/>
      <c r="AG729" s="130"/>
      <c r="AH729" s="116"/>
      <c r="AI729" s="116"/>
    </row>
    <row r="730" spans="1:35" ht="15.75" customHeight="1">
      <c r="A730" s="260"/>
      <c r="B730" s="116"/>
      <c r="C730" s="130"/>
      <c r="D730" s="130"/>
      <c r="E730" s="130"/>
      <c r="F730" s="130"/>
      <c r="G730" s="130"/>
      <c r="H730" s="117"/>
      <c r="I730" s="130"/>
      <c r="J730" s="130"/>
      <c r="K730" s="130"/>
      <c r="L730" s="130"/>
      <c r="M730" s="130"/>
      <c r="N730" s="257"/>
      <c r="O730" s="257"/>
      <c r="P730" s="130"/>
      <c r="Q730" s="257"/>
      <c r="R730" s="257"/>
      <c r="S730" s="257"/>
      <c r="T730" s="130"/>
      <c r="U730" s="130"/>
      <c r="V730" s="130"/>
      <c r="W730" s="130"/>
      <c r="X730" s="130"/>
      <c r="Y730" s="130"/>
      <c r="Z730" s="130"/>
      <c r="AA730" s="130"/>
      <c r="AB730" s="130"/>
      <c r="AC730" s="130"/>
      <c r="AD730" s="130"/>
      <c r="AE730" s="130"/>
      <c r="AF730" s="130"/>
      <c r="AG730" s="130"/>
      <c r="AH730" s="116"/>
      <c r="AI730" s="116"/>
    </row>
    <row r="731" spans="1:35" ht="15.75" customHeight="1">
      <c r="A731" s="260"/>
      <c r="B731" s="116"/>
      <c r="C731" s="130"/>
      <c r="D731" s="130"/>
      <c r="E731" s="130"/>
      <c r="F731" s="130"/>
      <c r="G731" s="130"/>
      <c r="H731" s="117"/>
      <c r="I731" s="130"/>
      <c r="J731" s="130"/>
      <c r="K731" s="130"/>
      <c r="L731" s="130"/>
      <c r="M731" s="130"/>
      <c r="N731" s="257"/>
      <c r="O731" s="257"/>
      <c r="P731" s="130"/>
      <c r="Q731" s="257"/>
      <c r="R731" s="257"/>
      <c r="S731" s="257"/>
      <c r="T731" s="130"/>
      <c r="U731" s="130"/>
      <c r="V731" s="130"/>
      <c r="W731" s="130"/>
      <c r="X731" s="130"/>
      <c r="Y731" s="130"/>
      <c r="Z731" s="130"/>
      <c r="AA731" s="130"/>
      <c r="AB731" s="130"/>
      <c r="AC731" s="130"/>
      <c r="AD731" s="130"/>
      <c r="AE731" s="130"/>
      <c r="AF731" s="130"/>
      <c r="AG731" s="130"/>
      <c r="AH731" s="116"/>
      <c r="AI731" s="116"/>
    </row>
    <row r="732" spans="1:35" ht="15.75" customHeight="1">
      <c r="A732" s="260"/>
      <c r="B732" s="116"/>
      <c r="C732" s="130"/>
      <c r="D732" s="130"/>
      <c r="E732" s="130"/>
      <c r="F732" s="130"/>
      <c r="G732" s="130"/>
      <c r="H732" s="117"/>
      <c r="I732" s="130"/>
      <c r="J732" s="130"/>
      <c r="K732" s="130"/>
      <c r="L732" s="130"/>
      <c r="M732" s="130"/>
      <c r="N732" s="257"/>
      <c r="O732" s="257"/>
      <c r="P732" s="130"/>
      <c r="Q732" s="257"/>
      <c r="R732" s="257"/>
      <c r="S732" s="257"/>
      <c r="T732" s="130"/>
      <c r="U732" s="130"/>
      <c r="V732" s="130"/>
      <c r="W732" s="130"/>
      <c r="X732" s="130"/>
      <c r="Y732" s="130"/>
      <c r="Z732" s="130"/>
      <c r="AA732" s="130"/>
      <c r="AB732" s="130"/>
      <c r="AC732" s="130"/>
      <c r="AD732" s="130"/>
      <c r="AE732" s="130"/>
      <c r="AF732" s="130"/>
      <c r="AG732" s="130"/>
      <c r="AH732" s="116"/>
      <c r="AI732" s="116"/>
    </row>
    <row r="733" spans="1:35" ht="15.75" customHeight="1">
      <c r="A733" s="260"/>
      <c r="B733" s="116"/>
      <c r="C733" s="130"/>
      <c r="D733" s="130"/>
      <c r="E733" s="130"/>
      <c r="F733" s="130"/>
      <c r="G733" s="130"/>
      <c r="H733" s="117"/>
      <c r="I733" s="130"/>
      <c r="J733" s="130"/>
      <c r="K733" s="130"/>
      <c r="L733" s="130"/>
      <c r="M733" s="130"/>
      <c r="N733" s="257"/>
      <c r="O733" s="257"/>
      <c r="P733" s="130"/>
      <c r="Q733" s="257"/>
      <c r="R733" s="257"/>
      <c r="S733" s="257"/>
      <c r="T733" s="130"/>
      <c r="U733" s="130"/>
      <c r="V733" s="130"/>
      <c r="W733" s="130"/>
      <c r="X733" s="130"/>
      <c r="Y733" s="130"/>
      <c r="Z733" s="130"/>
      <c r="AA733" s="130"/>
      <c r="AB733" s="130"/>
      <c r="AC733" s="130"/>
      <c r="AD733" s="130"/>
      <c r="AE733" s="130"/>
      <c r="AF733" s="130"/>
      <c r="AG733" s="130"/>
      <c r="AH733" s="116"/>
      <c r="AI733" s="116"/>
    </row>
    <row r="734" spans="1:35" ht="15.75" customHeight="1">
      <c r="A734" s="260"/>
      <c r="B734" s="116"/>
      <c r="C734" s="130"/>
      <c r="D734" s="130"/>
      <c r="E734" s="130"/>
      <c r="F734" s="130"/>
      <c r="G734" s="130"/>
      <c r="H734" s="117"/>
      <c r="I734" s="130"/>
      <c r="J734" s="130"/>
      <c r="K734" s="130"/>
      <c r="L734" s="130"/>
      <c r="M734" s="130"/>
      <c r="N734" s="257"/>
      <c r="O734" s="257"/>
      <c r="P734" s="130"/>
      <c r="Q734" s="257"/>
      <c r="R734" s="257"/>
      <c r="S734" s="257"/>
      <c r="T734" s="130"/>
      <c r="U734" s="130"/>
      <c r="V734" s="130"/>
      <c r="W734" s="130"/>
      <c r="X734" s="130"/>
      <c r="Y734" s="130"/>
      <c r="Z734" s="130"/>
      <c r="AA734" s="130"/>
      <c r="AB734" s="130"/>
      <c r="AC734" s="130"/>
      <c r="AD734" s="130"/>
      <c r="AE734" s="130"/>
      <c r="AF734" s="130"/>
      <c r="AG734" s="130"/>
      <c r="AH734" s="116"/>
      <c r="AI734" s="116"/>
    </row>
    <row r="735" spans="1:35" ht="15.75" customHeight="1">
      <c r="A735" s="260"/>
      <c r="B735" s="116"/>
      <c r="C735" s="130"/>
      <c r="D735" s="130"/>
      <c r="E735" s="130"/>
      <c r="F735" s="130"/>
      <c r="G735" s="130"/>
      <c r="H735" s="117"/>
      <c r="I735" s="130"/>
      <c r="J735" s="130"/>
      <c r="K735" s="130"/>
      <c r="L735" s="130"/>
      <c r="M735" s="130"/>
      <c r="N735" s="257"/>
      <c r="O735" s="257"/>
      <c r="P735" s="130"/>
      <c r="Q735" s="257"/>
      <c r="R735" s="257"/>
      <c r="S735" s="257"/>
      <c r="T735" s="130"/>
      <c r="U735" s="130"/>
      <c r="V735" s="130"/>
      <c r="W735" s="130"/>
      <c r="X735" s="130"/>
      <c r="Y735" s="130"/>
      <c r="Z735" s="130"/>
      <c r="AA735" s="130"/>
      <c r="AB735" s="130"/>
      <c r="AC735" s="130"/>
      <c r="AD735" s="130"/>
      <c r="AE735" s="130"/>
      <c r="AF735" s="130"/>
      <c r="AG735" s="130"/>
      <c r="AH735" s="116"/>
      <c r="AI735" s="116"/>
    </row>
    <row r="736" spans="1:35" ht="15.75" customHeight="1">
      <c r="A736" s="260"/>
      <c r="B736" s="116"/>
      <c r="C736" s="130"/>
      <c r="D736" s="130"/>
      <c r="E736" s="130"/>
      <c r="F736" s="130"/>
      <c r="G736" s="130"/>
      <c r="H736" s="117"/>
      <c r="I736" s="130"/>
      <c r="J736" s="130"/>
      <c r="K736" s="130"/>
      <c r="L736" s="130"/>
      <c r="M736" s="130"/>
      <c r="N736" s="257"/>
      <c r="O736" s="257"/>
      <c r="P736" s="130"/>
      <c r="Q736" s="257"/>
      <c r="R736" s="257"/>
      <c r="S736" s="257"/>
      <c r="T736" s="130"/>
      <c r="U736" s="130"/>
      <c r="V736" s="130"/>
      <c r="W736" s="130"/>
      <c r="X736" s="130"/>
      <c r="Y736" s="130"/>
      <c r="Z736" s="130"/>
      <c r="AA736" s="130"/>
      <c r="AB736" s="130"/>
      <c r="AC736" s="130"/>
      <c r="AD736" s="130"/>
      <c r="AE736" s="130"/>
      <c r="AF736" s="130"/>
      <c r="AG736" s="130"/>
      <c r="AH736" s="116"/>
      <c r="AI736" s="116"/>
    </row>
    <row r="737" spans="1:35" ht="15.75" customHeight="1">
      <c r="A737" s="260"/>
      <c r="B737" s="116"/>
      <c r="C737" s="130"/>
      <c r="D737" s="130"/>
      <c r="E737" s="130"/>
      <c r="F737" s="130"/>
      <c r="G737" s="130"/>
      <c r="H737" s="117"/>
      <c r="I737" s="130"/>
      <c r="J737" s="130"/>
      <c r="K737" s="130"/>
      <c r="L737" s="130"/>
      <c r="M737" s="130"/>
      <c r="N737" s="257"/>
      <c r="O737" s="257"/>
      <c r="P737" s="130"/>
      <c r="Q737" s="257"/>
      <c r="R737" s="257"/>
      <c r="S737" s="257"/>
      <c r="T737" s="130"/>
      <c r="U737" s="130"/>
      <c r="V737" s="130"/>
      <c r="W737" s="130"/>
      <c r="X737" s="130"/>
      <c r="Y737" s="130"/>
      <c r="Z737" s="130"/>
      <c r="AA737" s="130"/>
      <c r="AB737" s="130"/>
      <c r="AC737" s="130"/>
      <c r="AD737" s="130"/>
      <c r="AE737" s="130"/>
      <c r="AF737" s="130"/>
      <c r="AG737" s="130"/>
      <c r="AH737" s="116"/>
      <c r="AI737" s="116"/>
    </row>
    <row r="738" spans="1:35" ht="15.75" customHeight="1">
      <c r="A738" s="260"/>
      <c r="B738" s="116"/>
      <c r="C738" s="130"/>
      <c r="D738" s="130"/>
      <c r="E738" s="130"/>
      <c r="F738" s="130"/>
      <c r="G738" s="130"/>
      <c r="H738" s="117"/>
      <c r="I738" s="130"/>
      <c r="J738" s="130"/>
      <c r="K738" s="130"/>
      <c r="L738" s="130"/>
      <c r="M738" s="130"/>
      <c r="N738" s="257"/>
      <c r="O738" s="257"/>
      <c r="P738" s="130"/>
      <c r="Q738" s="257"/>
      <c r="R738" s="257"/>
      <c r="S738" s="257"/>
      <c r="T738" s="130"/>
      <c r="U738" s="130"/>
      <c r="V738" s="130"/>
      <c r="W738" s="130"/>
      <c r="X738" s="130"/>
      <c r="Y738" s="130"/>
      <c r="Z738" s="130"/>
      <c r="AA738" s="130"/>
      <c r="AB738" s="130"/>
      <c r="AC738" s="130"/>
      <c r="AD738" s="130"/>
      <c r="AE738" s="130"/>
      <c r="AF738" s="130"/>
      <c r="AG738" s="130"/>
      <c r="AH738" s="116"/>
      <c r="AI738" s="116"/>
    </row>
    <row r="739" spans="1:35" ht="15.75" customHeight="1">
      <c r="A739" s="260"/>
      <c r="B739" s="116"/>
      <c r="C739" s="130"/>
      <c r="D739" s="130"/>
      <c r="E739" s="130"/>
      <c r="F739" s="130"/>
      <c r="G739" s="130"/>
      <c r="H739" s="117"/>
      <c r="I739" s="130"/>
      <c r="J739" s="130"/>
      <c r="K739" s="130"/>
      <c r="L739" s="130"/>
      <c r="M739" s="130"/>
      <c r="N739" s="257"/>
      <c r="O739" s="257"/>
      <c r="P739" s="130"/>
      <c r="Q739" s="257"/>
      <c r="R739" s="257"/>
      <c r="S739" s="257"/>
      <c r="T739" s="130"/>
      <c r="U739" s="130"/>
      <c r="V739" s="130"/>
      <c r="W739" s="130"/>
      <c r="X739" s="130"/>
      <c r="Y739" s="130"/>
      <c r="Z739" s="130"/>
      <c r="AA739" s="130"/>
      <c r="AB739" s="130"/>
      <c r="AC739" s="130"/>
      <c r="AD739" s="130"/>
      <c r="AE739" s="130"/>
      <c r="AF739" s="130"/>
      <c r="AG739" s="130"/>
      <c r="AH739" s="116"/>
      <c r="AI739" s="116"/>
    </row>
    <row r="740" spans="1:35" ht="15.75" customHeight="1">
      <c r="A740" s="260"/>
      <c r="B740" s="116"/>
      <c r="C740" s="130"/>
      <c r="D740" s="130"/>
      <c r="E740" s="130"/>
      <c r="F740" s="130"/>
      <c r="G740" s="130"/>
      <c r="H740" s="117"/>
      <c r="I740" s="130"/>
      <c r="J740" s="130"/>
      <c r="K740" s="130"/>
      <c r="L740" s="130"/>
      <c r="M740" s="130"/>
      <c r="N740" s="257"/>
      <c r="O740" s="257"/>
      <c r="P740" s="130"/>
      <c r="Q740" s="257"/>
      <c r="R740" s="257"/>
      <c r="S740" s="257"/>
      <c r="T740" s="130"/>
      <c r="U740" s="130"/>
      <c r="V740" s="130"/>
      <c r="W740" s="130"/>
      <c r="X740" s="130"/>
      <c r="Y740" s="130"/>
      <c r="Z740" s="130"/>
      <c r="AA740" s="130"/>
      <c r="AB740" s="130"/>
      <c r="AC740" s="130"/>
      <c r="AD740" s="130"/>
      <c r="AE740" s="130"/>
      <c r="AF740" s="130"/>
      <c r="AG740" s="130"/>
      <c r="AH740" s="116"/>
      <c r="AI740" s="116"/>
    </row>
    <row r="741" spans="1:35" ht="15.75" customHeight="1">
      <c r="A741" s="260"/>
      <c r="B741" s="116"/>
      <c r="C741" s="130"/>
      <c r="D741" s="130"/>
      <c r="E741" s="130"/>
      <c r="F741" s="130"/>
      <c r="G741" s="130"/>
      <c r="H741" s="117"/>
      <c r="I741" s="130"/>
      <c r="J741" s="130"/>
      <c r="K741" s="130"/>
      <c r="L741" s="130"/>
      <c r="M741" s="130"/>
      <c r="N741" s="257"/>
      <c r="O741" s="257"/>
      <c r="P741" s="130"/>
      <c r="Q741" s="257"/>
      <c r="R741" s="257"/>
      <c r="S741" s="257"/>
      <c r="T741" s="130"/>
      <c r="U741" s="130"/>
      <c r="V741" s="130"/>
      <c r="W741" s="130"/>
      <c r="X741" s="130"/>
      <c r="Y741" s="130"/>
      <c r="Z741" s="130"/>
      <c r="AA741" s="130"/>
      <c r="AB741" s="130"/>
      <c r="AC741" s="130"/>
      <c r="AD741" s="130"/>
      <c r="AE741" s="130"/>
      <c r="AF741" s="130"/>
      <c r="AG741" s="130"/>
      <c r="AH741" s="116"/>
      <c r="AI741" s="116"/>
    </row>
    <row r="742" spans="1:35" ht="15.75" customHeight="1">
      <c r="A742" s="260"/>
      <c r="B742" s="116"/>
      <c r="C742" s="130"/>
      <c r="D742" s="130"/>
      <c r="E742" s="130"/>
      <c r="F742" s="130"/>
      <c r="G742" s="130"/>
      <c r="H742" s="117"/>
      <c r="I742" s="130"/>
      <c r="J742" s="130"/>
      <c r="K742" s="130"/>
      <c r="L742" s="130"/>
      <c r="M742" s="130"/>
      <c r="N742" s="257"/>
      <c r="O742" s="257"/>
      <c r="P742" s="130"/>
      <c r="Q742" s="257"/>
      <c r="R742" s="257"/>
      <c r="S742" s="257"/>
      <c r="T742" s="130"/>
      <c r="U742" s="130"/>
      <c r="V742" s="130"/>
      <c r="W742" s="130"/>
      <c r="X742" s="130"/>
      <c r="Y742" s="130"/>
      <c r="Z742" s="130"/>
      <c r="AA742" s="130"/>
      <c r="AB742" s="130"/>
      <c r="AC742" s="130"/>
      <c r="AD742" s="130"/>
      <c r="AE742" s="130"/>
      <c r="AF742" s="130"/>
      <c r="AG742" s="130"/>
      <c r="AH742" s="116"/>
      <c r="AI742" s="116"/>
    </row>
    <row r="743" spans="1:35" ht="15.75" customHeight="1">
      <c r="A743" s="260"/>
      <c r="B743" s="116"/>
      <c r="C743" s="130"/>
      <c r="D743" s="130"/>
      <c r="E743" s="130"/>
      <c r="F743" s="130"/>
      <c r="G743" s="130"/>
      <c r="H743" s="117"/>
      <c r="I743" s="130"/>
      <c r="J743" s="130"/>
      <c r="K743" s="130"/>
      <c r="L743" s="130"/>
      <c r="M743" s="130"/>
      <c r="N743" s="257"/>
      <c r="O743" s="257"/>
      <c r="P743" s="130"/>
      <c r="Q743" s="257"/>
      <c r="R743" s="257"/>
      <c r="S743" s="257"/>
      <c r="T743" s="130"/>
      <c r="U743" s="130"/>
      <c r="V743" s="130"/>
      <c r="W743" s="130"/>
      <c r="X743" s="130"/>
      <c r="Y743" s="130"/>
      <c r="Z743" s="130"/>
      <c r="AA743" s="130"/>
      <c r="AB743" s="130"/>
      <c r="AC743" s="130"/>
      <c r="AD743" s="130"/>
      <c r="AE743" s="130"/>
      <c r="AF743" s="130"/>
      <c r="AG743" s="130"/>
      <c r="AH743" s="116"/>
      <c r="AI743" s="116"/>
    </row>
    <row r="744" spans="1:35" ht="15.75" customHeight="1">
      <c r="A744" s="260"/>
      <c r="B744" s="116"/>
      <c r="C744" s="130"/>
      <c r="D744" s="130"/>
      <c r="E744" s="130"/>
      <c r="F744" s="130"/>
      <c r="G744" s="130"/>
      <c r="H744" s="117"/>
      <c r="I744" s="130"/>
      <c r="J744" s="130"/>
      <c r="K744" s="130"/>
      <c r="L744" s="130"/>
      <c r="M744" s="130"/>
      <c r="N744" s="257"/>
      <c r="O744" s="257"/>
      <c r="P744" s="130"/>
      <c r="Q744" s="257"/>
      <c r="R744" s="257"/>
      <c r="S744" s="257"/>
      <c r="T744" s="130"/>
      <c r="U744" s="130"/>
      <c r="V744" s="130"/>
      <c r="W744" s="130"/>
      <c r="X744" s="130"/>
      <c r="Y744" s="130"/>
      <c r="Z744" s="130"/>
      <c r="AA744" s="130"/>
      <c r="AB744" s="130"/>
      <c r="AC744" s="130"/>
      <c r="AD744" s="130"/>
      <c r="AE744" s="130"/>
      <c r="AF744" s="130"/>
      <c r="AG744" s="130"/>
      <c r="AH744" s="116"/>
      <c r="AI744" s="116"/>
    </row>
    <row r="745" spans="1:35" ht="15.75" customHeight="1">
      <c r="A745" s="260"/>
      <c r="B745" s="116"/>
      <c r="C745" s="130"/>
      <c r="D745" s="130"/>
      <c r="E745" s="130"/>
      <c r="F745" s="130"/>
      <c r="G745" s="130"/>
      <c r="H745" s="117"/>
      <c r="I745" s="130"/>
      <c r="J745" s="130"/>
      <c r="K745" s="130"/>
      <c r="L745" s="130"/>
      <c r="M745" s="130"/>
      <c r="N745" s="257"/>
      <c r="O745" s="257"/>
      <c r="P745" s="130"/>
      <c r="Q745" s="257"/>
      <c r="R745" s="257"/>
      <c r="S745" s="257"/>
      <c r="T745" s="130"/>
      <c r="U745" s="130"/>
      <c r="V745" s="130"/>
      <c r="W745" s="130"/>
      <c r="X745" s="130"/>
      <c r="Y745" s="130"/>
      <c r="Z745" s="130"/>
      <c r="AA745" s="130"/>
      <c r="AB745" s="130"/>
      <c r="AC745" s="130"/>
      <c r="AD745" s="130"/>
      <c r="AE745" s="130"/>
      <c r="AF745" s="130"/>
      <c r="AG745" s="130"/>
      <c r="AH745" s="116"/>
      <c r="AI745" s="116"/>
    </row>
    <row r="746" spans="1:35" ht="15.75" customHeight="1">
      <c r="A746" s="260"/>
      <c r="B746" s="116"/>
      <c r="C746" s="130"/>
      <c r="D746" s="130"/>
      <c r="E746" s="130"/>
      <c r="F746" s="130"/>
      <c r="G746" s="130"/>
      <c r="H746" s="117"/>
      <c r="I746" s="130"/>
      <c r="J746" s="130"/>
      <c r="K746" s="130"/>
      <c r="L746" s="130"/>
      <c r="M746" s="130"/>
      <c r="N746" s="257"/>
      <c r="O746" s="257"/>
      <c r="P746" s="130"/>
      <c r="Q746" s="257"/>
      <c r="R746" s="257"/>
      <c r="S746" s="257"/>
      <c r="T746" s="130"/>
      <c r="U746" s="130"/>
      <c r="V746" s="130"/>
      <c r="W746" s="130"/>
      <c r="X746" s="130"/>
      <c r="Y746" s="130"/>
      <c r="Z746" s="130"/>
      <c r="AA746" s="130"/>
      <c r="AB746" s="130"/>
      <c r="AC746" s="130"/>
      <c r="AD746" s="130"/>
      <c r="AE746" s="130"/>
      <c r="AF746" s="130"/>
      <c r="AG746" s="130"/>
      <c r="AH746" s="116"/>
      <c r="AI746" s="116"/>
    </row>
    <row r="747" spans="1:35" ht="15.75" customHeight="1">
      <c r="A747" s="260"/>
      <c r="B747" s="116"/>
      <c r="C747" s="130"/>
      <c r="D747" s="130"/>
      <c r="E747" s="130"/>
      <c r="F747" s="130"/>
      <c r="G747" s="130"/>
      <c r="H747" s="117"/>
      <c r="I747" s="130"/>
      <c r="J747" s="130"/>
      <c r="K747" s="130"/>
      <c r="L747" s="130"/>
      <c r="M747" s="130"/>
      <c r="N747" s="257"/>
      <c r="O747" s="257"/>
      <c r="P747" s="130"/>
      <c r="Q747" s="257"/>
      <c r="R747" s="257"/>
      <c r="S747" s="257"/>
      <c r="T747" s="130"/>
      <c r="U747" s="130"/>
      <c r="V747" s="130"/>
      <c r="W747" s="130"/>
      <c r="X747" s="130"/>
      <c r="Y747" s="130"/>
      <c r="Z747" s="130"/>
      <c r="AA747" s="130"/>
      <c r="AB747" s="130"/>
      <c r="AC747" s="130"/>
      <c r="AD747" s="130"/>
      <c r="AE747" s="130"/>
      <c r="AF747" s="130"/>
      <c r="AG747" s="130"/>
      <c r="AH747" s="116"/>
      <c r="AI747" s="116"/>
    </row>
    <row r="748" spans="1:35" ht="15.75" customHeight="1">
      <c r="A748" s="260"/>
      <c r="B748" s="116"/>
      <c r="C748" s="130"/>
      <c r="D748" s="130"/>
      <c r="E748" s="130"/>
      <c r="F748" s="130"/>
      <c r="G748" s="130"/>
      <c r="H748" s="117"/>
      <c r="I748" s="130"/>
      <c r="J748" s="130"/>
      <c r="K748" s="130"/>
      <c r="L748" s="130"/>
      <c r="M748" s="130"/>
      <c r="N748" s="257"/>
      <c r="O748" s="257"/>
      <c r="P748" s="130"/>
      <c r="Q748" s="257"/>
      <c r="R748" s="257"/>
      <c r="S748" s="257"/>
      <c r="T748" s="130"/>
      <c r="U748" s="130"/>
      <c r="V748" s="130"/>
      <c r="W748" s="130"/>
      <c r="X748" s="130"/>
      <c r="Y748" s="130"/>
      <c r="Z748" s="130"/>
      <c r="AA748" s="130"/>
      <c r="AB748" s="130"/>
      <c r="AC748" s="130"/>
      <c r="AD748" s="130"/>
      <c r="AE748" s="130"/>
      <c r="AF748" s="130"/>
      <c r="AG748" s="130"/>
      <c r="AH748" s="116"/>
      <c r="AI748" s="116"/>
    </row>
    <row r="749" spans="1:35" ht="15.75" customHeight="1">
      <c r="A749" s="260"/>
      <c r="B749" s="116"/>
      <c r="C749" s="130"/>
      <c r="D749" s="130"/>
      <c r="E749" s="130"/>
      <c r="F749" s="130"/>
      <c r="G749" s="130"/>
      <c r="H749" s="117"/>
      <c r="I749" s="130"/>
      <c r="J749" s="130"/>
      <c r="K749" s="130"/>
      <c r="L749" s="130"/>
      <c r="M749" s="130"/>
      <c r="N749" s="257"/>
      <c r="O749" s="257"/>
      <c r="P749" s="130"/>
      <c r="Q749" s="257"/>
      <c r="R749" s="257"/>
      <c r="S749" s="257"/>
      <c r="T749" s="130"/>
      <c r="U749" s="130"/>
      <c r="V749" s="130"/>
      <c r="W749" s="130"/>
      <c r="X749" s="130"/>
      <c r="Y749" s="130"/>
      <c r="Z749" s="130"/>
      <c r="AA749" s="130"/>
      <c r="AB749" s="130"/>
      <c r="AC749" s="130"/>
      <c r="AD749" s="130"/>
      <c r="AE749" s="130"/>
      <c r="AF749" s="130"/>
      <c r="AG749" s="130"/>
      <c r="AH749" s="116"/>
      <c r="AI749" s="116"/>
    </row>
    <row r="750" spans="1:35" ht="15.75" customHeight="1">
      <c r="A750" s="260"/>
      <c r="B750" s="116"/>
      <c r="C750" s="130"/>
      <c r="D750" s="130"/>
      <c r="E750" s="130"/>
      <c r="F750" s="130"/>
      <c r="G750" s="130"/>
      <c r="H750" s="117"/>
      <c r="I750" s="130"/>
      <c r="J750" s="130"/>
      <c r="K750" s="130"/>
      <c r="L750" s="130"/>
      <c r="M750" s="130"/>
      <c r="N750" s="257"/>
      <c r="O750" s="257"/>
      <c r="P750" s="130"/>
      <c r="Q750" s="257"/>
      <c r="R750" s="257"/>
      <c r="S750" s="257"/>
      <c r="T750" s="130"/>
      <c r="U750" s="130"/>
      <c r="V750" s="130"/>
      <c r="W750" s="130"/>
      <c r="X750" s="130"/>
      <c r="Y750" s="130"/>
      <c r="Z750" s="130"/>
      <c r="AA750" s="130"/>
      <c r="AB750" s="130"/>
      <c r="AC750" s="130"/>
      <c r="AD750" s="130"/>
      <c r="AE750" s="130"/>
      <c r="AF750" s="130"/>
      <c r="AG750" s="130"/>
      <c r="AH750" s="116"/>
      <c r="AI750" s="116"/>
    </row>
    <row r="751" spans="1:35" ht="15.75" customHeight="1">
      <c r="A751" s="260"/>
      <c r="B751" s="116"/>
      <c r="C751" s="130"/>
      <c r="D751" s="130"/>
      <c r="E751" s="130"/>
      <c r="F751" s="130"/>
      <c r="G751" s="130"/>
      <c r="H751" s="117"/>
      <c r="I751" s="130"/>
      <c r="J751" s="130"/>
      <c r="K751" s="130"/>
      <c r="L751" s="130"/>
      <c r="M751" s="130"/>
      <c r="N751" s="257"/>
      <c r="O751" s="257"/>
      <c r="P751" s="130"/>
      <c r="Q751" s="257"/>
      <c r="R751" s="257"/>
      <c r="S751" s="257"/>
      <c r="T751" s="130"/>
      <c r="U751" s="130"/>
      <c r="V751" s="130"/>
      <c r="W751" s="130"/>
      <c r="X751" s="130"/>
      <c r="Y751" s="130"/>
      <c r="Z751" s="130"/>
      <c r="AA751" s="130"/>
      <c r="AB751" s="130"/>
      <c r="AC751" s="130"/>
      <c r="AD751" s="130"/>
      <c r="AE751" s="130"/>
      <c r="AF751" s="130"/>
      <c r="AG751" s="130"/>
      <c r="AH751" s="116"/>
      <c r="AI751" s="116"/>
    </row>
    <row r="752" spans="1:35" ht="15.75" customHeight="1">
      <c r="A752" s="260"/>
      <c r="B752" s="116"/>
      <c r="C752" s="130"/>
      <c r="D752" s="130"/>
      <c r="E752" s="130"/>
      <c r="F752" s="130"/>
      <c r="G752" s="130"/>
      <c r="H752" s="117"/>
      <c r="I752" s="130"/>
      <c r="J752" s="130"/>
      <c r="K752" s="130"/>
      <c r="L752" s="130"/>
      <c r="M752" s="130"/>
      <c r="N752" s="257"/>
      <c r="O752" s="257"/>
      <c r="P752" s="130"/>
      <c r="Q752" s="257"/>
      <c r="R752" s="257"/>
      <c r="S752" s="257"/>
      <c r="T752" s="130"/>
      <c r="U752" s="130"/>
      <c r="V752" s="130"/>
      <c r="W752" s="130"/>
      <c r="X752" s="130"/>
      <c r="Y752" s="130"/>
      <c r="Z752" s="130"/>
      <c r="AA752" s="130"/>
      <c r="AB752" s="130"/>
      <c r="AC752" s="130"/>
      <c r="AD752" s="130"/>
      <c r="AE752" s="130"/>
      <c r="AF752" s="130"/>
      <c r="AG752" s="130"/>
      <c r="AH752" s="116"/>
      <c r="AI752" s="116"/>
    </row>
    <row r="753" spans="1:35" ht="15.75" customHeight="1">
      <c r="A753" s="260"/>
      <c r="B753" s="116"/>
      <c r="C753" s="130"/>
      <c r="D753" s="130"/>
      <c r="E753" s="130"/>
      <c r="F753" s="130"/>
      <c r="G753" s="130"/>
      <c r="H753" s="117"/>
      <c r="I753" s="130"/>
      <c r="J753" s="130"/>
      <c r="K753" s="130"/>
      <c r="L753" s="130"/>
      <c r="M753" s="130"/>
      <c r="N753" s="257"/>
      <c r="O753" s="257"/>
      <c r="P753" s="130"/>
      <c r="Q753" s="257"/>
      <c r="R753" s="257"/>
      <c r="S753" s="257"/>
      <c r="T753" s="130"/>
      <c r="U753" s="130"/>
      <c r="V753" s="130"/>
      <c r="W753" s="130"/>
      <c r="X753" s="130"/>
      <c r="Y753" s="130"/>
      <c r="Z753" s="130"/>
      <c r="AA753" s="130"/>
      <c r="AB753" s="130"/>
      <c r="AC753" s="130"/>
      <c r="AD753" s="130"/>
      <c r="AE753" s="130"/>
      <c r="AF753" s="130"/>
      <c r="AG753" s="130"/>
      <c r="AH753" s="116"/>
      <c r="AI753" s="116"/>
    </row>
    <row r="754" spans="1:35" ht="15.75" customHeight="1">
      <c r="A754" s="260"/>
      <c r="B754" s="116"/>
      <c r="C754" s="130"/>
      <c r="D754" s="130"/>
      <c r="E754" s="130"/>
      <c r="F754" s="130"/>
      <c r="G754" s="130"/>
      <c r="H754" s="117"/>
      <c r="I754" s="130"/>
      <c r="J754" s="130"/>
      <c r="K754" s="130"/>
      <c r="L754" s="130"/>
      <c r="M754" s="130"/>
      <c r="N754" s="257"/>
      <c r="O754" s="257"/>
      <c r="P754" s="130"/>
      <c r="Q754" s="257"/>
      <c r="R754" s="257"/>
      <c r="S754" s="257"/>
      <c r="T754" s="130"/>
      <c r="U754" s="130"/>
      <c r="V754" s="130"/>
      <c r="W754" s="130"/>
      <c r="X754" s="130"/>
      <c r="Y754" s="130"/>
      <c r="Z754" s="130"/>
      <c r="AA754" s="130"/>
      <c r="AB754" s="130"/>
      <c r="AC754" s="130"/>
      <c r="AD754" s="130"/>
      <c r="AE754" s="130"/>
      <c r="AF754" s="130"/>
      <c r="AG754" s="130"/>
      <c r="AH754" s="116"/>
      <c r="AI754" s="116"/>
    </row>
    <row r="755" spans="1:35" ht="15.75" customHeight="1">
      <c r="A755" s="260"/>
      <c r="B755" s="116"/>
      <c r="C755" s="130"/>
      <c r="D755" s="130"/>
      <c r="E755" s="130"/>
      <c r="F755" s="130"/>
      <c r="G755" s="130"/>
      <c r="H755" s="117"/>
      <c r="I755" s="130"/>
      <c r="J755" s="130"/>
      <c r="K755" s="130"/>
      <c r="L755" s="130"/>
      <c r="M755" s="130"/>
      <c r="N755" s="257"/>
      <c r="O755" s="257"/>
      <c r="P755" s="130"/>
      <c r="Q755" s="257"/>
      <c r="R755" s="257"/>
      <c r="S755" s="257"/>
      <c r="T755" s="130"/>
      <c r="U755" s="130"/>
      <c r="V755" s="130"/>
      <c r="W755" s="130"/>
      <c r="X755" s="130"/>
      <c r="Y755" s="130"/>
      <c r="Z755" s="130"/>
      <c r="AA755" s="130"/>
      <c r="AB755" s="130"/>
      <c r="AC755" s="130"/>
      <c r="AD755" s="130"/>
      <c r="AE755" s="130"/>
      <c r="AF755" s="130"/>
      <c r="AG755" s="130"/>
      <c r="AH755" s="116"/>
      <c r="AI755" s="116"/>
    </row>
    <row r="756" spans="1:35" ht="15.75" customHeight="1">
      <c r="A756" s="260"/>
      <c r="B756" s="116"/>
      <c r="C756" s="130"/>
      <c r="D756" s="130"/>
      <c r="E756" s="130"/>
      <c r="F756" s="130"/>
      <c r="G756" s="130"/>
      <c r="H756" s="117"/>
      <c r="I756" s="130"/>
      <c r="J756" s="130"/>
      <c r="K756" s="130"/>
      <c r="L756" s="130"/>
      <c r="M756" s="130"/>
      <c r="N756" s="257"/>
      <c r="O756" s="257"/>
      <c r="P756" s="130"/>
      <c r="Q756" s="257"/>
      <c r="R756" s="257"/>
      <c r="S756" s="257"/>
      <c r="T756" s="130"/>
      <c r="U756" s="130"/>
      <c r="V756" s="130"/>
      <c r="W756" s="130"/>
      <c r="X756" s="130"/>
      <c r="Y756" s="130"/>
      <c r="Z756" s="130"/>
      <c r="AA756" s="130"/>
      <c r="AB756" s="130"/>
      <c r="AC756" s="130"/>
      <c r="AD756" s="130"/>
      <c r="AE756" s="130"/>
      <c r="AF756" s="130"/>
      <c r="AG756" s="130"/>
      <c r="AH756" s="116"/>
      <c r="AI756" s="116"/>
    </row>
    <row r="757" spans="1:35" ht="15.75" customHeight="1">
      <c r="A757" s="260"/>
      <c r="B757" s="116"/>
      <c r="C757" s="130"/>
      <c r="D757" s="130"/>
      <c r="E757" s="130"/>
      <c r="F757" s="130"/>
      <c r="G757" s="130"/>
      <c r="H757" s="117"/>
      <c r="I757" s="130"/>
      <c r="J757" s="130"/>
      <c r="K757" s="130"/>
      <c r="L757" s="130"/>
      <c r="M757" s="130"/>
      <c r="N757" s="257"/>
      <c r="O757" s="257"/>
      <c r="P757" s="130"/>
      <c r="Q757" s="257"/>
      <c r="R757" s="257"/>
      <c r="S757" s="257"/>
      <c r="T757" s="130"/>
      <c r="U757" s="130"/>
      <c r="V757" s="130"/>
      <c r="W757" s="130"/>
      <c r="X757" s="130"/>
      <c r="Y757" s="130"/>
      <c r="Z757" s="130"/>
      <c r="AA757" s="130"/>
      <c r="AB757" s="130"/>
      <c r="AC757" s="130"/>
      <c r="AD757" s="130"/>
      <c r="AE757" s="130"/>
      <c r="AF757" s="130"/>
      <c r="AG757" s="130"/>
      <c r="AH757" s="116"/>
      <c r="AI757" s="116"/>
    </row>
    <row r="758" spans="1:35" ht="15.75" customHeight="1">
      <c r="A758" s="260"/>
      <c r="B758" s="116"/>
      <c r="C758" s="130"/>
      <c r="D758" s="130"/>
      <c r="E758" s="130"/>
      <c r="F758" s="130"/>
      <c r="G758" s="130"/>
      <c r="H758" s="117"/>
      <c r="I758" s="130"/>
      <c r="J758" s="130"/>
      <c r="K758" s="130"/>
      <c r="L758" s="130"/>
      <c r="M758" s="130"/>
      <c r="N758" s="257"/>
      <c r="O758" s="257"/>
      <c r="P758" s="130"/>
      <c r="Q758" s="257"/>
      <c r="R758" s="257"/>
      <c r="S758" s="257"/>
      <c r="T758" s="130"/>
      <c r="U758" s="130"/>
      <c r="V758" s="130"/>
      <c r="W758" s="130"/>
      <c r="X758" s="130"/>
      <c r="Y758" s="130"/>
      <c r="Z758" s="130"/>
      <c r="AA758" s="130"/>
      <c r="AB758" s="130"/>
      <c r="AC758" s="130"/>
      <c r="AD758" s="130"/>
      <c r="AE758" s="130"/>
      <c r="AF758" s="130"/>
      <c r="AG758" s="130"/>
      <c r="AH758" s="116"/>
      <c r="AI758" s="116"/>
    </row>
    <row r="759" spans="1:35" ht="15.75" customHeight="1">
      <c r="A759" s="260"/>
      <c r="B759" s="116"/>
      <c r="C759" s="130"/>
      <c r="D759" s="130"/>
      <c r="E759" s="130"/>
      <c r="F759" s="130"/>
      <c r="G759" s="130"/>
      <c r="H759" s="117"/>
      <c r="I759" s="130"/>
      <c r="J759" s="130"/>
      <c r="K759" s="130"/>
      <c r="L759" s="130"/>
      <c r="M759" s="130"/>
      <c r="N759" s="257"/>
      <c r="O759" s="257"/>
      <c r="P759" s="130"/>
      <c r="Q759" s="257"/>
      <c r="R759" s="257"/>
      <c r="S759" s="257"/>
      <c r="T759" s="130"/>
      <c r="U759" s="130"/>
      <c r="V759" s="130"/>
      <c r="W759" s="130"/>
      <c r="X759" s="130"/>
      <c r="Y759" s="130"/>
      <c r="Z759" s="130"/>
      <c r="AA759" s="130"/>
      <c r="AB759" s="130"/>
      <c r="AC759" s="130"/>
      <c r="AD759" s="130"/>
      <c r="AE759" s="130"/>
      <c r="AF759" s="130"/>
      <c r="AG759" s="130"/>
      <c r="AH759" s="116"/>
      <c r="AI759" s="116"/>
    </row>
    <row r="760" spans="1:35" ht="15.75" customHeight="1">
      <c r="A760" s="260"/>
      <c r="B760" s="116"/>
      <c r="C760" s="130"/>
      <c r="D760" s="130"/>
      <c r="E760" s="130"/>
      <c r="F760" s="130"/>
      <c r="G760" s="130"/>
      <c r="H760" s="117"/>
      <c r="I760" s="130"/>
      <c r="J760" s="130"/>
      <c r="K760" s="130"/>
      <c r="L760" s="130"/>
      <c r="M760" s="130"/>
      <c r="N760" s="257"/>
      <c r="O760" s="257"/>
      <c r="P760" s="130"/>
      <c r="Q760" s="257"/>
      <c r="R760" s="257"/>
      <c r="S760" s="257"/>
      <c r="T760" s="130"/>
      <c r="U760" s="130"/>
      <c r="V760" s="130"/>
      <c r="W760" s="130"/>
      <c r="X760" s="130"/>
      <c r="Y760" s="130"/>
      <c r="Z760" s="130"/>
      <c r="AA760" s="130"/>
      <c r="AB760" s="130"/>
      <c r="AC760" s="130"/>
      <c r="AD760" s="130"/>
      <c r="AE760" s="130"/>
      <c r="AF760" s="130"/>
      <c r="AG760" s="130"/>
      <c r="AH760" s="116"/>
      <c r="AI760" s="116"/>
    </row>
    <row r="761" spans="1:35" ht="15.75" customHeight="1">
      <c r="A761" s="260"/>
      <c r="B761" s="116"/>
      <c r="C761" s="130"/>
      <c r="D761" s="130"/>
      <c r="E761" s="130"/>
      <c r="F761" s="130"/>
      <c r="G761" s="130"/>
      <c r="H761" s="117"/>
      <c r="I761" s="130"/>
      <c r="J761" s="130"/>
      <c r="K761" s="130"/>
      <c r="L761" s="130"/>
      <c r="M761" s="130"/>
      <c r="N761" s="257"/>
      <c r="O761" s="257"/>
      <c r="P761" s="130"/>
      <c r="Q761" s="257"/>
      <c r="R761" s="257"/>
      <c r="S761" s="257"/>
      <c r="T761" s="130"/>
      <c r="U761" s="130"/>
      <c r="V761" s="130"/>
      <c r="W761" s="130"/>
      <c r="X761" s="130"/>
      <c r="Y761" s="130"/>
      <c r="Z761" s="130"/>
      <c r="AA761" s="130"/>
      <c r="AB761" s="130"/>
      <c r="AC761" s="130"/>
      <c r="AD761" s="130"/>
      <c r="AE761" s="130"/>
      <c r="AF761" s="130"/>
      <c r="AG761" s="130"/>
      <c r="AH761" s="116"/>
      <c r="AI761" s="116"/>
    </row>
    <row r="762" spans="1:35" ht="15.75" customHeight="1">
      <c r="A762" s="260"/>
      <c r="B762" s="116"/>
      <c r="C762" s="130"/>
      <c r="D762" s="130"/>
      <c r="E762" s="130"/>
      <c r="F762" s="130"/>
      <c r="G762" s="130"/>
      <c r="H762" s="117"/>
      <c r="I762" s="130"/>
      <c r="J762" s="130"/>
      <c r="K762" s="130"/>
      <c r="L762" s="130"/>
      <c r="M762" s="130"/>
      <c r="N762" s="257"/>
      <c r="O762" s="257"/>
      <c r="P762" s="130"/>
      <c r="Q762" s="257"/>
      <c r="R762" s="257"/>
      <c r="S762" s="257"/>
      <c r="T762" s="130"/>
      <c r="U762" s="130"/>
      <c r="V762" s="130"/>
      <c r="W762" s="130"/>
      <c r="X762" s="130"/>
      <c r="Y762" s="130"/>
      <c r="Z762" s="130"/>
      <c r="AA762" s="130"/>
      <c r="AB762" s="130"/>
      <c r="AC762" s="130"/>
      <c r="AD762" s="130"/>
      <c r="AE762" s="130"/>
      <c r="AF762" s="130"/>
      <c r="AG762" s="130"/>
      <c r="AH762" s="116"/>
      <c r="AI762" s="116"/>
    </row>
    <row r="763" spans="1:35" ht="15.75" customHeight="1">
      <c r="A763" s="260"/>
      <c r="B763" s="116"/>
      <c r="C763" s="130"/>
      <c r="D763" s="130"/>
      <c r="E763" s="130"/>
      <c r="F763" s="130"/>
      <c r="G763" s="130"/>
      <c r="H763" s="117"/>
      <c r="I763" s="130"/>
      <c r="J763" s="130"/>
      <c r="K763" s="130"/>
      <c r="L763" s="130"/>
      <c r="M763" s="130"/>
      <c r="N763" s="257"/>
      <c r="O763" s="257"/>
      <c r="P763" s="130"/>
      <c r="Q763" s="257"/>
      <c r="R763" s="257"/>
      <c r="S763" s="257"/>
      <c r="T763" s="130"/>
      <c r="U763" s="130"/>
      <c r="V763" s="130"/>
      <c r="W763" s="130"/>
      <c r="X763" s="130"/>
      <c r="Y763" s="130"/>
      <c r="Z763" s="130"/>
      <c r="AA763" s="130"/>
      <c r="AB763" s="130"/>
      <c r="AC763" s="130"/>
      <c r="AD763" s="130"/>
      <c r="AE763" s="130"/>
      <c r="AF763" s="130"/>
      <c r="AG763" s="130"/>
      <c r="AH763" s="116"/>
      <c r="AI763" s="116"/>
    </row>
    <row r="764" spans="1:35" ht="15.75" customHeight="1">
      <c r="A764" s="260"/>
      <c r="B764" s="116"/>
      <c r="C764" s="130"/>
      <c r="D764" s="130"/>
      <c r="E764" s="130"/>
      <c r="F764" s="130"/>
      <c r="G764" s="130"/>
      <c r="H764" s="117"/>
      <c r="I764" s="130"/>
      <c r="J764" s="130"/>
      <c r="K764" s="130"/>
      <c r="L764" s="130"/>
      <c r="M764" s="130"/>
      <c r="N764" s="257"/>
      <c r="O764" s="257"/>
      <c r="P764" s="130"/>
      <c r="Q764" s="257"/>
      <c r="R764" s="257"/>
      <c r="S764" s="257"/>
      <c r="T764" s="130"/>
      <c r="U764" s="130"/>
      <c r="V764" s="130"/>
      <c r="W764" s="130"/>
      <c r="X764" s="130"/>
      <c r="Y764" s="130"/>
      <c r="Z764" s="130"/>
      <c r="AA764" s="130"/>
      <c r="AB764" s="130"/>
      <c r="AC764" s="130"/>
      <c r="AD764" s="130"/>
      <c r="AE764" s="130"/>
      <c r="AF764" s="130"/>
      <c r="AG764" s="130"/>
      <c r="AH764" s="116"/>
      <c r="AI764" s="116"/>
    </row>
    <row r="765" spans="1:35" ht="15.75" customHeight="1">
      <c r="A765" s="260"/>
      <c r="B765" s="116"/>
      <c r="C765" s="130"/>
      <c r="D765" s="130"/>
      <c r="E765" s="130"/>
      <c r="F765" s="130"/>
      <c r="G765" s="130"/>
      <c r="H765" s="117"/>
      <c r="I765" s="130"/>
      <c r="J765" s="130"/>
      <c r="K765" s="130"/>
      <c r="L765" s="130"/>
      <c r="M765" s="130"/>
      <c r="N765" s="257"/>
      <c r="O765" s="257"/>
      <c r="P765" s="130"/>
      <c r="Q765" s="257"/>
      <c r="R765" s="257"/>
      <c r="S765" s="257"/>
      <c r="T765" s="130"/>
      <c r="U765" s="130"/>
      <c r="V765" s="130"/>
      <c r="W765" s="130"/>
      <c r="X765" s="130"/>
      <c r="Y765" s="130"/>
      <c r="Z765" s="130"/>
      <c r="AA765" s="130"/>
      <c r="AB765" s="130"/>
      <c r="AC765" s="130"/>
      <c r="AD765" s="130"/>
      <c r="AE765" s="130"/>
      <c r="AF765" s="130"/>
      <c r="AG765" s="130"/>
      <c r="AH765" s="116"/>
      <c r="AI765" s="116"/>
    </row>
    <row r="766" spans="1:35" ht="15.75" customHeight="1">
      <c r="A766" s="260"/>
      <c r="B766" s="116"/>
      <c r="C766" s="130"/>
      <c r="D766" s="130"/>
      <c r="E766" s="130"/>
      <c r="F766" s="130"/>
      <c r="G766" s="130"/>
      <c r="H766" s="117"/>
      <c r="I766" s="130"/>
      <c r="J766" s="130"/>
      <c r="K766" s="130"/>
      <c r="L766" s="130"/>
      <c r="M766" s="130"/>
      <c r="N766" s="257"/>
      <c r="O766" s="257"/>
      <c r="P766" s="130"/>
      <c r="Q766" s="257"/>
      <c r="R766" s="257"/>
      <c r="S766" s="257"/>
      <c r="T766" s="130"/>
      <c r="U766" s="130"/>
      <c r="V766" s="130"/>
      <c r="W766" s="130"/>
      <c r="X766" s="130"/>
      <c r="Y766" s="130"/>
      <c r="Z766" s="130"/>
      <c r="AA766" s="130"/>
      <c r="AB766" s="130"/>
      <c r="AC766" s="130"/>
      <c r="AD766" s="130"/>
      <c r="AE766" s="130"/>
      <c r="AF766" s="130"/>
      <c r="AG766" s="130"/>
      <c r="AH766" s="116"/>
      <c r="AI766" s="116"/>
    </row>
    <row r="767" spans="1:35" ht="15.75" customHeight="1">
      <c r="A767" s="260"/>
      <c r="B767" s="116"/>
      <c r="C767" s="130"/>
      <c r="D767" s="130"/>
      <c r="E767" s="130"/>
      <c r="F767" s="130"/>
      <c r="G767" s="130"/>
      <c r="H767" s="117"/>
      <c r="I767" s="130"/>
      <c r="J767" s="130"/>
      <c r="K767" s="130"/>
      <c r="L767" s="130"/>
      <c r="M767" s="130"/>
      <c r="N767" s="257"/>
      <c r="O767" s="257"/>
      <c r="P767" s="130"/>
      <c r="Q767" s="257"/>
      <c r="R767" s="257"/>
      <c r="S767" s="257"/>
      <c r="T767" s="130"/>
      <c r="U767" s="130"/>
      <c r="V767" s="130"/>
      <c r="W767" s="130"/>
      <c r="X767" s="130"/>
      <c r="Y767" s="130"/>
      <c r="Z767" s="130"/>
      <c r="AA767" s="130"/>
      <c r="AB767" s="130"/>
      <c r="AC767" s="130"/>
      <c r="AD767" s="130"/>
      <c r="AE767" s="130"/>
      <c r="AF767" s="130"/>
      <c r="AG767" s="130"/>
      <c r="AH767" s="116"/>
      <c r="AI767" s="116"/>
    </row>
    <row r="768" spans="1:35" ht="15.75" customHeight="1">
      <c r="A768" s="260"/>
      <c r="B768" s="116"/>
      <c r="C768" s="130"/>
      <c r="D768" s="130"/>
      <c r="E768" s="130"/>
      <c r="F768" s="130"/>
      <c r="G768" s="130"/>
      <c r="H768" s="117"/>
      <c r="I768" s="130"/>
      <c r="J768" s="130"/>
      <c r="K768" s="130"/>
      <c r="L768" s="130"/>
      <c r="M768" s="130"/>
      <c r="N768" s="257"/>
      <c r="O768" s="257"/>
      <c r="P768" s="130"/>
      <c r="Q768" s="257"/>
      <c r="R768" s="257"/>
      <c r="S768" s="257"/>
      <c r="T768" s="130"/>
      <c r="U768" s="130"/>
      <c r="V768" s="130"/>
      <c r="W768" s="130"/>
      <c r="X768" s="130"/>
      <c r="Y768" s="130"/>
      <c r="Z768" s="130"/>
      <c r="AA768" s="130"/>
      <c r="AB768" s="130"/>
      <c r="AC768" s="130"/>
      <c r="AD768" s="130"/>
      <c r="AE768" s="130"/>
      <c r="AF768" s="130"/>
      <c r="AG768" s="130"/>
      <c r="AH768" s="116"/>
      <c r="AI768" s="116"/>
    </row>
    <row r="769" spans="1:35" ht="15.75" customHeight="1">
      <c r="A769" s="260"/>
      <c r="B769" s="116"/>
      <c r="C769" s="130"/>
      <c r="D769" s="130"/>
      <c r="E769" s="130"/>
      <c r="F769" s="130"/>
      <c r="G769" s="130"/>
      <c r="H769" s="117"/>
      <c r="I769" s="130"/>
      <c r="J769" s="130"/>
      <c r="K769" s="130"/>
      <c r="L769" s="130"/>
      <c r="M769" s="130"/>
      <c r="N769" s="257"/>
      <c r="O769" s="257"/>
      <c r="P769" s="130"/>
      <c r="Q769" s="257"/>
      <c r="R769" s="257"/>
      <c r="S769" s="257"/>
      <c r="T769" s="130"/>
      <c r="U769" s="130"/>
      <c r="V769" s="130"/>
      <c r="W769" s="130"/>
      <c r="X769" s="130"/>
      <c r="Y769" s="130"/>
      <c r="Z769" s="130"/>
      <c r="AA769" s="130"/>
      <c r="AB769" s="130"/>
      <c r="AC769" s="130"/>
      <c r="AD769" s="130"/>
      <c r="AE769" s="130"/>
      <c r="AF769" s="130"/>
      <c r="AG769" s="130"/>
      <c r="AH769" s="116"/>
      <c r="AI769" s="116"/>
    </row>
    <row r="770" spans="1:35" ht="15.75" customHeight="1">
      <c r="A770" s="260"/>
      <c r="B770" s="116"/>
      <c r="C770" s="130"/>
      <c r="D770" s="130"/>
      <c r="E770" s="130"/>
      <c r="F770" s="130"/>
      <c r="G770" s="130"/>
      <c r="H770" s="117"/>
      <c r="I770" s="130"/>
      <c r="J770" s="130"/>
      <c r="K770" s="130"/>
      <c r="L770" s="130"/>
      <c r="M770" s="130"/>
      <c r="N770" s="257"/>
      <c r="O770" s="257"/>
      <c r="P770" s="130"/>
      <c r="Q770" s="257"/>
      <c r="R770" s="257"/>
      <c r="S770" s="257"/>
      <c r="T770" s="130"/>
      <c r="U770" s="130"/>
      <c r="V770" s="130"/>
      <c r="W770" s="130"/>
      <c r="X770" s="130"/>
      <c r="Y770" s="130"/>
      <c r="Z770" s="130"/>
      <c r="AA770" s="130"/>
      <c r="AB770" s="130"/>
      <c r="AC770" s="130"/>
      <c r="AD770" s="130"/>
      <c r="AE770" s="130"/>
      <c r="AF770" s="130"/>
      <c r="AG770" s="130"/>
      <c r="AH770" s="116"/>
      <c r="AI770" s="116"/>
    </row>
    <row r="771" spans="1:35" ht="15.75" customHeight="1">
      <c r="A771" s="260"/>
      <c r="B771" s="116"/>
      <c r="C771" s="130"/>
      <c r="D771" s="130"/>
      <c r="E771" s="130"/>
      <c r="F771" s="130"/>
      <c r="G771" s="130"/>
      <c r="H771" s="117"/>
      <c r="I771" s="130"/>
      <c r="J771" s="130"/>
      <c r="K771" s="130"/>
      <c r="L771" s="130"/>
      <c r="M771" s="130"/>
      <c r="N771" s="257"/>
      <c r="O771" s="257"/>
      <c r="P771" s="130"/>
      <c r="Q771" s="257"/>
      <c r="R771" s="257"/>
      <c r="S771" s="257"/>
      <c r="T771" s="130"/>
      <c r="U771" s="130"/>
      <c r="V771" s="130"/>
      <c r="W771" s="130"/>
      <c r="X771" s="130"/>
      <c r="Y771" s="130"/>
      <c r="Z771" s="130"/>
      <c r="AA771" s="130"/>
      <c r="AB771" s="130"/>
      <c r="AC771" s="130"/>
      <c r="AD771" s="130"/>
      <c r="AE771" s="130"/>
      <c r="AF771" s="130"/>
      <c r="AG771" s="130"/>
      <c r="AH771" s="116"/>
      <c r="AI771" s="116"/>
    </row>
    <row r="772" spans="1:35" ht="15.75" customHeight="1">
      <c r="A772" s="260"/>
      <c r="B772" s="116"/>
      <c r="C772" s="130"/>
      <c r="D772" s="130"/>
      <c r="E772" s="130"/>
      <c r="F772" s="130"/>
      <c r="G772" s="130"/>
      <c r="H772" s="117"/>
      <c r="I772" s="130"/>
      <c r="J772" s="130"/>
      <c r="K772" s="130"/>
      <c r="L772" s="130"/>
      <c r="M772" s="130"/>
      <c r="N772" s="257"/>
      <c r="O772" s="257"/>
      <c r="P772" s="130"/>
      <c r="Q772" s="257"/>
      <c r="R772" s="257"/>
      <c r="S772" s="257"/>
      <c r="T772" s="130"/>
      <c r="U772" s="130"/>
      <c r="V772" s="130"/>
      <c r="W772" s="130"/>
      <c r="X772" s="130"/>
      <c r="Y772" s="130"/>
      <c r="Z772" s="130"/>
      <c r="AA772" s="130"/>
      <c r="AB772" s="130"/>
      <c r="AC772" s="130"/>
      <c r="AD772" s="130"/>
      <c r="AE772" s="130"/>
      <c r="AF772" s="130"/>
      <c r="AG772" s="130"/>
      <c r="AH772" s="116"/>
      <c r="AI772" s="116"/>
    </row>
    <row r="773" spans="1:35" ht="15.75" customHeight="1">
      <c r="A773" s="260"/>
      <c r="B773" s="116"/>
      <c r="C773" s="130"/>
      <c r="D773" s="130"/>
      <c r="E773" s="130"/>
      <c r="F773" s="130"/>
      <c r="G773" s="130"/>
      <c r="H773" s="117"/>
      <c r="I773" s="130"/>
      <c r="J773" s="130"/>
      <c r="K773" s="130"/>
      <c r="L773" s="130"/>
      <c r="M773" s="130"/>
      <c r="N773" s="257"/>
      <c r="O773" s="257"/>
      <c r="P773" s="130"/>
      <c r="Q773" s="257"/>
      <c r="R773" s="257"/>
      <c r="S773" s="257"/>
      <c r="T773" s="130"/>
      <c r="U773" s="130"/>
      <c r="V773" s="130"/>
      <c r="W773" s="130"/>
      <c r="X773" s="130"/>
      <c r="Y773" s="130"/>
      <c r="Z773" s="130"/>
      <c r="AA773" s="130"/>
      <c r="AB773" s="130"/>
      <c r="AC773" s="130"/>
      <c r="AD773" s="130"/>
      <c r="AE773" s="130"/>
      <c r="AF773" s="130"/>
      <c r="AG773" s="130"/>
      <c r="AH773" s="116"/>
      <c r="AI773" s="116"/>
    </row>
    <row r="774" spans="1:35" ht="15.75" customHeight="1">
      <c r="A774" s="260"/>
      <c r="B774" s="116"/>
      <c r="C774" s="130"/>
      <c r="D774" s="130"/>
      <c r="E774" s="130"/>
      <c r="F774" s="130"/>
      <c r="G774" s="130"/>
      <c r="H774" s="117"/>
      <c r="I774" s="130"/>
      <c r="J774" s="130"/>
      <c r="K774" s="130"/>
      <c r="L774" s="130"/>
      <c r="M774" s="130"/>
      <c r="N774" s="257"/>
      <c r="O774" s="257"/>
      <c r="P774" s="130"/>
      <c r="Q774" s="257"/>
      <c r="R774" s="257"/>
      <c r="S774" s="257"/>
      <c r="T774" s="130"/>
      <c r="U774" s="130"/>
      <c r="V774" s="130"/>
      <c r="W774" s="130"/>
      <c r="X774" s="130"/>
      <c r="Y774" s="130"/>
      <c r="Z774" s="130"/>
      <c r="AA774" s="130"/>
      <c r="AB774" s="130"/>
      <c r="AC774" s="130"/>
      <c r="AD774" s="130"/>
      <c r="AE774" s="130"/>
      <c r="AF774" s="130"/>
      <c r="AG774" s="130"/>
      <c r="AH774" s="116"/>
      <c r="AI774" s="116"/>
    </row>
    <row r="775" spans="1:35" ht="15.75" customHeight="1">
      <c r="A775" s="260"/>
      <c r="B775" s="116"/>
      <c r="C775" s="130"/>
      <c r="D775" s="130"/>
      <c r="E775" s="130"/>
      <c r="F775" s="130"/>
      <c r="G775" s="130"/>
      <c r="H775" s="117"/>
      <c r="I775" s="130"/>
      <c r="J775" s="130"/>
      <c r="K775" s="130"/>
      <c r="L775" s="130"/>
      <c r="M775" s="130"/>
      <c r="N775" s="257"/>
      <c r="O775" s="257"/>
      <c r="P775" s="130"/>
      <c r="Q775" s="257"/>
      <c r="R775" s="257"/>
      <c r="S775" s="257"/>
      <c r="T775" s="130"/>
      <c r="U775" s="130"/>
      <c r="V775" s="130"/>
      <c r="W775" s="130"/>
      <c r="X775" s="130"/>
      <c r="Y775" s="130"/>
      <c r="Z775" s="130"/>
      <c r="AA775" s="130"/>
      <c r="AB775" s="130"/>
      <c r="AC775" s="130"/>
      <c r="AD775" s="130"/>
      <c r="AE775" s="130"/>
      <c r="AF775" s="130"/>
      <c r="AG775" s="130"/>
      <c r="AH775" s="116"/>
      <c r="AI775" s="116"/>
    </row>
    <row r="776" spans="1:35" ht="15.75" customHeight="1">
      <c r="A776" s="260"/>
      <c r="B776" s="116"/>
      <c r="C776" s="130"/>
      <c r="D776" s="130"/>
      <c r="E776" s="130"/>
      <c r="F776" s="130"/>
      <c r="G776" s="130"/>
      <c r="H776" s="117"/>
      <c r="I776" s="130"/>
      <c r="J776" s="130"/>
      <c r="K776" s="130"/>
      <c r="L776" s="130"/>
      <c r="M776" s="130"/>
      <c r="N776" s="257"/>
      <c r="O776" s="257"/>
      <c r="P776" s="130"/>
      <c r="Q776" s="257"/>
      <c r="R776" s="257"/>
      <c r="S776" s="257"/>
      <c r="T776" s="130"/>
      <c r="U776" s="130"/>
      <c r="V776" s="130"/>
      <c r="W776" s="130"/>
      <c r="X776" s="130"/>
      <c r="Y776" s="130"/>
      <c r="Z776" s="130"/>
      <c r="AA776" s="130"/>
      <c r="AB776" s="130"/>
      <c r="AC776" s="130"/>
      <c r="AD776" s="130"/>
      <c r="AE776" s="130"/>
      <c r="AF776" s="130"/>
      <c r="AG776" s="130"/>
      <c r="AH776" s="116"/>
      <c r="AI776" s="116"/>
    </row>
    <row r="777" spans="1:35" ht="15.75" customHeight="1">
      <c r="A777" s="260"/>
      <c r="B777" s="116"/>
      <c r="C777" s="130"/>
      <c r="D777" s="130"/>
      <c r="E777" s="130"/>
      <c r="F777" s="130"/>
      <c r="G777" s="130"/>
      <c r="H777" s="117"/>
      <c r="I777" s="130"/>
      <c r="J777" s="130"/>
      <c r="K777" s="130"/>
      <c r="L777" s="130"/>
      <c r="M777" s="130"/>
      <c r="N777" s="257"/>
      <c r="O777" s="257"/>
      <c r="P777" s="130"/>
      <c r="Q777" s="257"/>
      <c r="R777" s="257"/>
      <c r="S777" s="257"/>
      <c r="T777" s="130"/>
      <c r="U777" s="130"/>
      <c r="V777" s="130"/>
      <c r="W777" s="130"/>
      <c r="X777" s="130"/>
      <c r="Y777" s="130"/>
      <c r="Z777" s="130"/>
      <c r="AA777" s="130"/>
      <c r="AB777" s="130"/>
      <c r="AC777" s="130"/>
      <c r="AD777" s="130"/>
      <c r="AE777" s="130"/>
      <c r="AF777" s="130"/>
      <c r="AG777" s="130"/>
      <c r="AH777" s="116"/>
      <c r="AI777" s="116"/>
    </row>
    <row r="778" spans="1:35" ht="15.75" customHeight="1">
      <c r="A778" s="260"/>
      <c r="B778" s="116"/>
      <c r="C778" s="130"/>
      <c r="D778" s="130"/>
      <c r="E778" s="130"/>
      <c r="F778" s="130"/>
      <c r="G778" s="130"/>
      <c r="H778" s="117"/>
      <c r="I778" s="130"/>
      <c r="J778" s="130"/>
      <c r="K778" s="130"/>
      <c r="L778" s="130"/>
      <c r="M778" s="130"/>
      <c r="N778" s="257"/>
      <c r="O778" s="257"/>
      <c r="P778" s="130"/>
      <c r="Q778" s="257"/>
      <c r="R778" s="257"/>
      <c r="S778" s="257"/>
      <c r="T778" s="130"/>
      <c r="U778" s="130"/>
      <c r="V778" s="130"/>
      <c r="W778" s="130"/>
      <c r="X778" s="130"/>
      <c r="Y778" s="130"/>
      <c r="Z778" s="130"/>
      <c r="AA778" s="130"/>
      <c r="AB778" s="130"/>
      <c r="AC778" s="130"/>
      <c r="AD778" s="130"/>
      <c r="AE778" s="130"/>
      <c r="AF778" s="130"/>
      <c r="AG778" s="130"/>
      <c r="AH778" s="116"/>
      <c r="AI778" s="116"/>
    </row>
    <row r="779" spans="1:35" ht="15.75" customHeight="1">
      <c r="A779" s="260"/>
      <c r="B779" s="116"/>
      <c r="C779" s="130"/>
      <c r="D779" s="130"/>
      <c r="E779" s="130"/>
      <c r="F779" s="130"/>
      <c r="G779" s="130"/>
      <c r="H779" s="117"/>
      <c r="I779" s="130"/>
      <c r="J779" s="130"/>
      <c r="K779" s="130"/>
      <c r="L779" s="130"/>
      <c r="M779" s="130"/>
      <c r="N779" s="257"/>
      <c r="O779" s="257"/>
      <c r="P779" s="130"/>
      <c r="Q779" s="257"/>
      <c r="R779" s="257"/>
      <c r="S779" s="257"/>
      <c r="T779" s="130"/>
      <c r="U779" s="130"/>
      <c r="V779" s="130"/>
      <c r="W779" s="130"/>
      <c r="X779" s="130"/>
      <c r="Y779" s="130"/>
      <c r="Z779" s="130"/>
      <c r="AA779" s="130"/>
      <c r="AB779" s="130"/>
      <c r="AC779" s="130"/>
      <c r="AD779" s="130"/>
      <c r="AE779" s="130"/>
      <c r="AF779" s="130"/>
      <c r="AG779" s="130"/>
      <c r="AH779" s="116"/>
      <c r="AI779" s="116"/>
    </row>
    <row r="780" spans="1:35" ht="15.75" customHeight="1">
      <c r="A780" s="260"/>
      <c r="B780" s="116"/>
      <c r="C780" s="130"/>
      <c r="D780" s="130"/>
      <c r="E780" s="130"/>
      <c r="F780" s="130"/>
      <c r="G780" s="130"/>
      <c r="H780" s="117"/>
      <c r="I780" s="130"/>
      <c r="J780" s="130"/>
      <c r="K780" s="130"/>
      <c r="L780" s="130"/>
      <c r="M780" s="130"/>
      <c r="N780" s="257"/>
      <c r="O780" s="257"/>
      <c r="P780" s="130"/>
      <c r="Q780" s="257"/>
      <c r="R780" s="257"/>
      <c r="S780" s="257"/>
      <c r="T780" s="130"/>
      <c r="U780" s="130"/>
      <c r="V780" s="130"/>
      <c r="W780" s="130"/>
      <c r="X780" s="130"/>
      <c r="Y780" s="130"/>
      <c r="Z780" s="130"/>
      <c r="AA780" s="130"/>
      <c r="AB780" s="130"/>
      <c r="AC780" s="130"/>
      <c r="AD780" s="130"/>
      <c r="AE780" s="130"/>
      <c r="AF780" s="130"/>
      <c r="AG780" s="130"/>
      <c r="AH780" s="116"/>
      <c r="AI780" s="116"/>
    </row>
    <row r="781" spans="1:35" ht="15.75" customHeight="1">
      <c r="A781" s="260"/>
      <c r="B781" s="116"/>
      <c r="C781" s="130"/>
      <c r="D781" s="130"/>
      <c r="E781" s="130"/>
      <c r="F781" s="130"/>
      <c r="G781" s="130"/>
      <c r="H781" s="117"/>
      <c r="I781" s="130"/>
      <c r="J781" s="130"/>
      <c r="K781" s="130"/>
      <c r="L781" s="130"/>
      <c r="M781" s="130"/>
      <c r="N781" s="257"/>
      <c r="O781" s="257"/>
      <c r="P781" s="130"/>
      <c r="Q781" s="257"/>
      <c r="R781" s="257"/>
      <c r="S781" s="257"/>
      <c r="T781" s="130"/>
      <c r="U781" s="130"/>
      <c r="V781" s="130"/>
      <c r="W781" s="130"/>
      <c r="X781" s="130"/>
      <c r="Y781" s="130"/>
      <c r="Z781" s="130"/>
      <c r="AA781" s="130"/>
      <c r="AB781" s="130"/>
      <c r="AC781" s="130"/>
      <c r="AD781" s="130"/>
      <c r="AE781" s="130"/>
      <c r="AF781" s="130"/>
      <c r="AG781" s="130"/>
      <c r="AH781" s="116"/>
      <c r="AI781" s="116"/>
    </row>
    <row r="782" spans="1:35" ht="15.75" customHeight="1">
      <c r="A782" s="260"/>
      <c r="B782" s="116"/>
      <c r="C782" s="130"/>
      <c r="D782" s="130"/>
      <c r="E782" s="130"/>
      <c r="F782" s="130"/>
      <c r="G782" s="130"/>
      <c r="H782" s="117"/>
      <c r="I782" s="130"/>
      <c r="J782" s="130"/>
      <c r="K782" s="130"/>
      <c r="L782" s="130"/>
      <c r="M782" s="130"/>
      <c r="N782" s="257"/>
      <c r="O782" s="257"/>
      <c r="P782" s="130"/>
      <c r="Q782" s="257"/>
      <c r="R782" s="257"/>
      <c r="S782" s="257"/>
      <c r="T782" s="130"/>
      <c r="U782" s="130"/>
      <c r="V782" s="130"/>
      <c r="W782" s="130"/>
      <c r="X782" s="130"/>
      <c r="Y782" s="130"/>
      <c r="Z782" s="130"/>
      <c r="AA782" s="130"/>
      <c r="AB782" s="130"/>
      <c r="AC782" s="130"/>
      <c r="AD782" s="130"/>
      <c r="AE782" s="130"/>
      <c r="AF782" s="130"/>
      <c r="AG782" s="130"/>
      <c r="AH782" s="116"/>
      <c r="AI782" s="116"/>
    </row>
    <row r="783" spans="1:35" ht="15.75" customHeight="1">
      <c r="A783" s="260"/>
      <c r="B783" s="116"/>
      <c r="C783" s="130"/>
      <c r="D783" s="130"/>
      <c r="E783" s="130"/>
      <c r="F783" s="130"/>
      <c r="G783" s="130"/>
      <c r="H783" s="117"/>
      <c r="I783" s="130"/>
      <c r="J783" s="130"/>
      <c r="K783" s="130"/>
      <c r="L783" s="130"/>
      <c r="M783" s="130"/>
      <c r="N783" s="257"/>
      <c r="O783" s="257"/>
      <c r="P783" s="130"/>
      <c r="Q783" s="257"/>
      <c r="R783" s="257"/>
      <c r="S783" s="257"/>
      <c r="T783" s="130"/>
      <c r="U783" s="130"/>
      <c r="V783" s="130"/>
      <c r="W783" s="130"/>
      <c r="X783" s="130"/>
      <c r="Y783" s="130"/>
      <c r="Z783" s="130"/>
      <c r="AA783" s="130"/>
      <c r="AB783" s="130"/>
      <c r="AC783" s="130"/>
      <c r="AD783" s="130"/>
      <c r="AE783" s="130"/>
      <c r="AF783" s="130"/>
      <c r="AG783" s="130"/>
      <c r="AH783" s="116"/>
      <c r="AI783" s="116"/>
    </row>
    <row r="784" spans="1:35" ht="15.75" customHeight="1">
      <c r="A784" s="260"/>
      <c r="B784" s="116"/>
      <c r="C784" s="130"/>
      <c r="D784" s="130"/>
      <c r="E784" s="130"/>
      <c r="F784" s="130"/>
      <c r="G784" s="130"/>
      <c r="H784" s="117"/>
      <c r="I784" s="130"/>
      <c r="J784" s="130"/>
      <c r="K784" s="130"/>
      <c r="L784" s="130"/>
      <c r="M784" s="130"/>
      <c r="N784" s="257"/>
      <c r="O784" s="257"/>
      <c r="P784" s="130"/>
      <c r="Q784" s="257"/>
      <c r="R784" s="257"/>
      <c r="S784" s="257"/>
      <c r="T784" s="130"/>
      <c r="U784" s="130"/>
      <c r="V784" s="130"/>
      <c r="W784" s="130"/>
      <c r="X784" s="130"/>
      <c r="Y784" s="130"/>
      <c r="Z784" s="130"/>
      <c r="AA784" s="130"/>
      <c r="AB784" s="130"/>
      <c r="AC784" s="130"/>
      <c r="AD784" s="130"/>
      <c r="AE784" s="130"/>
      <c r="AF784" s="130"/>
      <c r="AG784" s="130"/>
      <c r="AH784" s="116"/>
      <c r="AI784" s="116"/>
    </row>
    <row r="785" spans="1:35" ht="15.75" customHeight="1">
      <c r="A785" s="260"/>
      <c r="B785" s="116"/>
      <c r="C785" s="130"/>
      <c r="D785" s="130"/>
      <c r="E785" s="130"/>
      <c r="F785" s="130"/>
      <c r="G785" s="130"/>
      <c r="H785" s="117"/>
      <c r="I785" s="130"/>
      <c r="J785" s="130"/>
      <c r="K785" s="130"/>
      <c r="L785" s="130"/>
      <c r="M785" s="130"/>
      <c r="N785" s="257"/>
      <c r="O785" s="257"/>
      <c r="P785" s="130"/>
      <c r="Q785" s="257"/>
      <c r="R785" s="257"/>
      <c r="S785" s="257"/>
      <c r="T785" s="130"/>
      <c r="U785" s="130"/>
      <c r="V785" s="130"/>
      <c r="W785" s="130"/>
      <c r="X785" s="130"/>
      <c r="Y785" s="130"/>
      <c r="Z785" s="130"/>
      <c r="AA785" s="130"/>
      <c r="AB785" s="130"/>
      <c r="AC785" s="130"/>
      <c r="AD785" s="130"/>
      <c r="AE785" s="130"/>
      <c r="AF785" s="130"/>
      <c r="AG785" s="130"/>
      <c r="AH785" s="116"/>
      <c r="AI785" s="116"/>
    </row>
    <row r="786" spans="1:35" ht="15.75" customHeight="1">
      <c r="A786" s="260"/>
      <c r="B786" s="116"/>
      <c r="C786" s="130"/>
      <c r="D786" s="130"/>
      <c r="E786" s="130"/>
      <c r="F786" s="130"/>
      <c r="G786" s="130"/>
      <c r="H786" s="117"/>
      <c r="I786" s="130"/>
      <c r="J786" s="130"/>
      <c r="K786" s="130"/>
      <c r="L786" s="130"/>
      <c r="M786" s="130"/>
      <c r="N786" s="257"/>
      <c r="O786" s="257"/>
      <c r="P786" s="130"/>
      <c r="Q786" s="257"/>
      <c r="R786" s="257"/>
      <c r="S786" s="257"/>
      <c r="T786" s="130"/>
      <c r="U786" s="130"/>
      <c r="V786" s="130"/>
      <c r="W786" s="130"/>
      <c r="X786" s="130"/>
      <c r="Y786" s="130"/>
      <c r="Z786" s="130"/>
      <c r="AA786" s="130"/>
      <c r="AB786" s="130"/>
      <c r="AC786" s="130"/>
      <c r="AD786" s="130"/>
      <c r="AE786" s="130"/>
      <c r="AF786" s="130"/>
      <c r="AG786" s="130"/>
      <c r="AH786" s="116"/>
      <c r="AI786" s="116"/>
    </row>
    <row r="787" spans="1:35" ht="15.75" customHeight="1">
      <c r="A787" s="260"/>
      <c r="B787" s="116"/>
      <c r="C787" s="130"/>
      <c r="D787" s="130"/>
      <c r="E787" s="130"/>
      <c r="F787" s="130"/>
      <c r="G787" s="130"/>
      <c r="H787" s="117"/>
      <c r="I787" s="130"/>
      <c r="J787" s="130"/>
      <c r="K787" s="130"/>
      <c r="L787" s="130"/>
      <c r="M787" s="130"/>
      <c r="N787" s="257"/>
      <c r="O787" s="257"/>
      <c r="P787" s="130"/>
      <c r="Q787" s="257"/>
      <c r="R787" s="257"/>
      <c r="S787" s="257"/>
      <c r="T787" s="130"/>
      <c r="U787" s="130"/>
      <c r="V787" s="130"/>
      <c r="W787" s="130"/>
      <c r="X787" s="130"/>
      <c r="Y787" s="130"/>
      <c r="Z787" s="130"/>
      <c r="AA787" s="130"/>
      <c r="AB787" s="130"/>
      <c r="AC787" s="130"/>
      <c r="AD787" s="130"/>
      <c r="AE787" s="130"/>
      <c r="AF787" s="130"/>
      <c r="AG787" s="130"/>
      <c r="AH787" s="116"/>
      <c r="AI787" s="116"/>
    </row>
    <row r="788" spans="1:35" ht="15.75" customHeight="1">
      <c r="A788" s="260"/>
      <c r="B788" s="116"/>
      <c r="C788" s="130"/>
      <c r="D788" s="130"/>
      <c r="E788" s="130"/>
      <c r="F788" s="130"/>
      <c r="G788" s="130"/>
      <c r="H788" s="117"/>
      <c r="I788" s="130"/>
      <c r="J788" s="130"/>
      <c r="K788" s="130"/>
      <c r="L788" s="130"/>
      <c r="M788" s="130"/>
      <c r="N788" s="257"/>
      <c r="O788" s="257"/>
      <c r="P788" s="130"/>
      <c r="Q788" s="257"/>
      <c r="R788" s="257"/>
      <c r="S788" s="257"/>
      <c r="T788" s="130"/>
      <c r="U788" s="130"/>
      <c r="V788" s="130"/>
      <c r="W788" s="130"/>
      <c r="X788" s="130"/>
      <c r="Y788" s="130"/>
      <c r="Z788" s="130"/>
      <c r="AA788" s="130"/>
      <c r="AB788" s="130"/>
      <c r="AC788" s="130"/>
      <c r="AD788" s="130"/>
      <c r="AE788" s="130"/>
      <c r="AF788" s="130"/>
      <c r="AG788" s="130"/>
      <c r="AH788" s="116"/>
      <c r="AI788" s="116"/>
    </row>
    <row r="789" spans="1:35" ht="15.75" customHeight="1">
      <c r="A789" s="260"/>
      <c r="B789" s="116"/>
      <c r="C789" s="130"/>
      <c r="D789" s="130"/>
      <c r="E789" s="130"/>
      <c r="F789" s="130"/>
      <c r="G789" s="130"/>
      <c r="H789" s="117"/>
      <c r="I789" s="130"/>
      <c r="J789" s="130"/>
      <c r="K789" s="130"/>
      <c r="L789" s="130"/>
      <c r="M789" s="130"/>
      <c r="N789" s="257"/>
      <c r="O789" s="257"/>
      <c r="P789" s="130"/>
      <c r="Q789" s="257"/>
      <c r="R789" s="257"/>
      <c r="S789" s="257"/>
      <c r="T789" s="130"/>
      <c r="U789" s="130"/>
      <c r="V789" s="130"/>
      <c r="W789" s="130"/>
      <c r="X789" s="130"/>
      <c r="Y789" s="130"/>
      <c r="Z789" s="130"/>
      <c r="AA789" s="130"/>
      <c r="AB789" s="130"/>
      <c r="AC789" s="130"/>
      <c r="AD789" s="130"/>
      <c r="AE789" s="130"/>
      <c r="AF789" s="130"/>
      <c r="AG789" s="130"/>
      <c r="AH789" s="116"/>
      <c r="AI789" s="116"/>
    </row>
    <row r="790" spans="1:35" ht="15.75" customHeight="1">
      <c r="A790" s="260"/>
      <c r="B790" s="116"/>
      <c r="C790" s="130"/>
      <c r="D790" s="130"/>
      <c r="E790" s="130"/>
      <c r="F790" s="130"/>
      <c r="G790" s="130"/>
      <c r="H790" s="117"/>
      <c r="I790" s="130"/>
      <c r="J790" s="130"/>
      <c r="K790" s="130"/>
      <c r="L790" s="130"/>
      <c r="M790" s="130"/>
      <c r="N790" s="257"/>
      <c r="O790" s="257"/>
      <c r="P790" s="130"/>
      <c r="Q790" s="257"/>
      <c r="R790" s="257"/>
      <c r="S790" s="257"/>
      <c r="T790" s="130"/>
      <c r="U790" s="130"/>
      <c r="V790" s="130"/>
      <c r="W790" s="130"/>
      <c r="X790" s="130"/>
      <c r="Y790" s="130"/>
      <c r="Z790" s="130"/>
      <c r="AA790" s="130"/>
      <c r="AB790" s="130"/>
      <c r="AC790" s="130"/>
      <c r="AD790" s="130"/>
      <c r="AE790" s="130"/>
      <c r="AF790" s="130"/>
      <c r="AG790" s="130"/>
      <c r="AH790" s="116"/>
      <c r="AI790" s="116"/>
    </row>
    <row r="791" spans="1:35" ht="15.75" customHeight="1">
      <c r="A791" s="260"/>
      <c r="B791" s="116"/>
      <c r="C791" s="130"/>
      <c r="D791" s="130"/>
      <c r="E791" s="130"/>
      <c r="F791" s="130"/>
      <c r="G791" s="130"/>
      <c r="H791" s="117"/>
      <c r="I791" s="130"/>
      <c r="J791" s="130"/>
      <c r="K791" s="130"/>
      <c r="L791" s="130"/>
      <c r="M791" s="130"/>
      <c r="N791" s="257"/>
      <c r="O791" s="257"/>
      <c r="P791" s="130"/>
      <c r="Q791" s="257"/>
      <c r="R791" s="257"/>
      <c r="S791" s="257"/>
      <c r="T791" s="130"/>
      <c r="U791" s="130"/>
      <c r="V791" s="130"/>
      <c r="W791" s="130"/>
      <c r="X791" s="130"/>
      <c r="Y791" s="130"/>
      <c r="Z791" s="130"/>
      <c r="AA791" s="130"/>
      <c r="AB791" s="130"/>
      <c r="AC791" s="130"/>
      <c r="AD791" s="130"/>
      <c r="AE791" s="130"/>
      <c r="AF791" s="130"/>
      <c r="AG791" s="130"/>
      <c r="AH791" s="116"/>
      <c r="AI791" s="116"/>
    </row>
    <row r="792" spans="1:35" ht="15.75" customHeight="1">
      <c r="A792" s="260"/>
      <c r="B792" s="116"/>
      <c r="C792" s="130"/>
      <c r="D792" s="130"/>
      <c r="E792" s="130"/>
      <c r="F792" s="130"/>
      <c r="G792" s="130"/>
      <c r="H792" s="117"/>
      <c r="I792" s="130"/>
      <c r="J792" s="130"/>
      <c r="K792" s="130"/>
      <c r="L792" s="130"/>
      <c r="M792" s="130"/>
      <c r="N792" s="257"/>
      <c r="O792" s="257"/>
      <c r="P792" s="130"/>
      <c r="Q792" s="257"/>
      <c r="R792" s="257"/>
      <c r="S792" s="257"/>
      <c r="T792" s="130"/>
      <c r="U792" s="130"/>
      <c r="V792" s="130"/>
      <c r="W792" s="130"/>
      <c r="X792" s="130"/>
      <c r="Y792" s="130"/>
      <c r="Z792" s="130"/>
      <c r="AA792" s="130"/>
      <c r="AB792" s="130"/>
      <c r="AC792" s="130"/>
      <c r="AD792" s="130"/>
      <c r="AE792" s="130"/>
      <c r="AF792" s="130"/>
      <c r="AG792" s="130"/>
      <c r="AH792" s="116"/>
      <c r="AI792" s="116"/>
    </row>
    <row r="793" spans="1:35" ht="15.75" customHeight="1">
      <c r="A793" s="260"/>
      <c r="B793" s="116"/>
      <c r="C793" s="130"/>
      <c r="D793" s="130"/>
      <c r="E793" s="130"/>
      <c r="F793" s="130"/>
      <c r="G793" s="130"/>
      <c r="H793" s="117"/>
      <c r="I793" s="130"/>
      <c r="J793" s="130"/>
      <c r="K793" s="130"/>
      <c r="L793" s="130"/>
      <c r="M793" s="130"/>
      <c r="N793" s="257"/>
      <c r="O793" s="257"/>
      <c r="P793" s="130"/>
      <c r="Q793" s="257"/>
      <c r="R793" s="257"/>
      <c r="S793" s="257"/>
      <c r="T793" s="130"/>
      <c r="U793" s="130"/>
      <c r="V793" s="130"/>
      <c r="W793" s="130"/>
      <c r="X793" s="130"/>
      <c r="Y793" s="130"/>
      <c r="Z793" s="130"/>
      <c r="AA793" s="130"/>
      <c r="AB793" s="130"/>
      <c r="AC793" s="130"/>
      <c r="AD793" s="130"/>
      <c r="AE793" s="130"/>
      <c r="AF793" s="130"/>
      <c r="AG793" s="130"/>
      <c r="AH793" s="116"/>
      <c r="AI793" s="116"/>
    </row>
    <row r="794" spans="1:35" ht="15.75" customHeight="1">
      <c r="A794" s="260"/>
      <c r="B794" s="116"/>
      <c r="C794" s="130"/>
      <c r="D794" s="130"/>
      <c r="E794" s="130"/>
      <c r="F794" s="130"/>
      <c r="G794" s="130"/>
      <c r="H794" s="117"/>
      <c r="I794" s="130"/>
      <c r="J794" s="130"/>
      <c r="K794" s="130"/>
      <c r="L794" s="130"/>
      <c r="M794" s="130"/>
      <c r="N794" s="257"/>
      <c r="O794" s="257"/>
      <c r="P794" s="130"/>
      <c r="Q794" s="257"/>
      <c r="R794" s="257"/>
      <c r="S794" s="257"/>
      <c r="T794" s="130"/>
      <c r="U794" s="130"/>
      <c r="V794" s="130"/>
      <c r="W794" s="130"/>
      <c r="X794" s="130"/>
      <c r="Y794" s="130"/>
      <c r="Z794" s="130"/>
      <c r="AA794" s="130"/>
      <c r="AB794" s="130"/>
      <c r="AC794" s="130"/>
      <c r="AD794" s="130"/>
      <c r="AE794" s="130"/>
      <c r="AF794" s="130"/>
      <c r="AG794" s="130"/>
      <c r="AH794" s="116"/>
      <c r="AI794" s="116"/>
    </row>
    <row r="795" spans="1:35" ht="15.75" customHeight="1">
      <c r="A795" s="260"/>
      <c r="B795" s="116"/>
      <c r="C795" s="130"/>
      <c r="D795" s="130"/>
      <c r="E795" s="130"/>
      <c r="F795" s="130"/>
      <c r="G795" s="130"/>
      <c r="H795" s="117"/>
      <c r="I795" s="130"/>
      <c r="J795" s="130"/>
      <c r="K795" s="130"/>
      <c r="L795" s="130"/>
      <c r="M795" s="130"/>
      <c r="N795" s="257"/>
      <c r="O795" s="257"/>
      <c r="P795" s="130"/>
      <c r="Q795" s="257"/>
      <c r="R795" s="257"/>
      <c r="S795" s="257"/>
      <c r="T795" s="130"/>
      <c r="U795" s="130"/>
      <c r="V795" s="130"/>
      <c r="W795" s="130"/>
      <c r="X795" s="130"/>
      <c r="Y795" s="130"/>
      <c r="Z795" s="130"/>
      <c r="AA795" s="130"/>
      <c r="AB795" s="130"/>
      <c r="AC795" s="130"/>
      <c r="AD795" s="130"/>
      <c r="AE795" s="130"/>
      <c r="AF795" s="130"/>
      <c r="AG795" s="130"/>
      <c r="AH795" s="116"/>
      <c r="AI795" s="116"/>
    </row>
    <row r="796" spans="1:35" ht="15.75" customHeight="1">
      <c r="A796" s="260"/>
      <c r="B796" s="116"/>
      <c r="C796" s="130"/>
      <c r="D796" s="130"/>
      <c r="E796" s="130"/>
      <c r="F796" s="130"/>
      <c r="G796" s="130"/>
      <c r="H796" s="117"/>
      <c r="I796" s="130"/>
      <c r="J796" s="130"/>
      <c r="K796" s="130"/>
      <c r="L796" s="130"/>
      <c r="M796" s="130"/>
      <c r="N796" s="257"/>
      <c r="O796" s="257"/>
      <c r="P796" s="130"/>
      <c r="Q796" s="257"/>
      <c r="R796" s="257"/>
      <c r="S796" s="257"/>
      <c r="T796" s="130"/>
      <c r="U796" s="130"/>
      <c r="V796" s="130"/>
      <c r="W796" s="130"/>
      <c r="X796" s="130"/>
      <c r="Y796" s="130"/>
      <c r="Z796" s="130"/>
      <c r="AA796" s="130"/>
      <c r="AB796" s="130"/>
      <c r="AC796" s="130"/>
      <c r="AD796" s="130"/>
      <c r="AE796" s="130"/>
      <c r="AF796" s="130"/>
      <c r="AG796" s="130"/>
      <c r="AH796" s="116"/>
      <c r="AI796" s="116"/>
    </row>
    <row r="797" spans="1:35" ht="15.75" customHeight="1">
      <c r="A797" s="260"/>
      <c r="B797" s="116"/>
      <c r="C797" s="130"/>
      <c r="D797" s="130"/>
      <c r="E797" s="130"/>
      <c r="F797" s="130"/>
      <c r="G797" s="130"/>
      <c r="H797" s="117"/>
      <c r="I797" s="130"/>
      <c r="J797" s="130"/>
      <c r="K797" s="130"/>
      <c r="L797" s="130"/>
      <c r="M797" s="130"/>
      <c r="N797" s="257"/>
      <c r="O797" s="257"/>
      <c r="P797" s="130"/>
      <c r="Q797" s="257"/>
      <c r="R797" s="257"/>
      <c r="S797" s="257"/>
      <c r="T797" s="130"/>
      <c r="U797" s="130"/>
      <c r="V797" s="130"/>
      <c r="W797" s="130"/>
      <c r="X797" s="130"/>
      <c r="Y797" s="130"/>
      <c r="Z797" s="130"/>
      <c r="AA797" s="130"/>
      <c r="AB797" s="130"/>
      <c r="AC797" s="130"/>
      <c r="AD797" s="130"/>
      <c r="AE797" s="130"/>
      <c r="AF797" s="130"/>
      <c r="AG797" s="130"/>
      <c r="AH797" s="116"/>
      <c r="AI797" s="116"/>
    </row>
    <row r="798" spans="1:35" ht="15.75" customHeight="1">
      <c r="A798" s="260"/>
      <c r="B798" s="116"/>
      <c r="C798" s="130"/>
      <c r="D798" s="130"/>
      <c r="E798" s="130"/>
      <c r="F798" s="130"/>
      <c r="G798" s="130"/>
      <c r="H798" s="117"/>
      <c r="I798" s="130"/>
      <c r="J798" s="130"/>
      <c r="K798" s="130"/>
      <c r="L798" s="130"/>
      <c r="M798" s="130"/>
      <c r="N798" s="257"/>
      <c r="O798" s="257"/>
      <c r="P798" s="130"/>
      <c r="Q798" s="257"/>
      <c r="R798" s="257"/>
      <c r="S798" s="257"/>
      <c r="T798" s="130"/>
      <c r="U798" s="130"/>
      <c r="V798" s="130"/>
      <c r="W798" s="130"/>
      <c r="X798" s="130"/>
      <c r="Y798" s="130"/>
      <c r="Z798" s="130"/>
      <c r="AA798" s="130"/>
      <c r="AB798" s="130"/>
      <c r="AC798" s="130"/>
      <c r="AD798" s="130"/>
      <c r="AE798" s="130"/>
      <c r="AF798" s="130"/>
      <c r="AG798" s="130"/>
      <c r="AH798" s="116"/>
      <c r="AI798" s="116"/>
    </row>
    <row r="799" spans="1:35" ht="15.75" customHeight="1">
      <c r="A799" s="260"/>
      <c r="B799" s="116"/>
      <c r="C799" s="130"/>
      <c r="D799" s="130"/>
      <c r="E799" s="130"/>
      <c r="F799" s="130"/>
      <c r="G799" s="130"/>
      <c r="H799" s="117"/>
      <c r="I799" s="130"/>
      <c r="J799" s="130"/>
      <c r="K799" s="130"/>
      <c r="L799" s="130"/>
      <c r="M799" s="130"/>
      <c r="N799" s="257"/>
      <c r="O799" s="257"/>
      <c r="P799" s="130"/>
      <c r="Q799" s="257"/>
      <c r="R799" s="257"/>
      <c r="S799" s="257"/>
      <c r="T799" s="130"/>
      <c r="U799" s="130"/>
      <c r="V799" s="130"/>
      <c r="W799" s="130"/>
      <c r="X799" s="130"/>
      <c r="Y799" s="130"/>
      <c r="Z799" s="130"/>
      <c r="AA799" s="130"/>
      <c r="AB799" s="130"/>
      <c r="AC799" s="130"/>
      <c r="AD799" s="130"/>
      <c r="AE799" s="130"/>
      <c r="AF799" s="130"/>
      <c r="AG799" s="130"/>
      <c r="AH799" s="116"/>
      <c r="AI799" s="116"/>
    </row>
    <row r="800" spans="1:35" ht="15.75" customHeight="1">
      <c r="A800" s="260"/>
      <c r="B800" s="116"/>
      <c r="C800" s="130"/>
      <c r="D800" s="130"/>
      <c r="E800" s="130"/>
      <c r="F800" s="130"/>
      <c r="G800" s="130"/>
      <c r="H800" s="117"/>
      <c r="I800" s="130"/>
      <c r="J800" s="130"/>
      <c r="K800" s="130"/>
      <c r="L800" s="130"/>
      <c r="M800" s="130"/>
      <c r="N800" s="257"/>
      <c r="O800" s="257"/>
      <c r="P800" s="130"/>
      <c r="Q800" s="257"/>
      <c r="R800" s="257"/>
      <c r="S800" s="257"/>
      <c r="T800" s="130"/>
      <c r="U800" s="130"/>
      <c r="V800" s="130"/>
      <c r="W800" s="130"/>
      <c r="X800" s="130"/>
      <c r="Y800" s="130"/>
      <c r="Z800" s="130"/>
      <c r="AA800" s="130"/>
      <c r="AB800" s="130"/>
      <c r="AC800" s="130"/>
      <c r="AD800" s="130"/>
      <c r="AE800" s="130"/>
      <c r="AF800" s="130"/>
      <c r="AG800" s="130"/>
      <c r="AH800" s="116"/>
      <c r="AI800" s="116"/>
    </row>
    <row r="801" spans="1:35" ht="15.75" customHeight="1">
      <c r="A801" s="260"/>
      <c r="B801" s="116"/>
      <c r="C801" s="130"/>
      <c r="D801" s="130"/>
      <c r="E801" s="130"/>
      <c r="F801" s="130"/>
      <c r="G801" s="130"/>
      <c r="H801" s="117"/>
      <c r="I801" s="130"/>
      <c r="J801" s="130"/>
      <c r="K801" s="130"/>
      <c r="L801" s="130"/>
      <c r="M801" s="130"/>
      <c r="N801" s="257"/>
      <c r="O801" s="257"/>
      <c r="P801" s="130"/>
      <c r="Q801" s="257"/>
      <c r="R801" s="257"/>
      <c r="S801" s="257"/>
      <c r="T801" s="130"/>
      <c r="U801" s="130"/>
      <c r="V801" s="130"/>
      <c r="W801" s="130"/>
      <c r="X801" s="130"/>
      <c r="Y801" s="130"/>
      <c r="Z801" s="130"/>
      <c r="AA801" s="130"/>
      <c r="AB801" s="130"/>
      <c r="AC801" s="130"/>
      <c r="AD801" s="130"/>
      <c r="AE801" s="130"/>
      <c r="AF801" s="130"/>
      <c r="AG801" s="130"/>
      <c r="AH801" s="116"/>
      <c r="AI801" s="116"/>
    </row>
    <row r="802" spans="1:35" ht="15.75" customHeight="1">
      <c r="A802" s="260"/>
      <c r="B802" s="116"/>
      <c r="C802" s="130"/>
      <c r="D802" s="130"/>
      <c r="E802" s="130"/>
      <c r="F802" s="130"/>
      <c r="G802" s="130"/>
      <c r="H802" s="117"/>
      <c r="I802" s="130"/>
      <c r="J802" s="130"/>
      <c r="K802" s="130"/>
      <c r="L802" s="130"/>
      <c r="M802" s="130"/>
      <c r="N802" s="257"/>
      <c r="O802" s="257"/>
      <c r="P802" s="130"/>
      <c r="Q802" s="257"/>
      <c r="R802" s="257"/>
      <c r="S802" s="257"/>
      <c r="T802" s="130"/>
      <c r="U802" s="130"/>
      <c r="V802" s="130"/>
      <c r="W802" s="130"/>
      <c r="X802" s="130"/>
      <c r="Y802" s="130"/>
      <c r="Z802" s="130"/>
      <c r="AA802" s="130"/>
      <c r="AB802" s="130"/>
      <c r="AC802" s="130"/>
      <c r="AD802" s="130"/>
      <c r="AE802" s="130"/>
      <c r="AF802" s="130"/>
      <c r="AG802" s="130"/>
      <c r="AH802" s="116"/>
      <c r="AI802" s="116"/>
    </row>
    <row r="803" spans="1:35" ht="15.75" customHeight="1">
      <c r="A803" s="260"/>
      <c r="B803" s="116"/>
      <c r="C803" s="130"/>
      <c r="D803" s="130"/>
      <c r="E803" s="130"/>
      <c r="F803" s="130"/>
      <c r="G803" s="130"/>
      <c r="H803" s="117"/>
      <c r="I803" s="130"/>
      <c r="J803" s="130"/>
      <c r="K803" s="130"/>
      <c r="L803" s="130"/>
      <c r="M803" s="130"/>
      <c r="N803" s="257"/>
      <c r="O803" s="257"/>
      <c r="P803" s="130"/>
      <c r="Q803" s="257"/>
      <c r="R803" s="257"/>
      <c r="S803" s="257"/>
      <c r="T803" s="130"/>
      <c r="U803" s="130"/>
      <c r="V803" s="130"/>
      <c r="W803" s="130"/>
      <c r="X803" s="130"/>
      <c r="Y803" s="130"/>
      <c r="Z803" s="130"/>
      <c r="AA803" s="130"/>
      <c r="AB803" s="130"/>
      <c r="AC803" s="130"/>
      <c r="AD803" s="130"/>
      <c r="AE803" s="130"/>
      <c r="AF803" s="130"/>
      <c r="AG803" s="130"/>
      <c r="AH803" s="116"/>
      <c r="AI803" s="116"/>
    </row>
    <row r="804" spans="1:35" ht="15.75" customHeight="1">
      <c r="A804" s="260"/>
      <c r="B804" s="116"/>
      <c r="C804" s="130"/>
      <c r="D804" s="130"/>
      <c r="E804" s="130"/>
      <c r="F804" s="130"/>
      <c r="G804" s="130"/>
      <c r="H804" s="117"/>
      <c r="I804" s="130"/>
      <c r="J804" s="130"/>
      <c r="K804" s="130"/>
      <c r="L804" s="130"/>
      <c r="M804" s="130"/>
      <c r="N804" s="257"/>
      <c r="O804" s="257"/>
      <c r="P804" s="130"/>
      <c r="Q804" s="257"/>
      <c r="R804" s="257"/>
      <c r="S804" s="257"/>
      <c r="T804" s="130"/>
      <c r="U804" s="130"/>
      <c r="V804" s="130"/>
      <c r="W804" s="130"/>
      <c r="X804" s="130"/>
      <c r="Y804" s="130"/>
      <c r="Z804" s="130"/>
      <c r="AA804" s="130"/>
      <c r="AB804" s="130"/>
      <c r="AC804" s="130"/>
      <c r="AD804" s="130"/>
      <c r="AE804" s="130"/>
      <c r="AF804" s="130"/>
      <c r="AG804" s="130"/>
      <c r="AH804" s="116"/>
      <c r="AI804" s="116"/>
    </row>
    <row r="805" spans="1:35" ht="15.75" customHeight="1">
      <c r="A805" s="260"/>
      <c r="B805" s="116"/>
      <c r="C805" s="130"/>
      <c r="D805" s="130"/>
      <c r="E805" s="130"/>
      <c r="F805" s="130"/>
      <c r="G805" s="130"/>
      <c r="H805" s="117"/>
      <c r="I805" s="130"/>
      <c r="J805" s="130"/>
      <c r="K805" s="130"/>
      <c r="L805" s="130"/>
      <c r="M805" s="130"/>
      <c r="N805" s="257"/>
      <c r="O805" s="257"/>
      <c r="P805" s="130"/>
      <c r="Q805" s="257"/>
      <c r="R805" s="257"/>
      <c r="S805" s="257"/>
      <c r="T805" s="130"/>
      <c r="U805" s="130"/>
      <c r="V805" s="130"/>
      <c r="W805" s="130"/>
      <c r="X805" s="130"/>
      <c r="Y805" s="130"/>
      <c r="Z805" s="130"/>
      <c r="AA805" s="130"/>
      <c r="AB805" s="130"/>
      <c r="AC805" s="130"/>
      <c r="AD805" s="130"/>
      <c r="AE805" s="130"/>
      <c r="AF805" s="130"/>
      <c r="AG805" s="130"/>
      <c r="AH805" s="116"/>
      <c r="AI805" s="116"/>
    </row>
    <row r="806" spans="1:35" ht="15.75" customHeight="1">
      <c r="A806" s="260"/>
      <c r="B806" s="116"/>
      <c r="C806" s="130"/>
      <c r="D806" s="130"/>
      <c r="E806" s="130"/>
      <c r="F806" s="130"/>
      <c r="G806" s="130"/>
      <c r="H806" s="117"/>
      <c r="I806" s="130"/>
      <c r="J806" s="130"/>
      <c r="K806" s="130"/>
      <c r="L806" s="130"/>
      <c r="M806" s="130"/>
      <c r="N806" s="257"/>
      <c r="O806" s="257"/>
      <c r="P806" s="130"/>
      <c r="Q806" s="257"/>
      <c r="R806" s="257"/>
      <c r="S806" s="257"/>
      <c r="T806" s="130"/>
      <c r="U806" s="130"/>
      <c r="V806" s="130"/>
      <c r="W806" s="130"/>
      <c r="X806" s="130"/>
      <c r="Y806" s="130"/>
      <c r="Z806" s="130"/>
      <c r="AA806" s="130"/>
      <c r="AB806" s="130"/>
      <c r="AC806" s="130"/>
      <c r="AD806" s="130"/>
      <c r="AE806" s="130"/>
      <c r="AF806" s="130"/>
      <c r="AG806" s="130"/>
      <c r="AH806" s="116"/>
      <c r="AI806" s="116"/>
    </row>
    <row r="807" spans="1:35" ht="15.75" customHeight="1">
      <c r="A807" s="260"/>
      <c r="B807" s="116"/>
      <c r="C807" s="130"/>
      <c r="D807" s="130"/>
      <c r="E807" s="130"/>
      <c r="F807" s="130"/>
      <c r="G807" s="130"/>
      <c r="H807" s="117"/>
      <c r="I807" s="130"/>
      <c r="J807" s="130"/>
      <c r="K807" s="130"/>
      <c r="L807" s="130"/>
      <c r="M807" s="130"/>
      <c r="N807" s="257"/>
      <c r="O807" s="257"/>
      <c r="P807" s="130"/>
      <c r="Q807" s="257"/>
      <c r="R807" s="257"/>
      <c r="S807" s="257"/>
      <c r="T807" s="130"/>
      <c r="U807" s="130"/>
      <c r="V807" s="130"/>
      <c r="W807" s="130"/>
      <c r="X807" s="130"/>
      <c r="Y807" s="130"/>
      <c r="Z807" s="130"/>
      <c r="AA807" s="130"/>
      <c r="AB807" s="130"/>
      <c r="AC807" s="130"/>
      <c r="AD807" s="130"/>
      <c r="AE807" s="130"/>
      <c r="AF807" s="130"/>
      <c r="AG807" s="130"/>
      <c r="AH807" s="116"/>
      <c r="AI807" s="116"/>
    </row>
    <row r="808" spans="1:35" ht="15.75" customHeight="1">
      <c r="A808" s="260"/>
      <c r="B808" s="116"/>
      <c r="C808" s="130"/>
      <c r="D808" s="130"/>
      <c r="E808" s="130"/>
      <c r="F808" s="130"/>
      <c r="G808" s="130"/>
      <c r="H808" s="117"/>
      <c r="I808" s="130"/>
      <c r="J808" s="130"/>
      <c r="K808" s="130"/>
      <c r="L808" s="130"/>
      <c r="M808" s="130"/>
      <c r="N808" s="257"/>
      <c r="O808" s="257"/>
      <c r="P808" s="130"/>
      <c r="Q808" s="257"/>
      <c r="R808" s="257"/>
      <c r="S808" s="257"/>
      <c r="T808" s="130"/>
      <c r="U808" s="130"/>
      <c r="V808" s="130"/>
      <c r="W808" s="130"/>
      <c r="X808" s="130"/>
      <c r="Y808" s="130"/>
      <c r="Z808" s="130"/>
      <c r="AA808" s="130"/>
      <c r="AB808" s="130"/>
      <c r="AC808" s="130"/>
      <c r="AD808" s="130"/>
      <c r="AE808" s="130"/>
      <c r="AF808" s="130"/>
      <c r="AG808" s="130"/>
      <c r="AH808" s="116"/>
      <c r="AI808" s="116"/>
    </row>
    <row r="809" spans="1:35" ht="15.75" customHeight="1">
      <c r="A809" s="260"/>
      <c r="B809" s="116"/>
      <c r="C809" s="130"/>
      <c r="D809" s="130"/>
      <c r="E809" s="130"/>
      <c r="F809" s="130"/>
      <c r="G809" s="130"/>
      <c r="H809" s="117"/>
      <c r="I809" s="130"/>
      <c r="J809" s="130"/>
      <c r="K809" s="130"/>
      <c r="L809" s="130"/>
      <c r="M809" s="130"/>
      <c r="N809" s="257"/>
      <c r="O809" s="257"/>
      <c r="P809" s="130"/>
      <c r="Q809" s="257"/>
      <c r="R809" s="257"/>
      <c r="S809" s="257"/>
      <c r="T809" s="130"/>
      <c r="U809" s="130"/>
      <c r="V809" s="130"/>
      <c r="W809" s="130"/>
      <c r="X809" s="130"/>
      <c r="Y809" s="130"/>
      <c r="Z809" s="130"/>
      <c r="AA809" s="130"/>
      <c r="AB809" s="130"/>
      <c r="AC809" s="130"/>
      <c r="AD809" s="130"/>
      <c r="AE809" s="130"/>
      <c r="AF809" s="130"/>
      <c r="AG809" s="130"/>
      <c r="AH809" s="116"/>
      <c r="AI809" s="116"/>
    </row>
    <row r="810" spans="1:35" ht="15.75" customHeight="1">
      <c r="A810" s="260"/>
      <c r="B810" s="116"/>
      <c r="C810" s="130"/>
      <c r="D810" s="130"/>
      <c r="E810" s="130"/>
      <c r="F810" s="130"/>
      <c r="G810" s="130"/>
      <c r="H810" s="117"/>
      <c r="I810" s="130"/>
      <c r="J810" s="130"/>
      <c r="K810" s="130"/>
      <c r="L810" s="130"/>
      <c r="M810" s="130"/>
      <c r="N810" s="257"/>
      <c r="O810" s="257"/>
      <c r="P810" s="130"/>
      <c r="Q810" s="257"/>
      <c r="R810" s="257"/>
      <c r="S810" s="257"/>
      <c r="T810" s="130"/>
      <c r="U810" s="130"/>
      <c r="V810" s="130"/>
      <c r="W810" s="130"/>
      <c r="X810" s="130"/>
      <c r="Y810" s="130"/>
      <c r="Z810" s="130"/>
      <c r="AA810" s="130"/>
      <c r="AB810" s="130"/>
      <c r="AC810" s="130"/>
      <c r="AD810" s="130"/>
      <c r="AE810" s="130"/>
      <c r="AF810" s="130"/>
      <c r="AG810" s="130"/>
      <c r="AH810" s="116"/>
      <c r="AI810" s="116"/>
    </row>
    <row r="811" spans="1:35" ht="15.75" customHeight="1">
      <c r="A811" s="260"/>
      <c r="B811" s="116"/>
      <c r="C811" s="130"/>
      <c r="D811" s="130"/>
      <c r="E811" s="130"/>
      <c r="F811" s="130"/>
      <c r="G811" s="130"/>
      <c r="H811" s="117"/>
      <c r="I811" s="130"/>
      <c r="J811" s="130"/>
      <c r="K811" s="130"/>
      <c r="L811" s="130"/>
      <c r="M811" s="130"/>
      <c r="N811" s="257"/>
      <c r="O811" s="257"/>
      <c r="P811" s="130"/>
      <c r="Q811" s="257"/>
      <c r="R811" s="257"/>
      <c r="S811" s="257"/>
      <c r="T811" s="130"/>
      <c r="U811" s="130"/>
      <c r="V811" s="130"/>
      <c r="W811" s="130"/>
      <c r="X811" s="130"/>
      <c r="Y811" s="130"/>
      <c r="Z811" s="130"/>
      <c r="AA811" s="130"/>
      <c r="AB811" s="130"/>
      <c r="AC811" s="130"/>
      <c r="AD811" s="130"/>
      <c r="AE811" s="130"/>
      <c r="AF811" s="130"/>
      <c r="AG811" s="130"/>
      <c r="AH811" s="116"/>
      <c r="AI811" s="116"/>
    </row>
    <row r="812" spans="1:35" ht="15.75" customHeight="1">
      <c r="A812" s="260"/>
      <c r="B812" s="116"/>
      <c r="C812" s="130"/>
      <c r="D812" s="130"/>
      <c r="E812" s="130"/>
      <c r="F812" s="130"/>
      <c r="G812" s="130"/>
      <c r="H812" s="117"/>
      <c r="I812" s="130"/>
      <c r="J812" s="130"/>
      <c r="K812" s="130"/>
      <c r="L812" s="130"/>
      <c r="M812" s="130"/>
      <c r="N812" s="257"/>
      <c r="O812" s="257"/>
      <c r="P812" s="130"/>
      <c r="Q812" s="257"/>
      <c r="R812" s="257"/>
      <c r="S812" s="257"/>
      <c r="T812" s="130"/>
      <c r="U812" s="130"/>
      <c r="V812" s="130"/>
      <c r="W812" s="130"/>
      <c r="X812" s="130"/>
      <c r="Y812" s="130"/>
      <c r="Z812" s="130"/>
      <c r="AA812" s="130"/>
      <c r="AB812" s="130"/>
      <c r="AC812" s="130"/>
      <c r="AD812" s="130"/>
      <c r="AE812" s="130"/>
      <c r="AF812" s="130"/>
      <c r="AG812" s="130"/>
      <c r="AH812" s="116"/>
      <c r="AI812" s="116"/>
    </row>
    <row r="813" spans="1:35" ht="15.75" customHeight="1">
      <c r="A813" s="260"/>
      <c r="B813" s="116"/>
      <c r="C813" s="130"/>
      <c r="D813" s="130"/>
      <c r="E813" s="130"/>
      <c r="F813" s="130"/>
      <c r="G813" s="130"/>
      <c r="H813" s="117"/>
      <c r="I813" s="130"/>
      <c r="J813" s="130"/>
      <c r="K813" s="130"/>
      <c r="L813" s="130"/>
      <c r="M813" s="130"/>
      <c r="N813" s="257"/>
      <c r="O813" s="257"/>
      <c r="P813" s="130"/>
      <c r="Q813" s="257"/>
      <c r="R813" s="257"/>
      <c r="S813" s="257"/>
      <c r="T813" s="130"/>
      <c r="U813" s="130"/>
      <c r="V813" s="130"/>
      <c r="W813" s="130"/>
      <c r="X813" s="130"/>
      <c r="Y813" s="130"/>
      <c r="Z813" s="130"/>
      <c r="AA813" s="130"/>
      <c r="AB813" s="130"/>
      <c r="AC813" s="130"/>
      <c r="AD813" s="130"/>
      <c r="AE813" s="130"/>
      <c r="AF813" s="130"/>
      <c r="AG813" s="130"/>
      <c r="AH813" s="116"/>
      <c r="AI813" s="116"/>
    </row>
    <row r="814" spans="1:35" ht="15.75" customHeight="1">
      <c r="A814" s="260"/>
      <c r="B814" s="116"/>
      <c r="C814" s="130"/>
      <c r="D814" s="130"/>
      <c r="E814" s="130"/>
      <c r="F814" s="130"/>
      <c r="G814" s="130"/>
      <c r="H814" s="117"/>
      <c r="I814" s="130"/>
      <c r="J814" s="130"/>
      <c r="K814" s="130"/>
      <c r="L814" s="130"/>
      <c r="M814" s="130"/>
      <c r="N814" s="257"/>
      <c r="O814" s="257"/>
      <c r="P814" s="130"/>
      <c r="Q814" s="257"/>
      <c r="R814" s="257"/>
      <c r="S814" s="257"/>
      <c r="T814" s="130"/>
      <c r="U814" s="130"/>
      <c r="V814" s="130"/>
      <c r="W814" s="130"/>
      <c r="X814" s="130"/>
      <c r="Y814" s="130"/>
      <c r="Z814" s="130"/>
      <c r="AA814" s="130"/>
      <c r="AB814" s="130"/>
      <c r="AC814" s="130"/>
      <c r="AD814" s="130"/>
      <c r="AE814" s="130"/>
      <c r="AF814" s="130"/>
      <c r="AG814" s="130"/>
      <c r="AH814" s="116"/>
      <c r="AI814" s="116"/>
    </row>
    <row r="815" spans="1:35" ht="15.75" customHeight="1">
      <c r="A815" s="260"/>
      <c r="B815" s="116"/>
      <c r="C815" s="130"/>
      <c r="D815" s="130"/>
      <c r="E815" s="130"/>
      <c r="F815" s="130"/>
      <c r="G815" s="130"/>
      <c r="H815" s="117"/>
      <c r="I815" s="130"/>
      <c r="J815" s="130"/>
      <c r="K815" s="130"/>
      <c r="L815" s="130"/>
      <c r="M815" s="130"/>
      <c r="N815" s="257"/>
      <c r="O815" s="257"/>
      <c r="P815" s="130"/>
      <c r="Q815" s="257"/>
      <c r="R815" s="257"/>
      <c r="S815" s="257"/>
      <c r="T815" s="130"/>
      <c r="U815" s="130"/>
      <c r="V815" s="130"/>
      <c r="W815" s="130"/>
      <c r="X815" s="130"/>
      <c r="Y815" s="130"/>
      <c r="Z815" s="130"/>
      <c r="AA815" s="130"/>
      <c r="AB815" s="130"/>
      <c r="AC815" s="130"/>
      <c r="AD815" s="130"/>
      <c r="AE815" s="130"/>
      <c r="AF815" s="130"/>
      <c r="AG815" s="130"/>
      <c r="AH815" s="116"/>
      <c r="AI815" s="116"/>
    </row>
    <row r="816" spans="1:35" ht="15.75" customHeight="1">
      <c r="A816" s="260"/>
      <c r="B816" s="116"/>
      <c r="C816" s="130"/>
      <c r="D816" s="130"/>
      <c r="E816" s="130"/>
      <c r="F816" s="130"/>
      <c r="G816" s="130"/>
      <c r="H816" s="117"/>
      <c r="I816" s="130"/>
      <c r="J816" s="130"/>
      <c r="K816" s="130"/>
      <c r="L816" s="130"/>
      <c r="M816" s="130"/>
      <c r="N816" s="257"/>
      <c r="O816" s="257"/>
      <c r="P816" s="130"/>
      <c r="Q816" s="257"/>
      <c r="R816" s="257"/>
      <c r="S816" s="257"/>
      <c r="T816" s="130"/>
      <c r="U816" s="130"/>
      <c r="V816" s="130"/>
      <c r="W816" s="130"/>
      <c r="X816" s="130"/>
      <c r="Y816" s="130"/>
      <c r="Z816" s="130"/>
      <c r="AA816" s="130"/>
      <c r="AB816" s="130"/>
      <c r="AC816" s="130"/>
      <c r="AD816" s="130"/>
      <c r="AE816" s="130"/>
      <c r="AF816" s="130"/>
      <c r="AG816" s="130"/>
      <c r="AH816" s="116"/>
      <c r="AI816" s="116"/>
    </row>
    <row r="817" spans="1:35" ht="15.75" customHeight="1">
      <c r="A817" s="260"/>
      <c r="B817" s="116"/>
      <c r="C817" s="130"/>
      <c r="D817" s="130"/>
      <c r="E817" s="130"/>
      <c r="F817" s="130"/>
      <c r="G817" s="130"/>
      <c r="H817" s="117"/>
      <c r="I817" s="130"/>
      <c r="J817" s="130"/>
      <c r="K817" s="130"/>
      <c r="L817" s="130"/>
      <c r="M817" s="130"/>
      <c r="N817" s="257"/>
      <c r="O817" s="257"/>
      <c r="P817" s="130"/>
      <c r="Q817" s="257"/>
      <c r="R817" s="257"/>
      <c r="S817" s="257"/>
      <c r="T817" s="130"/>
      <c r="U817" s="130"/>
      <c r="V817" s="130"/>
      <c r="W817" s="130"/>
      <c r="X817" s="130"/>
      <c r="Y817" s="130"/>
      <c r="Z817" s="130"/>
      <c r="AA817" s="130"/>
      <c r="AB817" s="130"/>
      <c r="AC817" s="130"/>
      <c r="AD817" s="130"/>
      <c r="AE817" s="130"/>
      <c r="AF817" s="130"/>
      <c r="AG817" s="130"/>
      <c r="AH817" s="116"/>
      <c r="AI817" s="116"/>
    </row>
    <row r="818" spans="1:35" ht="15.75" customHeight="1">
      <c r="A818" s="260"/>
      <c r="B818" s="116"/>
      <c r="C818" s="130"/>
      <c r="D818" s="130"/>
      <c r="E818" s="130"/>
      <c r="F818" s="130"/>
      <c r="G818" s="130"/>
      <c r="H818" s="117"/>
      <c r="I818" s="130"/>
      <c r="J818" s="130"/>
      <c r="K818" s="130"/>
      <c r="L818" s="130"/>
      <c r="M818" s="130"/>
      <c r="N818" s="257"/>
      <c r="O818" s="257"/>
      <c r="P818" s="130"/>
      <c r="Q818" s="257"/>
      <c r="R818" s="257"/>
      <c r="S818" s="257"/>
      <c r="T818" s="130"/>
      <c r="U818" s="130"/>
      <c r="V818" s="130"/>
      <c r="W818" s="130"/>
      <c r="X818" s="130"/>
      <c r="Y818" s="130"/>
      <c r="Z818" s="130"/>
      <c r="AA818" s="130"/>
      <c r="AB818" s="130"/>
      <c r="AC818" s="130"/>
      <c r="AD818" s="130"/>
      <c r="AE818" s="130"/>
      <c r="AF818" s="130"/>
      <c r="AG818" s="130"/>
      <c r="AH818" s="116"/>
      <c r="AI818" s="116"/>
    </row>
    <row r="819" spans="1:35" ht="15.75" customHeight="1">
      <c r="A819" s="260"/>
      <c r="B819" s="116"/>
      <c r="C819" s="130"/>
      <c r="D819" s="130"/>
      <c r="E819" s="130"/>
      <c r="F819" s="130"/>
      <c r="G819" s="130"/>
      <c r="H819" s="117"/>
      <c r="I819" s="130"/>
      <c r="J819" s="130"/>
      <c r="K819" s="130"/>
      <c r="L819" s="130"/>
      <c r="M819" s="130"/>
      <c r="N819" s="257"/>
      <c r="O819" s="257"/>
      <c r="P819" s="130"/>
      <c r="Q819" s="257"/>
      <c r="R819" s="257"/>
      <c r="S819" s="257"/>
      <c r="T819" s="130"/>
      <c r="U819" s="130"/>
      <c r="V819" s="130"/>
      <c r="W819" s="130"/>
      <c r="X819" s="130"/>
      <c r="Y819" s="130"/>
      <c r="Z819" s="130"/>
      <c r="AA819" s="130"/>
      <c r="AB819" s="130"/>
      <c r="AC819" s="130"/>
      <c r="AD819" s="130"/>
      <c r="AE819" s="130"/>
      <c r="AF819" s="130"/>
      <c r="AG819" s="130"/>
      <c r="AH819" s="116"/>
      <c r="AI819" s="116"/>
    </row>
    <row r="820" spans="1:35" ht="15.75" customHeight="1">
      <c r="A820" s="260"/>
      <c r="B820" s="116"/>
      <c r="C820" s="130"/>
      <c r="D820" s="130"/>
      <c r="E820" s="130"/>
      <c r="F820" s="130"/>
      <c r="G820" s="130"/>
      <c r="H820" s="117"/>
      <c r="I820" s="130"/>
      <c r="J820" s="130"/>
      <c r="K820" s="130"/>
      <c r="L820" s="130"/>
      <c r="M820" s="130"/>
      <c r="N820" s="257"/>
      <c r="O820" s="257"/>
      <c r="P820" s="130"/>
      <c r="Q820" s="257"/>
      <c r="R820" s="257"/>
      <c r="S820" s="257"/>
      <c r="T820" s="130"/>
      <c r="U820" s="130"/>
      <c r="V820" s="130"/>
      <c r="W820" s="130"/>
      <c r="X820" s="130"/>
      <c r="Y820" s="130"/>
      <c r="Z820" s="130"/>
      <c r="AA820" s="130"/>
      <c r="AB820" s="130"/>
      <c r="AC820" s="130"/>
      <c r="AD820" s="130"/>
      <c r="AE820" s="130"/>
      <c r="AF820" s="130"/>
      <c r="AG820" s="130"/>
      <c r="AH820" s="116"/>
      <c r="AI820" s="116"/>
    </row>
    <row r="821" spans="1:35" ht="15.75" customHeight="1">
      <c r="A821" s="260"/>
      <c r="B821" s="116"/>
      <c r="C821" s="130"/>
      <c r="D821" s="130"/>
      <c r="E821" s="130"/>
      <c r="F821" s="130"/>
      <c r="G821" s="130"/>
      <c r="H821" s="117"/>
      <c r="I821" s="130"/>
      <c r="J821" s="130"/>
      <c r="K821" s="130"/>
      <c r="L821" s="130"/>
      <c r="M821" s="130"/>
      <c r="N821" s="257"/>
      <c r="O821" s="257"/>
      <c r="P821" s="130"/>
      <c r="Q821" s="257"/>
      <c r="R821" s="257"/>
      <c r="S821" s="257"/>
      <c r="T821" s="130"/>
      <c r="U821" s="130"/>
      <c r="V821" s="130"/>
      <c r="W821" s="130"/>
      <c r="X821" s="130"/>
      <c r="Y821" s="130"/>
      <c r="Z821" s="130"/>
      <c r="AA821" s="130"/>
      <c r="AB821" s="130"/>
      <c r="AC821" s="130"/>
      <c r="AD821" s="130"/>
      <c r="AE821" s="130"/>
      <c r="AF821" s="130"/>
      <c r="AG821" s="130"/>
      <c r="AH821" s="116"/>
      <c r="AI821" s="116"/>
    </row>
    <row r="822" spans="1:35" ht="15.75" customHeight="1">
      <c r="A822" s="260"/>
      <c r="B822" s="116"/>
      <c r="C822" s="130"/>
      <c r="D822" s="130"/>
      <c r="E822" s="130"/>
      <c r="F822" s="130"/>
      <c r="G822" s="130"/>
      <c r="H822" s="117"/>
      <c r="I822" s="130"/>
      <c r="J822" s="130"/>
      <c r="K822" s="130"/>
      <c r="L822" s="130"/>
      <c r="M822" s="130"/>
      <c r="N822" s="257"/>
      <c r="O822" s="257"/>
      <c r="P822" s="130"/>
      <c r="Q822" s="257"/>
      <c r="R822" s="257"/>
      <c r="S822" s="257"/>
      <c r="T822" s="130"/>
      <c r="U822" s="130"/>
      <c r="V822" s="130"/>
      <c r="W822" s="130"/>
      <c r="X822" s="130"/>
      <c r="Y822" s="130"/>
      <c r="Z822" s="130"/>
      <c r="AA822" s="130"/>
      <c r="AB822" s="130"/>
      <c r="AC822" s="130"/>
      <c r="AD822" s="130"/>
      <c r="AE822" s="130"/>
      <c r="AF822" s="130"/>
      <c r="AG822" s="130"/>
      <c r="AH822" s="116"/>
      <c r="AI822" s="116"/>
    </row>
    <row r="823" spans="1:35" ht="15.75" customHeight="1">
      <c r="A823" s="260"/>
      <c r="B823" s="116"/>
      <c r="C823" s="130"/>
      <c r="D823" s="130"/>
      <c r="E823" s="130"/>
      <c r="F823" s="130"/>
      <c r="G823" s="130"/>
      <c r="H823" s="117"/>
      <c r="I823" s="130"/>
      <c r="J823" s="130"/>
      <c r="K823" s="130"/>
      <c r="L823" s="130"/>
      <c r="M823" s="130"/>
      <c r="N823" s="257"/>
      <c r="O823" s="257"/>
      <c r="P823" s="130"/>
      <c r="Q823" s="257"/>
      <c r="R823" s="257"/>
      <c r="S823" s="257"/>
      <c r="T823" s="130"/>
      <c r="U823" s="130"/>
      <c r="V823" s="130"/>
      <c r="W823" s="130"/>
      <c r="X823" s="130"/>
      <c r="Y823" s="130"/>
      <c r="Z823" s="130"/>
      <c r="AA823" s="130"/>
      <c r="AB823" s="130"/>
      <c r="AC823" s="130"/>
      <c r="AD823" s="130"/>
      <c r="AE823" s="130"/>
      <c r="AF823" s="130"/>
      <c r="AG823" s="130"/>
      <c r="AH823" s="116"/>
      <c r="AI823" s="116"/>
    </row>
    <row r="824" spans="1:35" ht="15.75" customHeight="1">
      <c r="A824" s="260"/>
      <c r="B824" s="116"/>
      <c r="C824" s="130"/>
      <c r="D824" s="130"/>
      <c r="E824" s="130"/>
      <c r="F824" s="130"/>
      <c r="G824" s="130"/>
      <c r="H824" s="117"/>
      <c r="I824" s="130"/>
      <c r="J824" s="130"/>
      <c r="K824" s="130"/>
      <c r="L824" s="130"/>
      <c r="M824" s="130"/>
      <c r="N824" s="257"/>
      <c r="O824" s="257"/>
      <c r="P824" s="130"/>
      <c r="Q824" s="257"/>
      <c r="R824" s="257"/>
      <c r="S824" s="257"/>
      <c r="T824" s="130"/>
      <c r="U824" s="130"/>
      <c r="V824" s="130"/>
      <c r="W824" s="130"/>
      <c r="X824" s="130"/>
      <c r="Y824" s="130"/>
      <c r="Z824" s="130"/>
      <c r="AA824" s="130"/>
      <c r="AB824" s="130"/>
      <c r="AC824" s="130"/>
      <c r="AD824" s="130"/>
      <c r="AE824" s="130"/>
      <c r="AF824" s="130"/>
      <c r="AG824" s="130"/>
      <c r="AH824" s="116"/>
      <c r="AI824" s="116"/>
    </row>
    <row r="825" spans="1:35" ht="15.75" customHeight="1">
      <c r="A825" s="260"/>
      <c r="B825" s="116"/>
      <c r="C825" s="130"/>
      <c r="D825" s="130"/>
      <c r="E825" s="130"/>
      <c r="F825" s="130"/>
      <c r="G825" s="130"/>
      <c r="H825" s="117"/>
      <c r="I825" s="130"/>
      <c r="J825" s="130"/>
      <c r="K825" s="130"/>
      <c r="L825" s="130"/>
      <c r="M825" s="130"/>
      <c r="N825" s="257"/>
      <c r="O825" s="257"/>
      <c r="P825" s="130"/>
      <c r="Q825" s="257"/>
      <c r="R825" s="257"/>
      <c r="S825" s="257"/>
      <c r="T825" s="130"/>
      <c r="U825" s="130"/>
      <c r="V825" s="130"/>
      <c r="W825" s="130"/>
      <c r="X825" s="130"/>
      <c r="Y825" s="130"/>
      <c r="Z825" s="130"/>
      <c r="AA825" s="130"/>
      <c r="AB825" s="130"/>
      <c r="AC825" s="130"/>
      <c r="AD825" s="130"/>
      <c r="AE825" s="130"/>
      <c r="AF825" s="130"/>
      <c r="AG825" s="130"/>
      <c r="AH825" s="116"/>
      <c r="AI825" s="116"/>
    </row>
    <row r="826" spans="1:35" ht="15.75" customHeight="1">
      <c r="A826" s="260"/>
      <c r="B826" s="116"/>
      <c r="C826" s="130"/>
      <c r="D826" s="130"/>
      <c r="E826" s="130"/>
      <c r="F826" s="130"/>
      <c r="G826" s="130"/>
      <c r="H826" s="117"/>
      <c r="I826" s="130"/>
      <c r="J826" s="130"/>
      <c r="K826" s="130"/>
      <c r="L826" s="130"/>
      <c r="M826" s="130"/>
      <c r="N826" s="257"/>
      <c r="O826" s="257"/>
      <c r="P826" s="130"/>
      <c r="Q826" s="257"/>
      <c r="R826" s="257"/>
      <c r="S826" s="257"/>
      <c r="T826" s="130"/>
      <c r="U826" s="130"/>
      <c r="V826" s="130"/>
      <c r="W826" s="130"/>
      <c r="X826" s="130"/>
      <c r="Y826" s="130"/>
      <c r="Z826" s="130"/>
      <c r="AA826" s="130"/>
      <c r="AB826" s="130"/>
      <c r="AC826" s="130"/>
      <c r="AD826" s="130"/>
      <c r="AE826" s="130"/>
      <c r="AF826" s="130"/>
      <c r="AG826" s="130"/>
      <c r="AH826" s="116"/>
      <c r="AI826" s="116"/>
    </row>
    <row r="827" spans="1:35" ht="15.75" customHeight="1">
      <c r="A827" s="260"/>
      <c r="B827" s="116"/>
      <c r="C827" s="130"/>
      <c r="D827" s="130"/>
      <c r="E827" s="130"/>
      <c r="F827" s="130"/>
      <c r="G827" s="130"/>
      <c r="H827" s="117"/>
      <c r="I827" s="130"/>
      <c r="J827" s="130"/>
      <c r="K827" s="130"/>
      <c r="L827" s="130"/>
      <c r="M827" s="130"/>
      <c r="N827" s="257"/>
      <c r="O827" s="257"/>
      <c r="P827" s="130"/>
      <c r="Q827" s="257"/>
      <c r="R827" s="257"/>
      <c r="S827" s="257"/>
      <c r="T827" s="130"/>
      <c r="U827" s="130"/>
      <c r="V827" s="130"/>
      <c r="W827" s="130"/>
      <c r="X827" s="130"/>
      <c r="Y827" s="130"/>
      <c r="Z827" s="130"/>
      <c r="AA827" s="130"/>
      <c r="AB827" s="130"/>
      <c r="AC827" s="130"/>
      <c r="AD827" s="130"/>
      <c r="AE827" s="130"/>
      <c r="AF827" s="130"/>
      <c r="AG827" s="130"/>
      <c r="AH827" s="116"/>
      <c r="AI827" s="116"/>
    </row>
    <row r="828" spans="1:35" ht="15.75" customHeight="1">
      <c r="A828" s="260"/>
      <c r="B828" s="116"/>
      <c r="C828" s="130"/>
      <c r="D828" s="130"/>
      <c r="E828" s="130"/>
      <c r="F828" s="130"/>
      <c r="G828" s="130"/>
      <c r="H828" s="117"/>
      <c r="I828" s="130"/>
      <c r="J828" s="130"/>
      <c r="K828" s="130"/>
      <c r="L828" s="130"/>
      <c r="M828" s="130"/>
      <c r="N828" s="257"/>
      <c r="O828" s="257"/>
      <c r="P828" s="130"/>
      <c r="Q828" s="257"/>
      <c r="R828" s="257"/>
      <c r="S828" s="257"/>
      <c r="T828" s="130"/>
      <c r="U828" s="130"/>
      <c r="V828" s="130"/>
      <c r="W828" s="130"/>
      <c r="X828" s="130"/>
      <c r="Y828" s="130"/>
      <c r="Z828" s="130"/>
      <c r="AA828" s="130"/>
      <c r="AB828" s="130"/>
      <c r="AC828" s="130"/>
      <c r="AD828" s="130"/>
      <c r="AE828" s="130"/>
      <c r="AF828" s="130"/>
      <c r="AG828" s="130"/>
      <c r="AH828" s="116"/>
      <c r="AI828" s="116"/>
    </row>
    <row r="829" spans="1:35" ht="15.75" customHeight="1">
      <c r="A829" s="260"/>
      <c r="B829" s="116"/>
      <c r="C829" s="130"/>
      <c r="D829" s="130"/>
      <c r="E829" s="130"/>
      <c r="F829" s="130"/>
      <c r="G829" s="130"/>
      <c r="H829" s="117"/>
      <c r="I829" s="130"/>
      <c r="J829" s="130"/>
      <c r="K829" s="130"/>
      <c r="L829" s="130"/>
      <c r="M829" s="130"/>
      <c r="N829" s="257"/>
      <c r="O829" s="257"/>
      <c r="P829" s="130"/>
      <c r="Q829" s="257"/>
      <c r="R829" s="257"/>
      <c r="S829" s="257"/>
      <c r="T829" s="130"/>
      <c r="U829" s="130"/>
      <c r="V829" s="130"/>
      <c r="W829" s="130"/>
      <c r="X829" s="130"/>
      <c r="Y829" s="130"/>
      <c r="Z829" s="130"/>
      <c r="AA829" s="130"/>
      <c r="AB829" s="130"/>
      <c r="AC829" s="130"/>
      <c r="AD829" s="130"/>
      <c r="AE829" s="130"/>
      <c r="AF829" s="130"/>
      <c r="AG829" s="130"/>
      <c r="AH829" s="116"/>
      <c r="AI829" s="116"/>
    </row>
    <row r="830" spans="1:35" ht="15.75" customHeight="1">
      <c r="A830" s="260"/>
      <c r="B830" s="116"/>
      <c r="C830" s="130"/>
      <c r="D830" s="130"/>
      <c r="E830" s="130"/>
      <c r="F830" s="130"/>
      <c r="G830" s="130"/>
      <c r="H830" s="117"/>
      <c r="I830" s="130"/>
      <c r="J830" s="130"/>
      <c r="K830" s="130"/>
      <c r="L830" s="130"/>
      <c r="M830" s="130"/>
      <c r="N830" s="257"/>
      <c r="O830" s="257"/>
      <c r="P830" s="130"/>
      <c r="Q830" s="257"/>
      <c r="R830" s="257"/>
      <c r="S830" s="257"/>
      <c r="T830" s="130"/>
      <c r="U830" s="130"/>
      <c r="V830" s="130"/>
      <c r="W830" s="130"/>
      <c r="X830" s="130"/>
      <c r="Y830" s="130"/>
      <c r="Z830" s="130"/>
      <c r="AA830" s="130"/>
      <c r="AB830" s="130"/>
      <c r="AC830" s="130"/>
      <c r="AD830" s="130"/>
      <c r="AE830" s="130"/>
      <c r="AF830" s="130"/>
      <c r="AG830" s="130"/>
      <c r="AH830" s="116"/>
      <c r="AI830" s="116"/>
    </row>
    <row r="831" spans="1:35" ht="15.75" customHeight="1">
      <c r="A831" s="260"/>
      <c r="B831" s="116"/>
      <c r="C831" s="130"/>
      <c r="D831" s="130"/>
      <c r="E831" s="130"/>
      <c r="F831" s="130"/>
      <c r="G831" s="130"/>
      <c r="H831" s="117"/>
      <c r="I831" s="130"/>
      <c r="J831" s="130"/>
      <c r="K831" s="130"/>
      <c r="L831" s="130"/>
      <c r="M831" s="130"/>
      <c r="N831" s="257"/>
      <c r="O831" s="257"/>
      <c r="P831" s="130"/>
      <c r="Q831" s="257"/>
      <c r="R831" s="257"/>
      <c r="S831" s="257"/>
      <c r="T831" s="130"/>
      <c r="U831" s="130"/>
      <c r="V831" s="130"/>
      <c r="W831" s="130"/>
      <c r="X831" s="130"/>
      <c r="Y831" s="130"/>
      <c r="Z831" s="130"/>
      <c r="AA831" s="130"/>
      <c r="AB831" s="130"/>
      <c r="AC831" s="130"/>
      <c r="AD831" s="130"/>
      <c r="AE831" s="130"/>
      <c r="AF831" s="130"/>
      <c r="AG831" s="130"/>
      <c r="AH831" s="116"/>
      <c r="AI831" s="116"/>
    </row>
    <row r="832" spans="1:35" ht="15.75" customHeight="1">
      <c r="A832" s="260"/>
      <c r="B832" s="116"/>
      <c r="C832" s="130"/>
      <c r="D832" s="130"/>
      <c r="E832" s="130"/>
      <c r="F832" s="130"/>
      <c r="G832" s="130"/>
      <c r="H832" s="117"/>
      <c r="I832" s="130"/>
      <c r="J832" s="130"/>
      <c r="K832" s="130"/>
      <c r="L832" s="130"/>
      <c r="M832" s="130"/>
      <c r="N832" s="257"/>
      <c r="O832" s="257"/>
      <c r="P832" s="130"/>
      <c r="Q832" s="257"/>
      <c r="R832" s="257"/>
      <c r="S832" s="257"/>
      <c r="T832" s="130"/>
      <c r="U832" s="130"/>
      <c r="V832" s="130"/>
      <c r="W832" s="130"/>
      <c r="X832" s="130"/>
      <c r="Y832" s="130"/>
      <c r="Z832" s="130"/>
      <c r="AA832" s="130"/>
      <c r="AB832" s="130"/>
      <c r="AC832" s="130"/>
      <c r="AD832" s="130"/>
      <c r="AE832" s="130"/>
      <c r="AF832" s="130"/>
      <c r="AG832" s="130"/>
      <c r="AH832" s="116"/>
      <c r="AI832" s="116"/>
    </row>
    <row r="833" spans="1:35" ht="15.75" customHeight="1">
      <c r="A833" s="260"/>
      <c r="B833" s="116"/>
      <c r="C833" s="130"/>
      <c r="D833" s="130"/>
      <c r="E833" s="130"/>
      <c r="F833" s="130"/>
      <c r="G833" s="130"/>
      <c r="H833" s="117"/>
      <c r="I833" s="130"/>
      <c r="J833" s="130"/>
      <c r="K833" s="130"/>
      <c r="L833" s="130"/>
      <c r="M833" s="130"/>
      <c r="N833" s="257"/>
      <c r="O833" s="257"/>
      <c r="P833" s="130"/>
      <c r="Q833" s="257"/>
      <c r="R833" s="257"/>
      <c r="S833" s="257"/>
      <c r="T833" s="130"/>
      <c r="U833" s="130"/>
      <c r="V833" s="130"/>
      <c r="W833" s="130"/>
      <c r="X833" s="130"/>
      <c r="Y833" s="130"/>
      <c r="Z833" s="130"/>
      <c r="AA833" s="130"/>
      <c r="AB833" s="130"/>
      <c r="AC833" s="130"/>
      <c r="AD833" s="130"/>
      <c r="AE833" s="130"/>
      <c r="AF833" s="130"/>
      <c r="AG833" s="130"/>
      <c r="AH833" s="116"/>
      <c r="AI833" s="116"/>
    </row>
    <row r="834" spans="1:35" ht="15.75" customHeight="1">
      <c r="A834" s="260"/>
      <c r="B834" s="116"/>
      <c r="C834" s="130"/>
      <c r="D834" s="130"/>
      <c r="E834" s="130"/>
      <c r="F834" s="130"/>
      <c r="G834" s="130"/>
      <c r="H834" s="117"/>
      <c r="I834" s="130"/>
      <c r="J834" s="130"/>
      <c r="K834" s="130"/>
      <c r="L834" s="130"/>
      <c r="M834" s="130"/>
      <c r="N834" s="257"/>
      <c r="O834" s="257"/>
      <c r="P834" s="130"/>
      <c r="Q834" s="257"/>
      <c r="R834" s="257"/>
      <c r="S834" s="257"/>
      <c r="T834" s="130"/>
      <c r="U834" s="130"/>
      <c r="V834" s="130"/>
      <c r="W834" s="130"/>
      <c r="X834" s="130"/>
      <c r="Y834" s="130"/>
      <c r="Z834" s="130"/>
      <c r="AA834" s="130"/>
      <c r="AB834" s="130"/>
      <c r="AC834" s="130"/>
      <c r="AD834" s="130"/>
      <c r="AE834" s="130"/>
      <c r="AF834" s="130"/>
      <c r="AG834" s="130"/>
      <c r="AH834" s="116"/>
      <c r="AI834" s="116"/>
    </row>
    <row r="835" spans="1:35" ht="15.75" customHeight="1">
      <c r="A835" s="260"/>
      <c r="B835" s="116"/>
      <c r="C835" s="130"/>
      <c r="D835" s="130"/>
      <c r="E835" s="130"/>
      <c r="F835" s="130"/>
      <c r="G835" s="130"/>
      <c r="H835" s="117"/>
      <c r="I835" s="130"/>
      <c r="J835" s="130"/>
      <c r="K835" s="130"/>
      <c r="L835" s="130"/>
      <c r="M835" s="130"/>
      <c r="N835" s="257"/>
      <c r="O835" s="257"/>
      <c r="P835" s="130"/>
      <c r="Q835" s="257"/>
      <c r="R835" s="257"/>
      <c r="S835" s="257"/>
      <c r="T835" s="130"/>
      <c r="U835" s="130"/>
      <c r="V835" s="130"/>
      <c r="W835" s="130"/>
      <c r="X835" s="130"/>
      <c r="Y835" s="130"/>
      <c r="Z835" s="130"/>
      <c r="AA835" s="130"/>
      <c r="AB835" s="130"/>
      <c r="AC835" s="130"/>
      <c r="AD835" s="130"/>
      <c r="AE835" s="130"/>
      <c r="AF835" s="130"/>
      <c r="AG835" s="130"/>
      <c r="AH835" s="116"/>
      <c r="AI835" s="116"/>
    </row>
    <row r="836" spans="1:35" ht="15.75" customHeight="1">
      <c r="A836" s="260"/>
      <c r="B836" s="116"/>
      <c r="C836" s="130"/>
      <c r="D836" s="130"/>
      <c r="E836" s="130"/>
      <c r="F836" s="130"/>
      <c r="G836" s="130"/>
      <c r="H836" s="117"/>
      <c r="I836" s="130"/>
      <c r="J836" s="130"/>
      <c r="K836" s="130"/>
      <c r="L836" s="130"/>
      <c r="M836" s="130"/>
      <c r="N836" s="257"/>
      <c r="O836" s="257"/>
      <c r="P836" s="130"/>
      <c r="Q836" s="257"/>
      <c r="R836" s="257"/>
      <c r="S836" s="257"/>
      <c r="T836" s="130"/>
      <c r="U836" s="130"/>
      <c r="V836" s="130"/>
      <c r="W836" s="130"/>
      <c r="X836" s="130"/>
      <c r="Y836" s="130"/>
      <c r="Z836" s="130"/>
      <c r="AA836" s="130"/>
      <c r="AB836" s="130"/>
      <c r="AC836" s="130"/>
      <c r="AD836" s="130"/>
      <c r="AE836" s="130"/>
      <c r="AF836" s="130"/>
      <c r="AG836" s="130"/>
      <c r="AH836" s="116"/>
      <c r="AI836" s="116"/>
    </row>
    <row r="837" spans="1:35" ht="15.75" customHeight="1">
      <c r="A837" s="260"/>
      <c r="B837" s="116"/>
      <c r="C837" s="130"/>
      <c r="D837" s="130"/>
      <c r="E837" s="130"/>
      <c r="F837" s="130"/>
      <c r="G837" s="130"/>
      <c r="H837" s="117"/>
      <c r="I837" s="130"/>
      <c r="J837" s="130"/>
      <c r="K837" s="130"/>
      <c r="L837" s="130"/>
      <c r="M837" s="130"/>
      <c r="N837" s="257"/>
      <c r="O837" s="257"/>
      <c r="P837" s="130"/>
      <c r="Q837" s="257"/>
      <c r="R837" s="257"/>
      <c r="S837" s="257"/>
      <c r="T837" s="130"/>
      <c r="U837" s="130"/>
      <c r="V837" s="130"/>
      <c r="W837" s="130"/>
      <c r="X837" s="130"/>
      <c r="Y837" s="130"/>
      <c r="Z837" s="130"/>
      <c r="AA837" s="130"/>
      <c r="AB837" s="130"/>
      <c r="AC837" s="130"/>
      <c r="AD837" s="130"/>
      <c r="AE837" s="130"/>
      <c r="AF837" s="130"/>
      <c r="AG837" s="130"/>
      <c r="AH837" s="116"/>
      <c r="AI837" s="116"/>
    </row>
    <row r="838" spans="1:35" ht="15.75" customHeight="1">
      <c r="A838" s="260"/>
      <c r="B838" s="116"/>
      <c r="C838" s="130"/>
      <c r="D838" s="130"/>
      <c r="E838" s="130"/>
      <c r="F838" s="130"/>
      <c r="G838" s="130"/>
      <c r="H838" s="117"/>
      <c r="I838" s="130"/>
      <c r="J838" s="130"/>
      <c r="K838" s="130"/>
      <c r="L838" s="130"/>
      <c r="M838" s="130"/>
      <c r="N838" s="257"/>
      <c r="O838" s="257"/>
      <c r="P838" s="130"/>
      <c r="Q838" s="257"/>
      <c r="R838" s="257"/>
      <c r="S838" s="257"/>
      <c r="T838" s="130"/>
      <c r="U838" s="130"/>
      <c r="V838" s="130"/>
      <c r="W838" s="130"/>
      <c r="X838" s="130"/>
      <c r="Y838" s="130"/>
      <c r="Z838" s="130"/>
      <c r="AA838" s="130"/>
      <c r="AB838" s="130"/>
      <c r="AC838" s="130"/>
      <c r="AD838" s="130"/>
      <c r="AE838" s="130"/>
      <c r="AF838" s="130"/>
      <c r="AG838" s="130"/>
      <c r="AH838" s="116"/>
      <c r="AI838" s="116"/>
    </row>
    <row r="839" spans="1:35" ht="15.75" customHeight="1">
      <c r="A839" s="260"/>
      <c r="B839" s="116"/>
      <c r="C839" s="130"/>
      <c r="D839" s="130"/>
      <c r="E839" s="130"/>
      <c r="F839" s="130"/>
      <c r="G839" s="130"/>
      <c r="H839" s="117"/>
      <c r="I839" s="130"/>
      <c r="J839" s="130"/>
      <c r="K839" s="130"/>
      <c r="L839" s="130"/>
      <c r="M839" s="130"/>
      <c r="N839" s="257"/>
      <c r="O839" s="257"/>
      <c r="P839" s="130"/>
      <c r="Q839" s="257"/>
      <c r="R839" s="257"/>
      <c r="S839" s="257"/>
      <c r="T839" s="130"/>
      <c r="U839" s="130"/>
      <c r="V839" s="130"/>
      <c r="W839" s="130"/>
      <c r="X839" s="130"/>
      <c r="Y839" s="130"/>
      <c r="Z839" s="130"/>
      <c r="AA839" s="130"/>
      <c r="AB839" s="130"/>
      <c r="AC839" s="130"/>
      <c r="AD839" s="130"/>
      <c r="AE839" s="130"/>
      <c r="AF839" s="130"/>
      <c r="AG839" s="130"/>
      <c r="AH839" s="116"/>
      <c r="AI839" s="116"/>
    </row>
    <row r="840" spans="1:35" ht="15.75" customHeight="1">
      <c r="A840" s="260"/>
      <c r="B840" s="116"/>
      <c r="C840" s="130"/>
      <c r="D840" s="130"/>
      <c r="E840" s="130"/>
      <c r="F840" s="130"/>
      <c r="G840" s="130"/>
      <c r="H840" s="117"/>
      <c r="I840" s="130"/>
      <c r="J840" s="130"/>
      <c r="K840" s="130"/>
      <c r="L840" s="130"/>
      <c r="M840" s="130"/>
      <c r="N840" s="257"/>
      <c r="O840" s="257"/>
      <c r="P840" s="130"/>
      <c r="Q840" s="257"/>
      <c r="R840" s="257"/>
      <c r="S840" s="257"/>
      <c r="T840" s="130"/>
      <c r="U840" s="130"/>
      <c r="V840" s="130"/>
      <c r="W840" s="130"/>
      <c r="X840" s="130"/>
      <c r="Y840" s="130"/>
      <c r="Z840" s="130"/>
      <c r="AA840" s="130"/>
      <c r="AB840" s="130"/>
      <c r="AC840" s="130"/>
      <c r="AD840" s="130"/>
      <c r="AE840" s="130"/>
      <c r="AF840" s="130"/>
      <c r="AG840" s="130"/>
      <c r="AH840" s="116"/>
      <c r="AI840" s="116"/>
    </row>
    <row r="841" spans="1:35" ht="15.75" customHeight="1">
      <c r="A841" s="260"/>
      <c r="B841" s="116"/>
      <c r="C841" s="130"/>
      <c r="D841" s="130"/>
      <c r="E841" s="130"/>
      <c r="F841" s="130"/>
      <c r="G841" s="130"/>
      <c r="H841" s="117"/>
      <c r="I841" s="130"/>
      <c r="J841" s="130"/>
      <c r="K841" s="130"/>
      <c r="L841" s="130"/>
      <c r="M841" s="130"/>
      <c r="N841" s="257"/>
      <c r="O841" s="257"/>
      <c r="P841" s="130"/>
      <c r="Q841" s="257"/>
      <c r="R841" s="257"/>
      <c r="S841" s="257"/>
      <c r="T841" s="130"/>
      <c r="U841" s="130"/>
      <c r="V841" s="130"/>
      <c r="W841" s="130"/>
      <c r="X841" s="130"/>
      <c r="Y841" s="130"/>
      <c r="Z841" s="130"/>
      <c r="AA841" s="130"/>
      <c r="AB841" s="130"/>
      <c r="AC841" s="130"/>
      <c r="AD841" s="130"/>
      <c r="AE841" s="130"/>
      <c r="AF841" s="130"/>
      <c r="AG841" s="130"/>
      <c r="AH841" s="116"/>
      <c r="AI841" s="116"/>
    </row>
    <row r="842" spans="1:35" ht="15.75" customHeight="1">
      <c r="A842" s="260"/>
      <c r="B842" s="116"/>
      <c r="C842" s="130"/>
      <c r="D842" s="130"/>
      <c r="E842" s="130"/>
      <c r="F842" s="130"/>
      <c r="G842" s="130"/>
      <c r="H842" s="117"/>
      <c r="I842" s="130"/>
      <c r="J842" s="130"/>
      <c r="K842" s="130"/>
      <c r="L842" s="130"/>
      <c r="M842" s="130"/>
      <c r="N842" s="257"/>
      <c r="O842" s="257"/>
      <c r="P842" s="130"/>
      <c r="Q842" s="257"/>
      <c r="R842" s="257"/>
      <c r="S842" s="257"/>
      <c r="T842" s="130"/>
      <c r="U842" s="130"/>
      <c r="V842" s="130"/>
      <c r="W842" s="130"/>
      <c r="X842" s="130"/>
      <c r="Y842" s="130"/>
      <c r="Z842" s="130"/>
      <c r="AA842" s="130"/>
      <c r="AB842" s="130"/>
      <c r="AC842" s="130"/>
      <c r="AD842" s="130"/>
      <c r="AE842" s="130"/>
      <c r="AF842" s="130"/>
      <c r="AG842" s="130"/>
      <c r="AH842" s="116"/>
      <c r="AI842" s="116"/>
    </row>
    <row r="843" spans="1:35" ht="15.75" customHeight="1">
      <c r="A843" s="260"/>
      <c r="B843" s="116"/>
      <c r="C843" s="130"/>
      <c r="D843" s="130"/>
      <c r="E843" s="130"/>
      <c r="F843" s="130"/>
      <c r="G843" s="130"/>
      <c r="H843" s="117"/>
      <c r="I843" s="130"/>
      <c r="J843" s="130"/>
      <c r="K843" s="130"/>
      <c r="L843" s="130"/>
      <c r="M843" s="130"/>
      <c r="N843" s="257"/>
      <c r="O843" s="257"/>
      <c r="P843" s="130"/>
      <c r="Q843" s="257"/>
      <c r="R843" s="257"/>
      <c r="S843" s="257"/>
      <c r="T843" s="130"/>
      <c r="U843" s="130"/>
      <c r="V843" s="130"/>
      <c r="W843" s="130"/>
      <c r="X843" s="130"/>
      <c r="Y843" s="130"/>
      <c r="Z843" s="130"/>
      <c r="AA843" s="130"/>
      <c r="AB843" s="130"/>
      <c r="AC843" s="130"/>
      <c r="AD843" s="130"/>
      <c r="AE843" s="130"/>
      <c r="AF843" s="130"/>
      <c r="AG843" s="130"/>
      <c r="AH843" s="116"/>
      <c r="AI843" s="116"/>
    </row>
    <row r="844" spans="1:35" ht="15.75" customHeight="1">
      <c r="A844" s="260"/>
      <c r="B844" s="116"/>
      <c r="C844" s="130"/>
      <c r="D844" s="130"/>
      <c r="E844" s="130"/>
      <c r="F844" s="130"/>
      <c r="G844" s="130"/>
      <c r="H844" s="117"/>
      <c r="I844" s="130"/>
      <c r="J844" s="130"/>
      <c r="K844" s="130"/>
      <c r="L844" s="130"/>
      <c r="M844" s="130"/>
      <c r="N844" s="257"/>
      <c r="O844" s="257"/>
      <c r="P844" s="130"/>
      <c r="Q844" s="257"/>
      <c r="R844" s="257"/>
      <c r="S844" s="257"/>
      <c r="T844" s="130"/>
      <c r="U844" s="130"/>
      <c r="V844" s="130"/>
      <c r="W844" s="130"/>
      <c r="X844" s="130"/>
      <c r="Y844" s="130"/>
      <c r="Z844" s="130"/>
      <c r="AA844" s="130"/>
      <c r="AB844" s="130"/>
      <c r="AC844" s="130"/>
      <c r="AD844" s="130"/>
      <c r="AE844" s="130"/>
      <c r="AF844" s="130"/>
      <c r="AG844" s="130"/>
      <c r="AH844" s="116"/>
      <c r="AI844" s="116"/>
    </row>
    <row r="845" spans="1:35" ht="15.75" customHeight="1">
      <c r="A845" s="260"/>
      <c r="B845" s="116"/>
      <c r="C845" s="130"/>
      <c r="D845" s="130"/>
      <c r="E845" s="130"/>
      <c r="F845" s="130"/>
      <c r="G845" s="130"/>
      <c r="H845" s="117"/>
      <c r="I845" s="130"/>
      <c r="J845" s="130"/>
      <c r="K845" s="130"/>
      <c r="L845" s="130"/>
      <c r="M845" s="130"/>
      <c r="N845" s="257"/>
      <c r="O845" s="257"/>
      <c r="P845" s="130"/>
      <c r="Q845" s="257"/>
      <c r="R845" s="257"/>
      <c r="S845" s="257"/>
      <c r="T845" s="130"/>
      <c r="U845" s="130"/>
      <c r="V845" s="130"/>
      <c r="W845" s="130"/>
      <c r="X845" s="130"/>
      <c r="Y845" s="130"/>
      <c r="Z845" s="130"/>
      <c r="AA845" s="130"/>
      <c r="AB845" s="130"/>
      <c r="AC845" s="130"/>
      <c r="AD845" s="130"/>
      <c r="AE845" s="130"/>
      <c r="AF845" s="130"/>
      <c r="AG845" s="130"/>
      <c r="AH845" s="116"/>
      <c r="AI845" s="116"/>
    </row>
    <row r="846" spans="1:35" ht="15.75" customHeight="1">
      <c r="A846" s="260"/>
      <c r="B846" s="116"/>
      <c r="C846" s="130"/>
      <c r="D846" s="130"/>
      <c r="E846" s="130"/>
      <c r="F846" s="130"/>
      <c r="G846" s="130"/>
      <c r="H846" s="117"/>
      <c r="I846" s="130"/>
      <c r="J846" s="130"/>
      <c r="K846" s="130"/>
      <c r="L846" s="130"/>
      <c r="M846" s="130"/>
      <c r="N846" s="257"/>
      <c r="O846" s="257"/>
      <c r="P846" s="130"/>
      <c r="Q846" s="257"/>
      <c r="R846" s="257"/>
      <c r="S846" s="257"/>
      <c r="T846" s="130"/>
      <c r="U846" s="130"/>
      <c r="V846" s="130"/>
      <c r="W846" s="130"/>
      <c r="X846" s="130"/>
      <c r="Y846" s="130"/>
      <c r="Z846" s="130"/>
      <c r="AA846" s="130"/>
      <c r="AB846" s="130"/>
      <c r="AC846" s="130"/>
      <c r="AD846" s="130"/>
      <c r="AE846" s="130"/>
      <c r="AF846" s="130"/>
      <c r="AG846" s="130"/>
      <c r="AH846" s="116"/>
      <c r="AI846" s="116"/>
    </row>
    <row r="847" spans="1:35" ht="15.75" customHeight="1">
      <c r="A847" s="260"/>
      <c r="B847" s="116"/>
      <c r="C847" s="130"/>
      <c r="D847" s="130"/>
      <c r="E847" s="130"/>
      <c r="F847" s="130"/>
      <c r="G847" s="130"/>
      <c r="H847" s="117"/>
      <c r="I847" s="130"/>
      <c r="J847" s="130"/>
      <c r="K847" s="130"/>
      <c r="L847" s="130"/>
      <c r="M847" s="130"/>
      <c r="N847" s="257"/>
      <c r="O847" s="257"/>
      <c r="P847" s="130"/>
      <c r="Q847" s="257"/>
      <c r="R847" s="257"/>
      <c r="S847" s="257"/>
      <c r="T847" s="130"/>
      <c r="U847" s="130"/>
      <c r="V847" s="130"/>
      <c r="W847" s="130"/>
      <c r="X847" s="130"/>
      <c r="Y847" s="130"/>
      <c r="Z847" s="130"/>
      <c r="AA847" s="130"/>
      <c r="AB847" s="130"/>
      <c r="AC847" s="130"/>
      <c r="AD847" s="130"/>
      <c r="AE847" s="130"/>
      <c r="AF847" s="130"/>
      <c r="AG847" s="130"/>
      <c r="AH847" s="116"/>
      <c r="AI847" s="116"/>
    </row>
    <row r="848" spans="1:35" ht="15.75" customHeight="1">
      <c r="A848" s="260"/>
      <c r="B848" s="116"/>
      <c r="C848" s="130"/>
      <c r="D848" s="130"/>
      <c r="E848" s="130"/>
      <c r="F848" s="130"/>
      <c r="G848" s="130"/>
      <c r="H848" s="117"/>
      <c r="I848" s="130"/>
      <c r="J848" s="130"/>
      <c r="K848" s="130"/>
      <c r="L848" s="130"/>
      <c r="M848" s="130"/>
      <c r="N848" s="257"/>
      <c r="O848" s="257"/>
      <c r="P848" s="130"/>
      <c r="Q848" s="257"/>
      <c r="R848" s="257"/>
      <c r="S848" s="257"/>
      <c r="T848" s="130"/>
      <c r="U848" s="130"/>
      <c r="V848" s="130"/>
      <c r="W848" s="130"/>
      <c r="X848" s="130"/>
      <c r="Y848" s="130"/>
      <c r="Z848" s="130"/>
      <c r="AA848" s="130"/>
      <c r="AB848" s="130"/>
      <c r="AC848" s="130"/>
      <c r="AD848" s="130"/>
      <c r="AE848" s="130"/>
      <c r="AF848" s="130"/>
      <c r="AG848" s="130"/>
      <c r="AH848" s="116"/>
      <c r="AI848" s="116"/>
    </row>
    <row r="849" spans="1:35" ht="15.75" customHeight="1">
      <c r="A849" s="260"/>
      <c r="B849" s="116"/>
      <c r="C849" s="130"/>
      <c r="D849" s="130"/>
      <c r="E849" s="130"/>
      <c r="F849" s="130"/>
      <c r="G849" s="130"/>
      <c r="H849" s="117"/>
      <c r="I849" s="130"/>
      <c r="J849" s="130"/>
      <c r="K849" s="130"/>
      <c r="L849" s="130"/>
      <c r="M849" s="130"/>
      <c r="N849" s="257"/>
      <c r="O849" s="257"/>
      <c r="P849" s="130"/>
      <c r="Q849" s="257"/>
      <c r="R849" s="257"/>
      <c r="S849" s="257"/>
      <c r="T849" s="130"/>
      <c r="U849" s="130"/>
      <c r="V849" s="130"/>
      <c r="W849" s="130"/>
      <c r="X849" s="130"/>
      <c r="Y849" s="130"/>
      <c r="Z849" s="130"/>
      <c r="AA849" s="130"/>
      <c r="AB849" s="130"/>
      <c r="AC849" s="130"/>
      <c r="AD849" s="130"/>
      <c r="AE849" s="130"/>
      <c r="AF849" s="130"/>
      <c r="AG849" s="130"/>
      <c r="AH849" s="116"/>
      <c r="AI849" s="116"/>
    </row>
    <row r="850" spans="1:35" ht="15.75" customHeight="1">
      <c r="A850" s="260"/>
      <c r="B850" s="116"/>
      <c r="C850" s="130"/>
      <c r="D850" s="130"/>
      <c r="E850" s="130"/>
      <c r="F850" s="130"/>
      <c r="G850" s="130"/>
      <c r="H850" s="117"/>
      <c r="I850" s="130"/>
      <c r="J850" s="130"/>
      <c r="K850" s="130"/>
      <c r="L850" s="130"/>
      <c r="M850" s="130"/>
      <c r="N850" s="257"/>
      <c r="O850" s="257"/>
      <c r="P850" s="130"/>
      <c r="Q850" s="257"/>
      <c r="R850" s="257"/>
      <c r="S850" s="257"/>
      <c r="T850" s="130"/>
      <c r="U850" s="130"/>
      <c r="V850" s="130"/>
      <c r="W850" s="130"/>
      <c r="X850" s="130"/>
      <c r="Y850" s="130"/>
      <c r="Z850" s="130"/>
      <c r="AA850" s="130"/>
      <c r="AB850" s="130"/>
      <c r="AC850" s="130"/>
      <c r="AD850" s="130"/>
      <c r="AE850" s="130"/>
      <c r="AF850" s="130"/>
      <c r="AG850" s="130"/>
      <c r="AH850" s="116"/>
      <c r="AI850" s="116"/>
    </row>
    <row r="851" spans="1:35" ht="15.75" customHeight="1">
      <c r="A851" s="260"/>
      <c r="B851" s="116"/>
      <c r="C851" s="130"/>
      <c r="D851" s="130"/>
      <c r="E851" s="130"/>
      <c r="F851" s="130"/>
      <c r="G851" s="130"/>
      <c r="H851" s="117"/>
      <c r="I851" s="130"/>
      <c r="J851" s="130"/>
      <c r="K851" s="130"/>
      <c r="L851" s="130"/>
      <c r="M851" s="130"/>
      <c r="N851" s="257"/>
      <c r="O851" s="257"/>
      <c r="P851" s="130"/>
      <c r="Q851" s="257"/>
      <c r="R851" s="257"/>
      <c r="S851" s="257"/>
      <c r="T851" s="130"/>
      <c r="U851" s="130"/>
      <c r="V851" s="130"/>
      <c r="W851" s="130"/>
      <c r="X851" s="130"/>
      <c r="Y851" s="130"/>
      <c r="Z851" s="130"/>
      <c r="AA851" s="130"/>
      <c r="AB851" s="130"/>
      <c r="AC851" s="130"/>
      <c r="AD851" s="130"/>
      <c r="AE851" s="130"/>
      <c r="AF851" s="130"/>
      <c r="AG851" s="130"/>
      <c r="AH851" s="116"/>
      <c r="AI851" s="116"/>
    </row>
    <row r="852" spans="1:35" ht="15.75" customHeight="1">
      <c r="A852" s="260"/>
      <c r="B852" s="116"/>
      <c r="C852" s="130"/>
      <c r="D852" s="130"/>
      <c r="E852" s="130"/>
      <c r="F852" s="130"/>
      <c r="G852" s="130"/>
      <c r="H852" s="117"/>
      <c r="I852" s="130"/>
      <c r="J852" s="130"/>
      <c r="K852" s="130"/>
      <c r="L852" s="130"/>
      <c r="M852" s="130"/>
      <c r="N852" s="257"/>
      <c r="O852" s="257"/>
      <c r="P852" s="130"/>
      <c r="Q852" s="257"/>
      <c r="R852" s="257"/>
      <c r="S852" s="257"/>
      <c r="T852" s="130"/>
      <c r="U852" s="130"/>
      <c r="V852" s="130"/>
      <c r="W852" s="130"/>
      <c r="X852" s="130"/>
      <c r="Y852" s="130"/>
      <c r="Z852" s="130"/>
      <c r="AA852" s="130"/>
      <c r="AB852" s="130"/>
      <c r="AC852" s="130"/>
      <c r="AD852" s="130"/>
      <c r="AE852" s="130"/>
      <c r="AF852" s="130"/>
      <c r="AG852" s="130"/>
      <c r="AH852" s="116"/>
      <c r="AI852" s="116"/>
    </row>
    <row r="853" spans="1:35" ht="15.75" customHeight="1">
      <c r="A853" s="260"/>
      <c r="B853" s="116"/>
      <c r="C853" s="130"/>
      <c r="D853" s="130"/>
      <c r="E853" s="130"/>
      <c r="F853" s="130"/>
      <c r="G853" s="130"/>
      <c r="H853" s="117"/>
      <c r="I853" s="130"/>
      <c r="J853" s="130"/>
      <c r="K853" s="130"/>
      <c r="L853" s="130"/>
      <c r="M853" s="130"/>
      <c r="N853" s="257"/>
      <c r="O853" s="257"/>
      <c r="P853" s="130"/>
      <c r="Q853" s="257"/>
      <c r="R853" s="257"/>
      <c r="S853" s="257"/>
      <c r="T853" s="130"/>
      <c r="U853" s="130"/>
      <c r="V853" s="130"/>
      <c r="W853" s="130"/>
      <c r="X853" s="130"/>
      <c r="Y853" s="130"/>
      <c r="Z853" s="130"/>
      <c r="AA853" s="130"/>
      <c r="AB853" s="130"/>
      <c r="AC853" s="130"/>
      <c r="AD853" s="130"/>
      <c r="AE853" s="130"/>
      <c r="AF853" s="130"/>
      <c r="AG853" s="130"/>
      <c r="AH853" s="116"/>
      <c r="AI853" s="116"/>
    </row>
    <row r="854" spans="1:35" ht="15.75" customHeight="1">
      <c r="A854" s="260"/>
      <c r="B854" s="116"/>
      <c r="C854" s="130"/>
      <c r="D854" s="130"/>
      <c r="E854" s="130"/>
      <c r="F854" s="130"/>
      <c r="G854" s="130"/>
      <c r="H854" s="117"/>
      <c r="I854" s="130"/>
      <c r="J854" s="130"/>
      <c r="K854" s="130"/>
      <c r="L854" s="130"/>
      <c r="M854" s="130"/>
      <c r="N854" s="257"/>
      <c r="O854" s="257"/>
      <c r="P854" s="130"/>
      <c r="Q854" s="257"/>
      <c r="R854" s="257"/>
      <c r="S854" s="257"/>
      <c r="T854" s="130"/>
      <c r="U854" s="130"/>
      <c r="V854" s="130"/>
      <c r="W854" s="130"/>
      <c r="X854" s="130"/>
      <c r="Y854" s="130"/>
      <c r="Z854" s="130"/>
      <c r="AA854" s="130"/>
      <c r="AB854" s="130"/>
      <c r="AC854" s="130"/>
      <c r="AD854" s="130"/>
      <c r="AE854" s="130"/>
      <c r="AF854" s="130"/>
      <c r="AG854" s="130"/>
      <c r="AH854" s="116"/>
      <c r="AI854" s="116"/>
    </row>
    <row r="855" spans="1:35" ht="15.75" customHeight="1">
      <c r="A855" s="260"/>
      <c r="B855" s="116"/>
      <c r="C855" s="130"/>
      <c r="D855" s="130"/>
      <c r="E855" s="130"/>
      <c r="F855" s="130"/>
      <c r="G855" s="130"/>
      <c r="H855" s="117"/>
      <c r="I855" s="130"/>
      <c r="J855" s="130"/>
      <c r="K855" s="130"/>
      <c r="L855" s="130"/>
      <c r="M855" s="130"/>
      <c r="N855" s="257"/>
      <c r="O855" s="257"/>
      <c r="P855" s="130"/>
      <c r="Q855" s="257"/>
      <c r="R855" s="257"/>
      <c r="S855" s="257"/>
      <c r="T855" s="130"/>
      <c r="U855" s="130"/>
      <c r="V855" s="130"/>
      <c r="W855" s="130"/>
      <c r="X855" s="130"/>
      <c r="Y855" s="130"/>
      <c r="Z855" s="130"/>
      <c r="AA855" s="130"/>
      <c r="AB855" s="130"/>
      <c r="AC855" s="130"/>
      <c r="AD855" s="130"/>
      <c r="AE855" s="130"/>
      <c r="AF855" s="130"/>
      <c r="AG855" s="130"/>
      <c r="AH855" s="116"/>
      <c r="AI855" s="116"/>
    </row>
    <row r="856" spans="1:35" ht="15.75" customHeight="1">
      <c r="A856" s="260"/>
      <c r="B856" s="116"/>
      <c r="C856" s="130"/>
      <c r="D856" s="130"/>
      <c r="E856" s="130"/>
      <c r="F856" s="130"/>
      <c r="G856" s="130"/>
      <c r="H856" s="117"/>
      <c r="I856" s="130"/>
      <c r="J856" s="130"/>
      <c r="K856" s="130"/>
      <c r="L856" s="130"/>
      <c r="M856" s="130"/>
      <c r="N856" s="257"/>
      <c r="O856" s="257"/>
      <c r="P856" s="130"/>
      <c r="Q856" s="257"/>
      <c r="R856" s="257"/>
      <c r="S856" s="257"/>
      <c r="T856" s="130"/>
      <c r="U856" s="130"/>
      <c r="V856" s="130"/>
      <c r="W856" s="130"/>
      <c r="X856" s="130"/>
      <c r="Y856" s="130"/>
      <c r="Z856" s="130"/>
      <c r="AA856" s="130"/>
      <c r="AB856" s="130"/>
      <c r="AC856" s="130"/>
      <c r="AD856" s="130"/>
      <c r="AE856" s="130"/>
      <c r="AF856" s="130"/>
      <c r="AG856" s="130"/>
      <c r="AH856" s="116"/>
      <c r="AI856" s="116"/>
    </row>
    <row r="857" spans="1:35" ht="15.75" customHeight="1">
      <c r="A857" s="260"/>
      <c r="B857" s="116"/>
      <c r="C857" s="130"/>
      <c r="D857" s="130"/>
      <c r="E857" s="130"/>
      <c r="F857" s="130"/>
      <c r="G857" s="130"/>
      <c r="H857" s="117"/>
      <c r="I857" s="130"/>
      <c r="J857" s="130"/>
      <c r="K857" s="130"/>
      <c r="L857" s="130"/>
      <c r="M857" s="130"/>
      <c r="N857" s="257"/>
      <c r="O857" s="257"/>
      <c r="P857" s="130"/>
      <c r="Q857" s="257"/>
      <c r="R857" s="257"/>
      <c r="S857" s="257"/>
      <c r="T857" s="130"/>
      <c r="U857" s="130"/>
      <c r="V857" s="130"/>
      <c r="W857" s="130"/>
      <c r="X857" s="130"/>
      <c r="Y857" s="130"/>
      <c r="Z857" s="130"/>
      <c r="AA857" s="130"/>
      <c r="AB857" s="130"/>
      <c r="AC857" s="130"/>
      <c r="AD857" s="130"/>
      <c r="AE857" s="130"/>
      <c r="AF857" s="130"/>
      <c r="AG857" s="130"/>
      <c r="AH857" s="116"/>
      <c r="AI857" s="116"/>
    </row>
    <row r="858" spans="1:35" ht="15.75" customHeight="1">
      <c r="A858" s="260"/>
      <c r="B858" s="116"/>
      <c r="C858" s="130"/>
      <c r="D858" s="130"/>
      <c r="E858" s="130"/>
      <c r="F858" s="130"/>
      <c r="G858" s="130"/>
      <c r="H858" s="117"/>
      <c r="I858" s="130"/>
      <c r="J858" s="130"/>
      <c r="K858" s="130"/>
      <c r="L858" s="130"/>
      <c r="M858" s="130"/>
      <c r="N858" s="257"/>
      <c r="O858" s="257"/>
      <c r="P858" s="130"/>
      <c r="Q858" s="257"/>
      <c r="R858" s="257"/>
      <c r="S858" s="257"/>
      <c r="T858" s="130"/>
      <c r="U858" s="130"/>
      <c r="V858" s="130"/>
      <c r="W858" s="130"/>
      <c r="X858" s="130"/>
      <c r="Y858" s="130"/>
      <c r="Z858" s="130"/>
      <c r="AA858" s="130"/>
      <c r="AB858" s="130"/>
      <c r="AC858" s="130"/>
      <c r="AD858" s="130"/>
      <c r="AE858" s="130"/>
      <c r="AF858" s="130"/>
      <c r="AG858" s="130"/>
      <c r="AH858" s="116"/>
      <c r="AI858" s="116"/>
    </row>
    <row r="859" spans="1:35" ht="15.75" customHeight="1">
      <c r="A859" s="260"/>
      <c r="B859" s="116"/>
      <c r="C859" s="130"/>
      <c r="D859" s="130"/>
      <c r="E859" s="130"/>
      <c r="F859" s="130"/>
      <c r="G859" s="130"/>
      <c r="H859" s="117"/>
      <c r="I859" s="130"/>
      <c r="J859" s="130"/>
      <c r="K859" s="130"/>
      <c r="L859" s="130"/>
      <c r="M859" s="130"/>
      <c r="N859" s="257"/>
      <c r="O859" s="257"/>
      <c r="P859" s="130"/>
      <c r="Q859" s="257"/>
      <c r="R859" s="257"/>
      <c r="S859" s="257"/>
      <c r="T859" s="130"/>
      <c r="U859" s="130"/>
      <c r="V859" s="130"/>
      <c r="W859" s="130"/>
      <c r="X859" s="130"/>
      <c r="Y859" s="130"/>
      <c r="Z859" s="130"/>
      <c r="AA859" s="130"/>
      <c r="AB859" s="130"/>
      <c r="AC859" s="130"/>
      <c r="AD859" s="130"/>
      <c r="AE859" s="130"/>
      <c r="AF859" s="130"/>
      <c r="AG859" s="130"/>
      <c r="AH859" s="116"/>
      <c r="AI859" s="116"/>
    </row>
    <row r="860" spans="1:35" ht="15.75" customHeight="1">
      <c r="A860" s="260"/>
      <c r="B860" s="116"/>
      <c r="C860" s="130"/>
      <c r="D860" s="130"/>
      <c r="E860" s="130"/>
      <c r="F860" s="130"/>
      <c r="G860" s="130"/>
      <c r="H860" s="117"/>
      <c r="I860" s="130"/>
      <c r="J860" s="130"/>
      <c r="K860" s="130"/>
      <c r="L860" s="130"/>
      <c r="M860" s="130"/>
      <c r="N860" s="257"/>
      <c r="O860" s="257"/>
      <c r="P860" s="130"/>
      <c r="Q860" s="257"/>
      <c r="R860" s="257"/>
      <c r="S860" s="257"/>
      <c r="T860" s="130"/>
      <c r="U860" s="130"/>
      <c r="V860" s="130"/>
      <c r="W860" s="130"/>
      <c r="X860" s="130"/>
      <c r="Y860" s="130"/>
      <c r="Z860" s="130"/>
      <c r="AA860" s="130"/>
      <c r="AB860" s="130"/>
      <c r="AC860" s="130"/>
      <c r="AD860" s="130"/>
      <c r="AE860" s="130"/>
      <c r="AF860" s="130"/>
      <c r="AG860" s="130"/>
      <c r="AH860" s="116"/>
      <c r="AI860" s="116"/>
    </row>
    <row r="861" spans="1:35" ht="15.75" customHeight="1">
      <c r="A861" s="260"/>
      <c r="B861" s="116"/>
      <c r="C861" s="130"/>
      <c r="D861" s="130"/>
      <c r="E861" s="130"/>
      <c r="F861" s="130"/>
      <c r="G861" s="130"/>
      <c r="H861" s="117"/>
      <c r="I861" s="130"/>
      <c r="J861" s="130"/>
      <c r="K861" s="130"/>
      <c r="L861" s="130"/>
      <c r="M861" s="130"/>
      <c r="N861" s="257"/>
      <c r="O861" s="257"/>
      <c r="P861" s="130"/>
      <c r="Q861" s="257"/>
      <c r="R861" s="257"/>
      <c r="S861" s="257"/>
      <c r="T861" s="130"/>
      <c r="U861" s="130"/>
      <c r="V861" s="130"/>
      <c r="W861" s="130"/>
      <c r="X861" s="130"/>
      <c r="Y861" s="130"/>
      <c r="Z861" s="130"/>
      <c r="AA861" s="130"/>
      <c r="AB861" s="130"/>
      <c r="AC861" s="130"/>
      <c r="AD861" s="130"/>
      <c r="AE861" s="130"/>
      <c r="AF861" s="130"/>
      <c r="AG861" s="130"/>
      <c r="AH861" s="116"/>
      <c r="AI861" s="116"/>
    </row>
    <row r="862" spans="1:35" ht="15.75" customHeight="1">
      <c r="A862" s="260"/>
      <c r="B862" s="116"/>
      <c r="C862" s="130"/>
      <c r="D862" s="130"/>
      <c r="E862" s="130"/>
      <c r="F862" s="130"/>
      <c r="G862" s="130"/>
      <c r="H862" s="117"/>
      <c r="I862" s="130"/>
      <c r="J862" s="130"/>
      <c r="K862" s="130"/>
      <c r="L862" s="130"/>
      <c r="M862" s="130"/>
      <c r="N862" s="257"/>
      <c r="O862" s="257"/>
      <c r="P862" s="130"/>
      <c r="Q862" s="257"/>
      <c r="R862" s="257"/>
      <c r="S862" s="257"/>
      <c r="T862" s="130"/>
      <c r="U862" s="130"/>
      <c r="V862" s="130"/>
      <c r="W862" s="130"/>
      <c r="X862" s="130"/>
      <c r="Y862" s="130"/>
      <c r="Z862" s="130"/>
      <c r="AA862" s="130"/>
      <c r="AB862" s="130"/>
      <c r="AC862" s="130"/>
      <c r="AD862" s="130"/>
      <c r="AE862" s="130"/>
      <c r="AF862" s="130"/>
      <c r="AG862" s="130"/>
      <c r="AH862" s="116"/>
      <c r="AI862" s="116"/>
    </row>
    <row r="863" spans="1:35" ht="15.75" customHeight="1">
      <c r="A863" s="260"/>
      <c r="B863" s="116"/>
      <c r="C863" s="130"/>
      <c r="D863" s="130"/>
      <c r="E863" s="130"/>
      <c r="F863" s="130"/>
      <c r="G863" s="130"/>
      <c r="H863" s="117"/>
      <c r="I863" s="130"/>
      <c r="J863" s="130"/>
      <c r="K863" s="130"/>
      <c r="L863" s="130"/>
      <c r="M863" s="130"/>
      <c r="N863" s="257"/>
      <c r="O863" s="257"/>
      <c r="P863" s="130"/>
      <c r="Q863" s="257"/>
      <c r="R863" s="257"/>
      <c r="S863" s="257"/>
      <c r="T863" s="130"/>
      <c r="U863" s="130"/>
      <c r="V863" s="130"/>
      <c r="W863" s="130"/>
      <c r="X863" s="130"/>
      <c r="Y863" s="130"/>
      <c r="Z863" s="130"/>
      <c r="AA863" s="130"/>
      <c r="AB863" s="130"/>
      <c r="AC863" s="130"/>
      <c r="AD863" s="130"/>
      <c r="AE863" s="130"/>
      <c r="AF863" s="130"/>
      <c r="AG863" s="130"/>
      <c r="AH863" s="116"/>
      <c r="AI863" s="116"/>
    </row>
    <row r="864" spans="1:35" ht="15.75" customHeight="1">
      <c r="A864" s="260"/>
      <c r="B864" s="116"/>
      <c r="C864" s="130"/>
      <c r="D864" s="130"/>
      <c r="E864" s="130"/>
      <c r="F864" s="130"/>
      <c r="G864" s="130"/>
      <c r="H864" s="117"/>
      <c r="I864" s="130"/>
      <c r="J864" s="130"/>
      <c r="K864" s="130"/>
      <c r="L864" s="130"/>
      <c r="M864" s="130"/>
      <c r="N864" s="257"/>
      <c r="O864" s="257"/>
      <c r="P864" s="130"/>
      <c r="Q864" s="257"/>
      <c r="R864" s="257"/>
      <c r="S864" s="257"/>
      <c r="T864" s="130"/>
      <c r="U864" s="130"/>
      <c r="V864" s="130"/>
      <c r="W864" s="130"/>
      <c r="X864" s="130"/>
      <c r="Y864" s="130"/>
      <c r="Z864" s="130"/>
      <c r="AA864" s="130"/>
      <c r="AB864" s="130"/>
      <c r="AC864" s="130"/>
      <c r="AD864" s="130"/>
      <c r="AE864" s="130"/>
      <c r="AF864" s="130"/>
      <c r="AG864" s="130"/>
      <c r="AH864" s="116"/>
      <c r="AI864" s="116"/>
    </row>
    <row r="865" spans="1:35" ht="15.75" customHeight="1">
      <c r="A865" s="260"/>
      <c r="B865" s="116"/>
      <c r="C865" s="130"/>
      <c r="D865" s="130"/>
      <c r="E865" s="130"/>
      <c r="F865" s="130"/>
      <c r="G865" s="130"/>
      <c r="H865" s="117"/>
      <c r="I865" s="130"/>
      <c r="J865" s="130"/>
      <c r="K865" s="130"/>
      <c r="L865" s="130"/>
      <c r="M865" s="130"/>
      <c r="N865" s="257"/>
      <c r="O865" s="257"/>
      <c r="P865" s="130"/>
      <c r="Q865" s="257"/>
      <c r="R865" s="257"/>
      <c r="S865" s="257"/>
      <c r="T865" s="130"/>
      <c r="U865" s="130"/>
      <c r="V865" s="130"/>
      <c r="W865" s="130"/>
      <c r="X865" s="130"/>
      <c r="Y865" s="130"/>
      <c r="Z865" s="130"/>
      <c r="AA865" s="130"/>
      <c r="AB865" s="130"/>
      <c r="AC865" s="130"/>
      <c r="AD865" s="130"/>
      <c r="AE865" s="130"/>
      <c r="AF865" s="130"/>
      <c r="AG865" s="130"/>
      <c r="AH865" s="116"/>
      <c r="AI865" s="116"/>
    </row>
    <row r="866" spans="1:35" ht="15.75" customHeight="1">
      <c r="A866" s="260"/>
      <c r="B866" s="116"/>
      <c r="C866" s="130"/>
      <c r="D866" s="130"/>
      <c r="E866" s="130"/>
      <c r="F866" s="130"/>
      <c r="G866" s="130"/>
      <c r="H866" s="117"/>
      <c r="I866" s="130"/>
      <c r="J866" s="130"/>
      <c r="K866" s="130"/>
      <c r="L866" s="130"/>
      <c r="M866" s="130"/>
      <c r="N866" s="257"/>
      <c r="O866" s="257"/>
      <c r="P866" s="130"/>
      <c r="Q866" s="257"/>
      <c r="R866" s="257"/>
      <c r="S866" s="257"/>
      <c r="T866" s="130"/>
      <c r="U866" s="130"/>
      <c r="V866" s="130"/>
      <c r="W866" s="130"/>
      <c r="X866" s="130"/>
      <c r="Y866" s="130"/>
      <c r="Z866" s="130"/>
      <c r="AA866" s="130"/>
      <c r="AB866" s="130"/>
      <c r="AC866" s="130"/>
      <c r="AD866" s="130"/>
      <c r="AE866" s="130"/>
      <c r="AF866" s="130"/>
      <c r="AG866" s="130"/>
      <c r="AH866" s="116"/>
      <c r="AI866" s="116"/>
    </row>
    <row r="867" spans="1:35" ht="15.75" customHeight="1">
      <c r="A867" s="260"/>
      <c r="B867" s="116"/>
      <c r="C867" s="130"/>
      <c r="D867" s="130"/>
      <c r="E867" s="130"/>
      <c r="F867" s="130"/>
      <c r="G867" s="130"/>
      <c r="H867" s="117"/>
      <c r="I867" s="130"/>
      <c r="J867" s="130"/>
      <c r="K867" s="130"/>
      <c r="L867" s="130"/>
      <c r="M867" s="130"/>
      <c r="N867" s="257"/>
      <c r="O867" s="257"/>
      <c r="P867" s="130"/>
      <c r="Q867" s="257"/>
      <c r="R867" s="257"/>
      <c r="S867" s="257"/>
      <c r="T867" s="130"/>
      <c r="U867" s="130"/>
      <c r="V867" s="130"/>
      <c r="W867" s="130"/>
      <c r="X867" s="130"/>
      <c r="Y867" s="130"/>
      <c r="Z867" s="130"/>
      <c r="AA867" s="130"/>
      <c r="AB867" s="130"/>
      <c r="AC867" s="130"/>
      <c r="AD867" s="130"/>
      <c r="AE867" s="130"/>
      <c r="AF867" s="130"/>
      <c r="AG867" s="130"/>
      <c r="AH867" s="116"/>
      <c r="AI867" s="116"/>
    </row>
    <row r="868" spans="1:35" ht="15.75" customHeight="1">
      <c r="A868" s="260"/>
      <c r="B868" s="116"/>
      <c r="C868" s="130"/>
      <c r="D868" s="130"/>
      <c r="E868" s="130"/>
      <c r="F868" s="130"/>
      <c r="G868" s="130"/>
      <c r="H868" s="117"/>
      <c r="I868" s="130"/>
      <c r="J868" s="130"/>
      <c r="K868" s="130"/>
      <c r="L868" s="130"/>
      <c r="M868" s="130"/>
      <c r="N868" s="257"/>
      <c r="O868" s="257"/>
      <c r="P868" s="130"/>
      <c r="Q868" s="257"/>
      <c r="R868" s="257"/>
      <c r="S868" s="257"/>
      <c r="T868" s="130"/>
      <c r="U868" s="130"/>
      <c r="V868" s="130"/>
      <c r="W868" s="130"/>
      <c r="X868" s="130"/>
      <c r="Y868" s="130"/>
      <c r="Z868" s="130"/>
      <c r="AA868" s="130"/>
      <c r="AB868" s="130"/>
      <c r="AC868" s="130"/>
      <c r="AD868" s="130"/>
      <c r="AE868" s="130"/>
      <c r="AF868" s="130"/>
      <c r="AG868" s="130"/>
      <c r="AH868" s="116"/>
      <c r="AI868" s="116"/>
    </row>
    <row r="869" spans="1:35" ht="15.75" customHeight="1">
      <c r="A869" s="260"/>
      <c r="B869" s="116"/>
      <c r="C869" s="130"/>
      <c r="D869" s="130"/>
      <c r="E869" s="130"/>
      <c r="F869" s="130"/>
      <c r="G869" s="130"/>
      <c r="H869" s="117"/>
      <c r="I869" s="130"/>
      <c r="J869" s="130"/>
      <c r="K869" s="130"/>
      <c r="L869" s="130"/>
      <c r="M869" s="130"/>
      <c r="N869" s="257"/>
      <c r="O869" s="257"/>
      <c r="P869" s="130"/>
      <c r="Q869" s="257"/>
      <c r="R869" s="257"/>
      <c r="S869" s="257"/>
      <c r="T869" s="130"/>
      <c r="U869" s="130"/>
      <c r="V869" s="130"/>
      <c r="W869" s="130"/>
      <c r="X869" s="130"/>
      <c r="Y869" s="130"/>
      <c r="Z869" s="130"/>
      <c r="AA869" s="130"/>
      <c r="AB869" s="130"/>
      <c r="AC869" s="130"/>
      <c r="AD869" s="130"/>
      <c r="AE869" s="130"/>
      <c r="AF869" s="130"/>
      <c r="AG869" s="130"/>
      <c r="AH869" s="116"/>
      <c r="AI869" s="116"/>
    </row>
    <row r="870" spans="1:35" ht="15.75" customHeight="1">
      <c r="A870" s="260"/>
      <c r="B870" s="116"/>
      <c r="C870" s="130"/>
      <c r="D870" s="130"/>
      <c r="E870" s="130"/>
      <c r="F870" s="130"/>
      <c r="G870" s="130"/>
      <c r="H870" s="117"/>
      <c r="I870" s="130"/>
      <c r="J870" s="130"/>
      <c r="K870" s="130"/>
      <c r="L870" s="130"/>
      <c r="M870" s="130"/>
      <c r="N870" s="257"/>
      <c r="O870" s="257"/>
      <c r="P870" s="130"/>
      <c r="Q870" s="257"/>
      <c r="R870" s="257"/>
      <c r="S870" s="257"/>
      <c r="T870" s="130"/>
      <c r="U870" s="130"/>
      <c r="V870" s="130"/>
      <c r="W870" s="130"/>
      <c r="X870" s="130"/>
      <c r="Y870" s="130"/>
      <c r="Z870" s="130"/>
      <c r="AA870" s="130"/>
      <c r="AB870" s="130"/>
      <c r="AC870" s="130"/>
      <c r="AD870" s="130"/>
      <c r="AE870" s="130"/>
      <c r="AF870" s="130"/>
      <c r="AG870" s="130"/>
      <c r="AH870" s="116"/>
      <c r="AI870" s="116"/>
    </row>
    <row r="871" spans="1:35" ht="15.75" customHeight="1">
      <c r="A871" s="260"/>
      <c r="B871" s="116"/>
      <c r="C871" s="130"/>
      <c r="D871" s="130"/>
      <c r="E871" s="130"/>
      <c r="F871" s="130"/>
      <c r="G871" s="130"/>
      <c r="H871" s="117"/>
      <c r="I871" s="130"/>
      <c r="J871" s="130"/>
      <c r="K871" s="130"/>
      <c r="L871" s="130"/>
      <c r="M871" s="130"/>
      <c r="N871" s="257"/>
      <c r="O871" s="257"/>
      <c r="P871" s="130"/>
      <c r="Q871" s="257"/>
      <c r="R871" s="257"/>
      <c r="S871" s="257"/>
      <c r="T871" s="130"/>
      <c r="U871" s="130"/>
      <c r="V871" s="130"/>
      <c r="W871" s="130"/>
      <c r="X871" s="130"/>
      <c r="Y871" s="130"/>
      <c r="Z871" s="130"/>
      <c r="AA871" s="130"/>
      <c r="AB871" s="130"/>
      <c r="AC871" s="130"/>
      <c r="AD871" s="130"/>
      <c r="AE871" s="130"/>
      <c r="AF871" s="130"/>
      <c r="AG871" s="130"/>
      <c r="AH871" s="116"/>
      <c r="AI871" s="116"/>
    </row>
    <row r="872" spans="1:35" ht="15.75" customHeight="1">
      <c r="A872" s="260"/>
      <c r="B872" s="116"/>
      <c r="C872" s="130"/>
      <c r="D872" s="130"/>
      <c r="E872" s="130"/>
      <c r="F872" s="130"/>
      <c r="G872" s="130"/>
      <c r="H872" s="117"/>
      <c r="I872" s="130"/>
      <c r="J872" s="130"/>
      <c r="K872" s="130"/>
      <c r="L872" s="130"/>
      <c r="M872" s="130"/>
      <c r="N872" s="257"/>
      <c r="O872" s="257"/>
      <c r="P872" s="130"/>
      <c r="Q872" s="257"/>
      <c r="R872" s="257"/>
      <c r="S872" s="257"/>
      <c r="T872" s="130"/>
      <c r="U872" s="130"/>
      <c r="V872" s="130"/>
      <c r="W872" s="130"/>
      <c r="X872" s="130"/>
      <c r="Y872" s="130"/>
      <c r="Z872" s="130"/>
      <c r="AA872" s="130"/>
      <c r="AB872" s="130"/>
      <c r="AC872" s="130"/>
      <c r="AD872" s="130"/>
      <c r="AE872" s="130"/>
      <c r="AF872" s="130"/>
      <c r="AG872" s="130"/>
      <c r="AH872" s="116"/>
      <c r="AI872" s="116"/>
    </row>
    <row r="873" spans="1:35" ht="15.75" customHeight="1">
      <c r="A873" s="260"/>
      <c r="B873" s="116"/>
      <c r="C873" s="130"/>
      <c r="D873" s="130"/>
      <c r="E873" s="130"/>
      <c r="F873" s="130"/>
      <c r="G873" s="130"/>
      <c r="H873" s="117"/>
      <c r="I873" s="130"/>
      <c r="J873" s="130"/>
      <c r="K873" s="130"/>
      <c r="L873" s="130"/>
      <c r="M873" s="130"/>
      <c r="N873" s="257"/>
      <c r="O873" s="257"/>
      <c r="P873" s="130"/>
      <c r="Q873" s="257"/>
      <c r="R873" s="257"/>
      <c r="S873" s="257"/>
      <c r="T873" s="130"/>
      <c r="U873" s="130"/>
      <c r="V873" s="130"/>
      <c r="W873" s="130"/>
      <c r="X873" s="130"/>
      <c r="Y873" s="130"/>
      <c r="Z873" s="130"/>
      <c r="AA873" s="130"/>
      <c r="AB873" s="130"/>
      <c r="AC873" s="130"/>
      <c r="AD873" s="130"/>
      <c r="AE873" s="130"/>
      <c r="AF873" s="130"/>
      <c r="AG873" s="130"/>
      <c r="AH873" s="116"/>
      <c r="AI873" s="116"/>
    </row>
    <row r="874" spans="1:35" ht="15.75" customHeight="1">
      <c r="A874" s="260"/>
      <c r="B874" s="116"/>
      <c r="C874" s="130"/>
      <c r="D874" s="130"/>
      <c r="E874" s="130"/>
      <c r="F874" s="130"/>
      <c r="G874" s="130"/>
      <c r="H874" s="117"/>
      <c r="I874" s="130"/>
      <c r="J874" s="130"/>
      <c r="K874" s="130"/>
      <c r="L874" s="130"/>
      <c r="M874" s="130"/>
      <c r="N874" s="257"/>
      <c r="O874" s="257"/>
      <c r="P874" s="130"/>
      <c r="Q874" s="257"/>
      <c r="R874" s="257"/>
      <c r="S874" s="257"/>
      <c r="T874" s="130"/>
      <c r="U874" s="130"/>
      <c r="V874" s="130"/>
      <c r="W874" s="130"/>
      <c r="X874" s="130"/>
      <c r="Y874" s="130"/>
      <c r="Z874" s="130"/>
      <c r="AA874" s="130"/>
      <c r="AB874" s="130"/>
      <c r="AC874" s="130"/>
      <c r="AD874" s="130"/>
      <c r="AE874" s="130"/>
      <c r="AF874" s="130"/>
      <c r="AG874" s="130"/>
      <c r="AH874" s="116"/>
      <c r="AI874" s="116"/>
    </row>
    <row r="875" spans="1:35" ht="15.75" customHeight="1">
      <c r="A875" s="260"/>
      <c r="B875" s="116"/>
      <c r="C875" s="130"/>
      <c r="D875" s="130"/>
      <c r="E875" s="130"/>
      <c r="F875" s="130"/>
      <c r="G875" s="130"/>
      <c r="H875" s="117"/>
      <c r="I875" s="130"/>
      <c r="J875" s="130"/>
      <c r="K875" s="130"/>
      <c r="L875" s="130"/>
      <c r="M875" s="130"/>
      <c r="N875" s="257"/>
      <c r="O875" s="257"/>
      <c r="P875" s="130"/>
      <c r="Q875" s="257"/>
      <c r="R875" s="257"/>
      <c r="S875" s="257"/>
      <c r="T875" s="130"/>
      <c r="U875" s="130"/>
      <c r="V875" s="130"/>
      <c r="W875" s="130"/>
      <c r="X875" s="130"/>
      <c r="Y875" s="130"/>
      <c r="Z875" s="130"/>
      <c r="AA875" s="130"/>
      <c r="AB875" s="130"/>
      <c r="AC875" s="130"/>
      <c r="AD875" s="130"/>
      <c r="AE875" s="130"/>
      <c r="AF875" s="130"/>
      <c r="AG875" s="130"/>
      <c r="AH875" s="116"/>
      <c r="AI875" s="116"/>
    </row>
    <row r="876" spans="1:35" ht="15.75" customHeight="1">
      <c r="A876" s="260"/>
      <c r="B876" s="116"/>
      <c r="C876" s="130"/>
      <c r="D876" s="130"/>
      <c r="E876" s="130"/>
      <c r="F876" s="130"/>
      <c r="G876" s="130"/>
      <c r="H876" s="117"/>
      <c r="I876" s="130"/>
      <c r="J876" s="130"/>
      <c r="K876" s="130"/>
      <c r="L876" s="130"/>
      <c r="M876" s="130"/>
      <c r="N876" s="257"/>
      <c r="O876" s="257"/>
      <c r="P876" s="130"/>
      <c r="Q876" s="257"/>
      <c r="R876" s="257"/>
      <c r="S876" s="257"/>
      <c r="T876" s="130"/>
      <c r="U876" s="130"/>
      <c r="V876" s="130"/>
      <c r="W876" s="130"/>
      <c r="X876" s="130"/>
      <c r="Y876" s="130"/>
      <c r="Z876" s="130"/>
      <c r="AA876" s="130"/>
      <c r="AB876" s="130"/>
      <c r="AC876" s="130"/>
      <c r="AD876" s="130"/>
      <c r="AE876" s="130"/>
      <c r="AF876" s="130"/>
      <c r="AG876" s="130"/>
      <c r="AH876" s="116"/>
      <c r="AI876" s="116"/>
    </row>
    <row r="877" spans="1:35" ht="15.75" customHeight="1">
      <c r="A877" s="260"/>
      <c r="B877" s="116"/>
      <c r="C877" s="130"/>
      <c r="D877" s="130"/>
      <c r="E877" s="130"/>
      <c r="F877" s="130"/>
      <c r="G877" s="130"/>
      <c r="H877" s="117"/>
      <c r="I877" s="130"/>
      <c r="J877" s="130"/>
      <c r="K877" s="130"/>
      <c r="L877" s="130"/>
      <c r="M877" s="130"/>
      <c r="N877" s="257"/>
      <c r="O877" s="257"/>
      <c r="P877" s="130"/>
      <c r="Q877" s="257"/>
      <c r="R877" s="257"/>
      <c r="S877" s="257"/>
      <c r="T877" s="130"/>
      <c r="U877" s="130"/>
      <c r="V877" s="130"/>
      <c r="W877" s="130"/>
      <c r="X877" s="130"/>
      <c r="Y877" s="130"/>
      <c r="Z877" s="130"/>
      <c r="AA877" s="130"/>
      <c r="AB877" s="130"/>
      <c r="AC877" s="130"/>
      <c r="AD877" s="130"/>
      <c r="AE877" s="130"/>
      <c r="AF877" s="130"/>
      <c r="AG877" s="130"/>
      <c r="AH877" s="116"/>
      <c r="AI877" s="116"/>
    </row>
    <row r="878" spans="1:35" ht="15.75" customHeight="1">
      <c r="A878" s="260"/>
      <c r="B878" s="116"/>
      <c r="C878" s="130"/>
      <c r="D878" s="130"/>
      <c r="E878" s="130"/>
      <c r="F878" s="130"/>
      <c r="G878" s="130"/>
      <c r="H878" s="117"/>
      <c r="I878" s="130"/>
      <c r="J878" s="130"/>
      <c r="K878" s="130"/>
      <c r="L878" s="130"/>
      <c r="M878" s="130"/>
      <c r="N878" s="257"/>
      <c r="O878" s="257"/>
      <c r="P878" s="130"/>
      <c r="Q878" s="257"/>
      <c r="R878" s="257"/>
      <c r="S878" s="257"/>
      <c r="T878" s="130"/>
      <c r="U878" s="130"/>
      <c r="V878" s="130"/>
      <c r="W878" s="130"/>
      <c r="X878" s="130"/>
      <c r="Y878" s="130"/>
      <c r="Z878" s="130"/>
      <c r="AA878" s="130"/>
      <c r="AB878" s="130"/>
      <c r="AC878" s="130"/>
      <c r="AD878" s="130"/>
      <c r="AE878" s="130"/>
      <c r="AF878" s="130"/>
      <c r="AG878" s="130"/>
      <c r="AH878" s="116"/>
      <c r="AI878" s="116"/>
    </row>
    <row r="879" spans="1:35" ht="15.75" customHeight="1">
      <c r="A879" s="260"/>
      <c r="B879" s="116"/>
      <c r="C879" s="130"/>
      <c r="D879" s="130"/>
      <c r="E879" s="130"/>
      <c r="F879" s="130"/>
      <c r="G879" s="130"/>
      <c r="H879" s="117"/>
      <c r="I879" s="130"/>
      <c r="J879" s="130"/>
      <c r="K879" s="130"/>
      <c r="L879" s="130"/>
      <c r="M879" s="130"/>
      <c r="N879" s="257"/>
      <c r="O879" s="257"/>
      <c r="P879" s="130"/>
      <c r="Q879" s="257"/>
      <c r="R879" s="257"/>
      <c r="S879" s="257"/>
      <c r="T879" s="130"/>
      <c r="U879" s="130"/>
      <c r="V879" s="130"/>
      <c r="W879" s="130"/>
      <c r="X879" s="130"/>
      <c r="Y879" s="130"/>
      <c r="Z879" s="130"/>
      <c r="AA879" s="130"/>
      <c r="AB879" s="130"/>
      <c r="AC879" s="130"/>
      <c r="AD879" s="130"/>
      <c r="AE879" s="130"/>
      <c r="AF879" s="130"/>
      <c r="AG879" s="130"/>
      <c r="AH879" s="116"/>
      <c r="AI879" s="116"/>
    </row>
    <row r="880" spans="1:35" ht="15.75" customHeight="1">
      <c r="A880" s="260"/>
      <c r="B880" s="116"/>
      <c r="C880" s="130"/>
      <c r="D880" s="130"/>
      <c r="E880" s="130"/>
      <c r="F880" s="130"/>
      <c r="G880" s="130"/>
      <c r="H880" s="117"/>
      <c r="I880" s="130"/>
      <c r="J880" s="130"/>
      <c r="K880" s="130"/>
      <c r="L880" s="130"/>
      <c r="M880" s="130"/>
      <c r="N880" s="257"/>
      <c r="O880" s="257"/>
      <c r="P880" s="130"/>
      <c r="Q880" s="257"/>
      <c r="R880" s="257"/>
      <c r="S880" s="257"/>
      <c r="T880" s="130"/>
      <c r="U880" s="130"/>
      <c r="V880" s="130"/>
      <c r="W880" s="130"/>
      <c r="X880" s="130"/>
      <c r="Y880" s="130"/>
      <c r="Z880" s="130"/>
      <c r="AA880" s="130"/>
      <c r="AB880" s="130"/>
      <c r="AC880" s="130"/>
      <c r="AD880" s="130"/>
      <c r="AE880" s="130"/>
      <c r="AF880" s="130"/>
      <c r="AG880" s="130"/>
      <c r="AH880" s="116"/>
      <c r="AI880" s="116"/>
    </row>
    <row r="881" spans="1:35" ht="15.75" customHeight="1">
      <c r="A881" s="260"/>
      <c r="B881" s="116"/>
      <c r="C881" s="130"/>
      <c r="D881" s="130"/>
      <c r="E881" s="130"/>
      <c r="F881" s="130"/>
      <c r="G881" s="130"/>
      <c r="H881" s="117"/>
      <c r="I881" s="130"/>
      <c r="J881" s="130"/>
      <c r="K881" s="130"/>
      <c r="L881" s="130"/>
      <c r="M881" s="130"/>
      <c r="N881" s="257"/>
      <c r="O881" s="257"/>
      <c r="P881" s="130"/>
      <c r="Q881" s="257"/>
      <c r="R881" s="257"/>
      <c r="S881" s="257"/>
      <c r="T881" s="130"/>
      <c r="U881" s="130"/>
      <c r="V881" s="130"/>
      <c r="W881" s="130"/>
      <c r="X881" s="130"/>
      <c r="Y881" s="130"/>
      <c r="Z881" s="130"/>
      <c r="AA881" s="130"/>
      <c r="AB881" s="130"/>
      <c r="AC881" s="130"/>
      <c r="AD881" s="130"/>
      <c r="AE881" s="130"/>
      <c r="AF881" s="130"/>
      <c r="AG881" s="130"/>
      <c r="AH881" s="116"/>
      <c r="AI881" s="116"/>
    </row>
    <row r="882" spans="1:35" ht="15.75" customHeight="1">
      <c r="A882" s="260"/>
      <c r="B882" s="116"/>
      <c r="C882" s="130"/>
      <c r="D882" s="130"/>
      <c r="E882" s="130"/>
      <c r="F882" s="130"/>
      <c r="G882" s="130"/>
      <c r="H882" s="117"/>
      <c r="I882" s="130"/>
      <c r="J882" s="130"/>
      <c r="K882" s="130"/>
      <c r="L882" s="130"/>
      <c r="M882" s="130"/>
      <c r="N882" s="257"/>
      <c r="O882" s="257"/>
      <c r="P882" s="130"/>
      <c r="Q882" s="257"/>
      <c r="R882" s="257"/>
      <c r="S882" s="257"/>
      <c r="T882" s="130"/>
      <c r="U882" s="130"/>
      <c r="V882" s="130"/>
      <c r="W882" s="130"/>
      <c r="X882" s="130"/>
      <c r="Y882" s="130"/>
      <c r="Z882" s="130"/>
      <c r="AA882" s="130"/>
      <c r="AB882" s="130"/>
      <c r="AC882" s="130"/>
      <c r="AD882" s="130"/>
      <c r="AE882" s="130"/>
      <c r="AF882" s="130"/>
      <c r="AG882" s="130"/>
      <c r="AH882" s="116"/>
      <c r="AI882" s="116"/>
    </row>
    <row r="883" spans="1:35" ht="15.75" customHeight="1">
      <c r="A883" s="260"/>
      <c r="B883" s="116"/>
      <c r="C883" s="130"/>
      <c r="D883" s="130"/>
      <c r="E883" s="130"/>
      <c r="F883" s="130"/>
      <c r="G883" s="130"/>
      <c r="H883" s="117"/>
      <c r="I883" s="130"/>
      <c r="J883" s="130"/>
      <c r="K883" s="130"/>
      <c r="L883" s="130"/>
      <c r="M883" s="130"/>
      <c r="N883" s="257"/>
      <c r="O883" s="257"/>
      <c r="P883" s="130"/>
      <c r="Q883" s="257"/>
      <c r="R883" s="257"/>
      <c r="S883" s="257"/>
      <c r="T883" s="130"/>
      <c r="U883" s="130"/>
      <c r="V883" s="130"/>
      <c r="W883" s="130"/>
      <c r="X883" s="130"/>
      <c r="Y883" s="130"/>
      <c r="Z883" s="130"/>
      <c r="AA883" s="130"/>
      <c r="AB883" s="130"/>
      <c r="AC883" s="130"/>
      <c r="AD883" s="130"/>
      <c r="AE883" s="130"/>
      <c r="AF883" s="130"/>
      <c r="AG883" s="130"/>
      <c r="AH883" s="116"/>
      <c r="AI883" s="116"/>
    </row>
    <row r="884" spans="1:35" ht="15.75" customHeight="1">
      <c r="A884" s="260"/>
      <c r="B884" s="116"/>
      <c r="C884" s="130"/>
      <c r="D884" s="130"/>
      <c r="E884" s="130"/>
      <c r="F884" s="130"/>
      <c r="G884" s="130"/>
      <c r="H884" s="117"/>
      <c r="I884" s="130"/>
      <c r="J884" s="130"/>
      <c r="K884" s="130"/>
      <c r="L884" s="130"/>
      <c r="M884" s="130"/>
      <c r="N884" s="257"/>
      <c r="O884" s="257"/>
      <c r="P884" s="130"/>
      <c r="Q884" s="257"/>
      <c r="R884" s="257"/>
      <c r="S884" s="257"/>
      <c r="T884" s="130"/>
      <c r="U884" s="130"/>
      <c r="V884" s="130"/>
      <c r="W884" s="130"/>
      <c r="X884" s="130"/>
      <c r="Y884" s="130"/>
      <c r="Z884" s="130"/>
      <c r="AA884" s="130"/>
      <c r="AB884" s="130"/>
      <c r="AC884" s="130"/>
      <c r="AD884" s="130"/>
      <c r="AE884" s="130"/>
      <c r="AF884" s="130"/>
      <c r="AG884" s="130"/>
      <c r="AH884" s="116"/>
      <c r="AI884" s="116"/>
    </row>
    <row r="885" spans="1:35" ht="15.75" customHeight="1">
      <c r="A885" s="260"/>
      <c r="B885" s="116"/>
      <c r="C885" s="130"/>
      <c r="D885" s="130"/>
      <c r="E885" s="130"/>
      <c r="F885" s="130"/>
      <c r="G885" s="130"/>
      <c r="H885" s="117"/>
      <c r="I885" s="130"/>
      <c r="J885" s="130"/>
      <c r="K885" s="130"/>
      <c r="L885" s="130"/>
      <c r="M885" s="130"/>
      <c r="N885" s="257"/>
      <c r="O885" s="257"/>
      <c r="P885" s="130"/>
      <c r="Q885" s="257"/>
      <c r="R885" s="257"/>
      <c r="S885" s="257"/>
      <c r="T885" s="130"/>
      <c r="U885" s="130"/>
      <c r="V885" s="130"/>
      <c r="W885" s="130"/>
      <c r="X885" s="130"/>
      <c r="Y885" s="130"/>
      <c r="Z885" s="130"/>
      <c r="AA885" s="130"/>
      <c r="AB885" s="130"/>
      <c r="AC885" s="130"/>
      <c r="AD885" s="130"/>
      <c r="AE885" s="130"/>
      <c r="AF885" s="130"/>
      <c r="AG885" s="130"/>
      <c r="AH885" s="116"/>
      <c r="AI885" s="116"/>
    </row>
    <row r="886" spans="1:35" ht="15.75" customHeight="1">
      <c r="A886" s="260"/>
      <c r="B886" s="116"/>
      <c r="C886" s="130"/>
      <c r="D886" s="130"/>
      <c r="E886" s="130"/>
      <c r="F886" s="130"/>
      <c r="G886" s="130"/>
      <c r="H886" s="117"/>
      <c r="I886" s="130"/>
      <c r="J886" s="130"/>
      <c r="K886" s="130"/>
      <c r="L886" s="130"/>
      <c r="M886" s="130"/>
      <c r="N886" s="257"/>
      <c r="O886" s="257"/>
      <c r="P886" s="130"/>
      <c r="Q886" s="257"/>
      <c r="R886" s="257"/>
      <c r="S886" s="257"/>
      <c r="T886" s="130"/>
      <c r="U886" s="130"/>
      <c r="V886" s="130"/>
      <c r="W886" s="130"/>
      <c r="X886" s="130"/>
      <c r="Y886" s="130"/>
      <c r="Z886" s="130"/>
      <c r="AA886" s="130"/>
      <c r="AB886" s="130"/>
      <c r="AC886" s="130"/>
      <c r="AD886" s="130"/>
      <c r="AE886" s="130"/>
      <c r="AF886" s="130"/>
      <c r="AG886" s="130"/>
      <c r="AH886" s="116"/>
      <c r="AI886" s="116"/>
    </row>
    <row r="887" spans="1:35" ht="15.75" customHeight="1">
      <c r="A887" s="260"/>
      <c r="B887" s="116"/>
      <c r="C887" s="130"/>
      <c r="D887" s="130"/>
      <c r="E887" s="130"/>
      <c r="F887" s="130"/>
      <c r="G887" s="130"/>
      <c r="H887" s="117"/>
      <c r="I887" s="130"/>
      <c r="J887" s="130"/>
      <c r="K887" s="130"/>
      <c r="L887" s="130"/>
      <c r="M887" s="130"/>
      <c r="N887" s="257"/>
      <c r="O887" s="257"/>
      <c r="P887" s="130"/>
      <c r="Q887" s="257"/>
      <c r="R887" s="257"/>
      <c r="S887" s="257"/>
      <c r="T887" s="130"/>
      <c r="U887" s="130"/>
      <c r="V887" s="130"/>
      <c r="W887" s="130"/>
      <c r="X887" s="130"/>
      <c r="Y887" s="130"/>
      <c r="Z887" s="130"/>
      <c r="AA887" s="130"/>
      <c r="AB887" s="130"/>
      <c r="AC887" s="130"/>
      <c r="AD887" s="130"/>
      <c r="AE887" s="130"/>
      <c r="AF887" s="130"/>
      <c r="AG887" s="130"/>
      <c r="AH887" s="116"/>
      <c r="AI887" s="116"/>
    </row>
    <row r="888" spans="1:35" ht="15.75" customHeight="1">
      <c r="A888" s="260"/>
      <c r="B888" s="116"/>
      <c r="C888" s="130"/>
      <c r="D888" s="130"/>
      <c r="E888" s="130"/>
      <c r="F888" s="130"/>
      <c r="G888" s="130"/>
      <c r="H888" s="117"/>
      <c r="I888" s="130"/>
      <c r="J888" s="130"/>
      <c r="K888" s="130"/>
      <c r="L888" s="130"/>
      <c r="M888" s="130"/>
      <c r="N888" s="257"/>
      <c r="O888" s="257"/>
      <c r="P888" s="130"/>
      <c r="Q888" s="257"/>
      <c r="R888" s="257"/>
      <c r="S888" s="257"/>
      <c r="T888" s="130"/>
      <c r="U888" s="130"/>
      <c r="V888" s="130"/>
      <c r="W888" s="130"/>
      <c r="X888" s="130"/>
      <c r="Y888" s="130"/>
      <c r="Z888" s="130"/>
      <c r="AA888" s="130"/>
      <c r="AB888" s="130"/>
      <c r="AC888" s="130"/>
      <c r="AD888" s="130"/>
      <c r="AE888" s="130"/>
      <c r="AF888" s="130"/>
      <c r="AG888" s="130"/>
      <c r="AH888" s="116"/>
      <c r="AI888" s="116"/>
    </row>
    <row r="889" spans="1:35" ht="15.75" customHeight="1">
      <c r="A889" s="260"/>
      <c r="B889" s="116"/>
      <c r="C889" s="130"/>
      <c r="D889" s="130"/>
      <c r="E889" s="130"/>
      <c r="F889" s="130"/>
      <c r="G889" s="130"/>
      <c r="H889" s="117"/>
      <c r="I889" s="130"/>
      <c r="J889" s="130"/>
      <c r="K889" s="130"/>
      <c r="L889" s="130"/>
      <c r="M889" s="130"/>
      <c r="N889" s="257"/>
      <c r="O889" s="257"/>
      <c r="P889" s="130"/>
      <c r="Q889" s="257"/>
      <c r="R889" s="257"/>
      <c r="S889" s="257"/>
      <c r="T889" s="130"/>
      <c r="U889" s="130"/>
      <c r="V889" s="130"/>
      <c r="W889" s="130"/>
      <c r="X889" s="130"/>
      <c r="Y889" s="130"/>
      <c r="Z889" s="130"/>
      <c r="AA889" s="130"/>
      <c r="AB889" s="130"/>
      <c r="AC889" s="130"/>
      <c r="AD889" s="130"/>
      <c r="AE889" s="130"/>
      <c r="AF889" s="130"/>
      <c r="AG889" s="130"/>
      <c r="AH889" s="116"/>
      <c r="AI889" s="116"/>
    </row>
    <row r="890" spans="1:35" ht="15.75" customHeight="1">
      <c r="A890" s="260"/>
      <c r="B890" s="116"/>
      <c r="C890" s="130"/>
      <c r="D890" s="130"/>
      <c r="E890" s="130"/>
      <c r="F890" s="130"/>
      <c r="G890" s="130"/>
      <c r="H890" s="117"/>
      <c r="I890" s="130"/>
      <c r="J890" s="130"/>
      <c r="K890" s="130"/>
      <c r="L890" s="130"/>
      <c r="M890" s="130"/>
      <c r="N890" s="257"/>
      <c r="O890" s="257"/>
      <c r="P890" s="130"/>
      <c r="Q890" s="257"/>
      <c r="R890" s="257"/>
      <c r="S890" s="257"/>
      <c r="T890" s="130"/>
      <c r="U890" s="130"/>
      <c r="V890" s="130"/>
      <c r="W890" s="130"/>
      <c r="X890" s="130"/>
      <c r="Y890" s="130"/>
      <c r="Z890" s="130"/>
      <c r="AA890" s="130"/>
      <c r="AB890" s="130"/>
      <c r="AC890" s="130"/>
      <c r="AD890" s="130"/>
      <c r="AE890" s="130"/>
      <c r="AF890" s="130"/>
      <c r="AG890" s="130"/>
      <c r="AH890" s="116"/>
      <c r="AI890" s="116"/>
    </row>
    <row r="891" spans="1:35" ht="15.75" customHeight="1">
      <c r="A891" s="260"/>
      <c r="B891" s="116"/>
      <c r="C891" s="130"/>
      <c r="D891" s="130"/>
      <c r="E891" s="130"/>
      <c r="F891" s="130"/>
      <c r="G891" s="130"/>
      <c r="H891" s="117"/>
      <c r="I891" s="130"/>
      <c r="J891" s="130"/>
      <c r="K891" s="130"/>
      <c r="L891" s="130"/>
      <c r="M891" s="130"/>
      <c r="N891" s="257"/>
      <c r="O891" s="257"/>
      <c r="P891" s="130"/>
      <c r="Q891" s="257"/>
      <c r="R891" s="257"/>
      <c r="S891" s="257"/>
      <c r="T891" s="130"/>
      <c r="U891" s="130"/>
      <c r="V891" s="130"/>
      <c r="W891" s="130"/>
      <c r="X891" s="130"/>
      <c r="Y891" s="130"/>
      <c r="Z891" s="130"/>
      <c r="AA891" s="130"/>
      <c r="AB891" s="130"/>
      <c r="AC891" s="130"/>
      <c r="AD891" s="130"/>
      <c r="AE891" s="130"/>
      <c r="AF891" s="130"/>
      <c r="AG891" s="130"/>
      <c r="AH891" s="116"/>
      <c r="AI891" s="116"/>
    </row>
    <row r="892" spans="1:35" ht="15.75" customHeight="1">
      <c r="A892" s="260"/>
      <c r="B892" s="116"/>
      <c r="C892" s="130"/>
      <c r="D892" s="130"/>
      <c r="E892" s="130"/>
      <c r="F892" s="130"/>
      <c r="G892" s="130"/>
      <c r="H892" s="117"/>
      <c r="I892" s="130"/>
      <c r="J892" s="130"/>
      <c r="K892" s="130"/>
      <c r="L892" s="130"/>
      <c r="M892" s="130"/>
      <c r="N892" s="257"/>
      <c r="O892" s="257"/>
      <c r="P892" s="130"/>
      <c r="Q892" s="257"/>
      <c r="R892" s="257"/>
      <c r="S892" s="257"/>
      <c r="T892" s="130"/>
      <c r="U892" s="130"/>
      <c r="V892" s="130"/>
      <c r="W892" s="130"/>
      <c r="X892" s="130"/>
      <c r="Y892" s="130"/>
      <c r="Z892" s="130"/>
      <c r="AA892" s="130"/>
      <c r="AB892" s="130"/>
      <c r="AC892" s="130"/>
      <c r="AD892" s="130"/>
      <c r="AE892" s="130"/>
      <c r="AF892" s="130"/>
      <c r="AG892" s="130"/>
      <c r="AH892" s="116"/>
      <c r="AI892" s="116"/>
    </row>
    <row r="893" spans="1:35" ht="15.75" customHeight="1">
      <c r="A893" s="260"/>
      <c r="B893" s="116"/>
      <c r="C893" s="130"/>
      <c r="D893" s="130"/>
      <c r="E893" s="130"/>
      <c r="F893" s="130"/>
      <c r="G893" s="130"/>
      <c r="H893" s="117"/>
      <c r="I893" s="130"/>
      <c r="J893" s="130"/>
      <c r="K893" s="130"/>
      <c r="L893" s="130"/>
      <c r="M893" s="130"/>
      <c r="N893" s="257"/>
      <c r="O893" s="257"/>
      <c r="P893" s="130"/>
      <c r="Q893" s="257"/>
      <c r="R893" s="257"/>
      <c r="S893" s="257"/>
      <c r="T893" s="130"/>
      <c r="U893" s="130"/>
      <c r="V893" s="130"/>
      <c r="W893" s="130"/>
      <c r="X893" s="130"/>
      <c r="Y893" s="130"/>
      <c r="Z893" s="130"/>
      <c r="AA893" s="130"/>
      <c r="AB893" s="130"/>
      <c r="AC893" s="130"/>
      <c r="AD893" s="130"/>
      <c r="AE893" s="130"/>
      <c r="AF893" s="130"/>
      <c r="AG893" s="130"/>
      <c r="AH893" s="116"/>
      <c r="AI893" s="116"/>
    </row>
    <row r="894" spans="1:35" ht="15.75" customHeight="1">
      <c r="A894" s="260"/>
      <c r="B894" s="116"/>
      <c r="C894" s="130"/>
      <c r="D894" s="130"/>
      <c r="E894" s="130"/>
      <c r="F894" s="130"/>
      <c r="G894" s="130"/>
      <c r="H894" s="117"/>
      <c r="I894" s="130"/>
      <c r="J894" s="130"/>
      <c r="K894" s="130"/>
      <c r="L894" s="130"/>
      <c r="M894" s="130"/>
      <c r="N894" s="257"/>
      <c r="O894" s="257"/>
      <c r="P894" s="130"/>
      <c r="Q894" s="257"/>
      <c r="R894" s="257"/>
      <c r="S894" s="257"/>
      <c r="T894" s="130"/>
      <c r="U894" s="130"/>
      <c r="V894" s="130"/>
      <c r="W894" s="130"/>
      <c r="X894" s="130"/>
      <c r="Y894" s="130"/>
      <c r="Z894" s="130"/>
      <c r="AA894" s="130"/>
      <c r="AB894" s="130"/>
      <c r="AC894" s="130"/>
      <c r="AD894" s="130"/>
      <c r="AE894" s="130"/>
      <c r="AF894" s="130"/>
      <c r="AG894" s="130"/>
      <c r="AH894" s="116"/>
      <c r="AI894" s="116"/>
    </row>
    <row r="895" spans="1:35" ht="15.75" customHeight="1">
      <c r="A895" s="260"/>
      <c r="B895" s="116"/>
      <c r="C895" s="130"/>
      <c r="D895" s="130"/>
      <c r="E895" s="130"/>
      <c r="F895" s="130"/>
      <c r="G895" s="130"/>
      <c r="H895" s="117"/>
      <c r="I895" s="130"/>
      <c r="J895" s="130"/>
      <c r="K895" s="130"/>
      <c r="L895" s="130"/>
      <c r="M895" s="130"/>
      <c r="N895" s="257"/>
      <c r="O895" s="257"/>
      <c r="P895" s="130"/>
      <c r="Q895" s="257"/>
      <c r="R895" s="257"/>
      <c r="S895" s="257"/>
      <c r="T895" s="130"/>
      <c r="U895" s="130"/>
      <c r="V895" s="130"/>
      <c r="W895" s="130"/>
      <c r="X895" s="130"/>
      <c r="Y895" s="130"/>
      <c r="Z895" s="130"/>
      <c r="AA895" s="130"/>
      <c r="AB895" s="130"/>
      <c r="AC895" s="130"/>
      <c r="AD895" s="130"/>
      <c r="AE895" s="130"/>
      <c r="AF895" s="130"/>
      <c r="AG895" s="130"/>
      <c r="AH895" s="116"/>
      <c r="AI895" s="116"/>
    </row>
    <row r="896" spans="1:35" ht="15.75" customHeight="1">
      <c r="A896" s="260"/>
      <c r="B896" s="116"/>
      <c r="C896" s="130"/>
      <c r="D896" s="130"/>
      <c r="E896" s="130"/>
      <c r="F896" s="130"/>
      <c r="G896" s="130"/>
      <c r="H896" s="117"/>
      <c r="I896" s="130"/>
      <c r="J896" s="130"/>
      <c r="K896" s="130"/>
      <c r="L896" s="130"/>
      <c r="M896" s="130"/>
      <c r="N896" s="257"/>
      <c r="O896" s="257"/>
      <c r="P896" s="130"/>
      <c r="Q896" s="257"/>
      <c r="R896" s="257"/>
      <c r="S896" s="257"/>
      <c r="T896" s="130"/>
      <c r="U896" s="130"/>
      <c r="V896" s="130"/>
      <c r="W896" s="130"/>
      <c r="X896" s="130"/>
      <c r="Y896" s="130"/>
      <c r="Z896" s="130"/>
      <c r="AA896" s="130"/>
      <c r="AB896" s="130"/>
      <c r="AC896" s="130"/>
      <c r="AD896" s="130"/>
      <c r="AE896" s="130"/>
      <c r="AF896" s="130"/>
      <c r="AG896" s="130"/>
      <c r="AH896" s="116"/>
      <c r="AI896" s="116"/>
    </row>
    <row r="897" spans="1:35" ht="15.75" customHeight="1">
      <c r="A897" s="260"/>
      <c r="B897" s="116"/>
      <c r="C897" s="130"/>
      <c r="D897" s="130"/>
      <c r="E897" s="130"/>
      <c r="F897" s="130"/>
      <c r="G897" s="130"/>
      <c r="H897" s="117"/>
      <c r="I897" s="130"/>
      <c r="J897" s="130"/>
      <c r="K897" s="130"/>
      <c r="L897" s="130"/>
      <c r="M897" s="130"/>
      <c r="N897" s="257"/>
      <c r="O897" s="257"/>
      <c r="P897" s="130"/>
      <c r="Q897" s="257"/>
      <c r="R897" s="257"/>
      <c r="S897" s="257"/>
      <c r="T897" s="130"/>
      <c r="U897" s="130"/>
      <c r="V897" s="130"/>
      <c r="W897" s="130"/>
      <c r="X897" s="130"/>
      <c r="Y897" s="130"/>
      <c r="Z897" s="130"/>
      <c r="AA897" s="130"/>
      <c r="AB897" s="130"/>
      <c r="AC897" s="130"/>
      <c r="AD897" s="130"/>
      <c r="AE897" s="130"/>
      <c r="AF897" s="130"/>
      <c r="AG897" s="130"/>
      <c r="AH897" s="116"/>
      <c r="AI897" s="116"/>
    </row>
    <row r="898" spans="1:35" ht="15.75" customHeight="1">
      <c r="A898" s="260"/>
      <c r="B898" s="116"/>
      <c r="C898" s="130"/>
      <c r="D898" s="130"/>
      <c r="E898" s="130"/>
      <c r="F898" s="130"/>
      <c r="G898" s="130"/>
      <c r="H898" s="117"/>
      <c r="I898" s="130"/>
      <c r="J898" s="130"/>
      <c r="K898" s="130"/>
      <c r="L898" s="130"/>
      <c r="M898" s="130"/>
      <c r="N898" s="257"/>
      <c r="O898" s="257"/>
      <c r="P898" s="130"/>
      <c r="Q898" s="257"/>
      <c r="R898" s="257"/>
      <c r="S898" s="257"/>
      <c r="T898" s="130"/>
      <c r="U898" s="130"/>
      <c r="V898" s="130"/>
      <c r="W898" s="130"/>
      <c r="X898" s="130"/>
      <c r="Y898" s="130"/>
      <c r="Z898" s="130"/>
      <c r="AA898" s="130"/>
      <c r="AB898" s="130"/>
      <c r="AC898" s="130"/>
      <c r="AD898" s="130"/>
      <c r="AE898" s="130"/>
      <c r="AF898" s="130"/>
      <c r="AG898" s="130"/>
      <c r="AH898" s="116"/>
      <c r="AI898" s="116"/>
    </row>
    <row r="899" spans="1:35" ht="15.75" customHeight="1">
      <c r="A899" s="260"/>
      <c r="B899" s="116"/>
      <c r="C899" s="130"/>
      <c r="D899" s="130"/>
      <c r="E899" s="130"/>
      <c r="F899" s="130"/>
      <c r="G899" s="130"/>
      <c r="H899" s="117"/>
      <c r="I899" s="130"/>
      <c r="J899" s="130"/>
      <c r="K899" s="130"/>
      <c r="L899" s="130"/>
      <c r="M899" s="130"/>
      <c r="N899" s="257"/>
      <c r="O899" s="257"/>
      <c r="P899" s="130"/>
      <c r="Q899" s="257"/>
      <c r="R899" s="257"/>
      <c r="S899" s="257"/>
      <c r="T899" s="130"/>
      <c r="U899" s="130"/>
      <c r="V899" s="130"/>
      <c r="W899" s="130"/>
      <c r="X899" s="130"/>
      <c r="Y899" s="130"/>
      <c r="Z899" s="130"/>
      <c r="AA899" s="130"/>
      <c r="AB899" s="130"/>
      <c r="AC899" s="130"/>
      <c r="AD899" s="130"/>
      <c r="AE899" s="130"/>
      <c r="AF899" s="130"/>
      <c r="AG899" s="130"/>
      <c r="AH899" s="116"/>
      <c r="AI899" s="116"/>
    </row>
    <row r="900" spans="1:35" ht="15.75" customHeight="1">
      <c r="A900" s="260"/>
      <c r="B900" s="116"/>
      <c r="C900" s="130"/>
      <c r="D900" s="130"/>
      <c r="E900" s="130"/>
      <c r="F900" s="130"/>
      <c r="G900" s="130"/>
      <c r="H900" s="117"/>
      <c r="I900" s="130"/>
      <c r="J900" s="130"/>
      <c r="K900" s="130"/>
      <c r="L900" s="130"/>
      <c r="M900" s="130"/>
      <c r="N900" s="257"/>
      <c r="O900" s="257"/>
      <c r="P900" s="130"/>
      <c r="Q900" s="257"/>
      <c r="R900" s="257"/>
      <c r="S900" s="257"/>
      <c r="T900" s="130"/>
      <c r="U900" s="130"/>
      <c r="V900" s="130"/>
      <c r="W900" s="130"/>
      <c r="X900" s="130"/>
      <c r="Y900" s="130"/>
      <c r="Z900" s="130"/>
      <c r="AA900" s="130"/>
      <c r="AB900" s="130"/>
      <c r="AC900" s="130"/>
      <c r="AD900" s="130"/>
      <c r="AE900" s="130"/>
      <c r="AF900" s="130"/>
      <c r="AG900" s="130"/>
      <c r="AH900" s="116"/>
      <c r="AI900" s="116"/>
    </row>
    <row r="901" spans="1:35" ht="15.75" customHeight="1">
      <c r="A901" s="260"/>
      <c r="B901" s="116"/>
      <c r="C901" s="130"/>
      <c r="D901" s="130"/>
      <c r="E901" s="130"/>
      <c r="F901" s="130"/>
      <c r="G901" s="130"/>
      <c r="H901" s="117"/>
      <c r="I901" s="130"/>
      <c r="J901" s="130"/>
      <c r="K901" s="130"/>
      <c r="L901" s="130"/>
      <c r="M901" s="130"/>
      <c r="N901" s="257"/>
      <c r="O901" s="257"/>
      <c r="P901" s="130"/>
      <c r="Q901" s="257"/>
      <c r="R901" s="257"/>
      <c r="S901" s="257"/>
      <c r="T901" s="130"/>
      <c r="U901" s="130"/>
      <c r="V901" s="130"/>
      <c r="W901" s="130"/>
      <c r="X901" s="130"/>
      <c r="Y901" s="130"/>
      <c r="Z901" s="130"/>
      <c r="AA901" s="130"/>
      <c r="AB901" s="130"/>
      <c r="AC901" s="130"/>
      <c r="AD901" s="130"/>
      <c r="AE901" s="130"/>
      <c r="AF901" s="130"/>
      <c r="AG901" s="130"/>
      <c r="AH901" s="116"/>
      <c r="AI901" s="116"/>
    </row>
    <row r="902" spans="1:35" ht="15.75" customHeight="1">
      <c r="A902" s="260"/>
      <c r="B902" s="116"/>
      <c r="C902" s="130"/>
      <c r="D902" s="130"/>
      <c r="E902" s="130"/>
      <c r="F902" s="130"/>
      <c r="G902" s="130"/>
      <c r="H902" s="117"/>
      <c r="I902" s="130"/>
      <c r="J902" s="130"/>
      <c r="K902" s="130"/>
      <c r="L902" s="130"/>
      <c r="M902" s="130"/>
      <c r="N902" s="257"/>
      <c r="O902" s="257"/>
      <c r="P902" s="130"/>
      <c r="Q902" s="257"/>
      <c r="R902" s="257"/>
      <c r="S902" s="257"/>
      <c r="T902" s="130"/>
      <c r="U902" s="130"/>
      <c r="V902" s="130"/>
      <c r="W902" s="130"/>
      <c r="X902" s="130"/>
      <c r="Y902" s="130"/>
      <c r="Z902" s="130"/>
      <c r="AA902" s="130"/>
      <c r="AB902" s="130"/>
      <c r="AC902" s="130"/>
      <c r="AD902" s="130"/>
      <c r="AE902" s="130"/>
      <c r="AF902" s="130"/>
      <c r="AG902" s="130"/>
      <c r="AH902" s="116"/>
      <c r="AI902" s="116"/>
    </row>
    <row r="903" spans="1:35" ht="15.75" customHeight="1">
      <c r="A903" s="260"/>
      <c r="B903" s="116"/>
      <c r="C903" s="130"/>
      <c r="D903" s="130"/>
      <c r="E903" s="130"/>
      <c r="F903" s="130"/>
      <c r="G903" s="130"/>
      <c r="H903" s="117"/>
      <c r="I903" s="130"/>
      <c r="J903" s="130"/>
      <c r="K903" s="130"/>
      <c r="L903" s="130"/>
      <c r="M903" s="130"/>
      <c r="N903" s="257"/>
      <c r="O903" s="257"/>
      <c r="P903" s="130"/>
      <c r="Q903" s="257"/>
      <c r="R903" s="257"/>
      <c r="S903" s="257"/>
      <c r="T903" s="130"/>
      <c r="U903" s="130"/>
      <c r="V903" s="130"/>
      <c r="W903" s="130"/>
      <c r="X903" s="130"/>
      <c r="Y903" s="130"/>
      <c r="Z903" s="130"/>
      <c r="AA903" s="130"/>
      <c r="AB903" s="130"/>
      <c r="AC903" s="130"/>
      <c r="AD903" s="130"/>
      <c r="AE903" s="130"/>
      <c r="AF903" s="130"/>
      <c r="AG903" s="130"/>
      <c r="AH903" s="116"/>
      <c r="AI903" s="116"/>
    </row>
    <row r="904" spans="1:35" ht="15.75" customHeight="1">
      <c r="A904" s="260"/>
      <c r="B904" s="116"/>
      <c r="C904" s="130"/>
      <c r="D904" s="130"/>
      <c r="E904" s="130"/>
      <c r="F904" s="130"/>
      <c r="G904" s="130"/>
      <c r="H904" s="117"/>
      <c r="I904" s="130"/>
      <c r="J904" s="130"/>
      <c r="K904" s="130"/>
      <c r="L904" s="130"/>
      <c r="M904" s="130"/>
      <c r="N904" s="257"/>
      <c r="O904" s="257"/>
      <c r="P904" s="130"/>
      <c r="Q904" s="257"/>
      <c r="R904" s="257"/>
      <c r="S904" s="257"/>
      <c r="T904" s="130"/>
      <c r="U904" s="130"/>
      <c r="V904" s="130"/>
      <c r="W904" s="130"/>
      <c r="X904" s="130"/>
      <c r="Y904" s="130"/>
      <c r="Z904" s="130"/>
      <c r="AA904" s="130"/>
      <c r="AB904" s="130"/>
      <c r="AC904" s="130"/>
      <c r="AD904" s="130"/>
      <c r="AE904" s="130"/>
      <c r="AF904" s="130"/>
      <c r="AG904" s="130"/>
      <c r="AH904" s="116"/>
      <c r="AI904" s="116"/>
    </row>
    <row r="905" spans="1:35" ht="15.75" customHeight="1">
      <c r="A905" s="260"/>
      <c r="B905" s="116"/>
      <c r="C905" s="130"/>
      <c r="D905" s="130"/>
      <c r="E905" s="130"/>
      <c r="F905" s="130"/>
      <c r="G905" s="130"/>
      <c r="H905" s="117"/>
      <c r="I905" s="130"/>
      <c r="J905" s="130"/>
      <c r="K905" s="130"/>
      <c r="L905" s="130"/>
      <c r="M905" s="130"/>
      <c r="N905" s="257"/>
      <c r="O905" s="257"/>
      <c r="P905" s="130"/>
      <c r="Q905" s="257"/>
      <c r="R905" s="257"/>
      <c r="S905" s="257"/>
      <c r="T905" s="130"/>
      <c r="U905" s="130"/>
      <c r="V905" s="130"/>
      <c r="W905" s="130"/>
      <c r="X905" s="130"/>
      <c r="Y905" s="130"/>
      <c r="Z905" s="130"/>
      <c r="AA905" s="130"/>
      <c r="AB905" s="130"/>
      <c r="AC905" s="130"/>
      <c r="AD905" s="130"/>
      <c r="AE905" s="130"/>
      <c r="AF905" s="130"/>
      <c r="AG905" s="130"/>
      <c r="AH905" s="116"/>
      <c r="AI905" s="116"/>
    </row>
    <row r="906" spans="1:35" ht="15.75" customHeight="1">
      <c r="A906" s="260"/>
      <c r="B906" s="116"/>
      <c r="C906" s="130"/>
      <c r="D906" s="130"/>
      <c r="E906" s="130"/>
      <c r="F906" s="130"/>
      <c r="G906" s="130"/>
      <c r="H906" s="117"/>
      <c r="I906" s="130"/>
      <c r="J906" s="130"/>
      <c r="K906" s="130"/>
      <c r="L906" s="130"/>
      <c r="M906" s="130"/>
      <c r="N906" s="257"/>
      <c r="O906" s="257"/>
      <c r="P906" s="130"/>
      <c r="Q906" s="257"/>
      <c r="R906" s="257"/>
      <c r="S906" s="257"/>
      <c r="T906" s="130"/>
      <c r="U906" s="130"/>
      <c r="V906" s="130"/>
      <c r="W906" s="130"/>
      <c r="X906" s="130"/>
      <c r="Y906" s="130"/>
      <c r="Z906" s="130"/>
      <c r="AA906" s="130"/>
      <c r="AB906" s="130"/>
      <c r="AC906" s="130"/>
      <c r="AD906" s="130"/>
      <c r="AE906" s="130"/>
      <c r="AF906" s="130"/>
      <c r="AG906" s="130"/>
      <c r="AH906" s="116"/>
      <c r="AI906" s="116"/>
    </row>
    <row r="907" spans="1:35" ht="15.75" customHeight="1">
      <c r="A907" s="260"/>
      <c r="B907" s="116"/>
      <c r="C907" s="130"/>
      <c r="D907" s="130"/>
      <c r="E907" s="130"/>
      <c r="F907" s="130"/>
      <c r="G907" s="130"/>
      <c r="H907" s="117"/>
      <c r="I907" s="130"/>
      <c r="J907" s="130"/>
      <c r="K907" s="130"/>
      <c r="L907" s="130"/>
      <c r="M907" s="130"/>
      <c r="N907" s="257"/>
      <c r="O907" s="257"/>
      <c r="P907" s="130"/>
      <c r="Q907" s="257"/>
      <c r="R907" s="257"/>
      <c r="S907" s="257"/>
      <c r="T907" s="130"/>
      <c r="U907" s="130"/>
      <c r="V907" s="130"/>
      <c r="W907" s="130"/>
      <c r="X907" s="130"/>
      <c r="Y907" s="130"/>
      <c r="Z907" s="130"/>
      <c r="AA907" s="130"/>
      <c r="AB907" s="130"/>
      <c r="AC907" s="130"/>
      <c r="AD907" s="130"/>
      <c r="AE907" s="130"/>
      <c r="AF907" s="130"/>
      <c r="AG907" s="130"/>
      <c r="AH907" s="116"/>
      <c r="AI907" s="116"/>
    </row>
    <row r="908" spans="1:35" ht="15.75" customHeight="1">
      <c r="A908" s="260"/>
      <c r="B908" s="116"/>
      <c r="C908" s="130"/>
      <c r="D908" s="130"/>
      <c r="E908" s="130"/>
      <c r="F908" s="130"/>
      <c r="G908" s="130"/>
      <c r="H908" s="117"/>
      <c r="I908" s="130"/>
      <c r="J908" s="130"/>
      <c r="K908" s="130"/>
      <c r="L908" s="130"/>
      <c r="M908" s="130"/>
      <c r="N908" s="257"/>
      <c r="O908" s="257"/>
      <c r="P908" s="130"/>
      <c r="Q908" s="257"/>
      <c r="R908" s="257"/>
      <c r="S908" s="257"/>
      <c r="T908" s="130"/>
      <c r="U908" s="130"/>
      <c r="V908" s="130"/>
      <c r="W908" s="130"/>
      <c r="X908" s="130"/>
      <c r="Y908" s="130"/>
      <c r="Z908" s="130"/>
      <c r="AA908" s="130"/>
      <c r="AB908" s="130"/>
      <c r="AC908" s="130"/>
      <c r="AD908" s="130"/>
      <c r="AE908" s="130"/>
      <c r="AF908" s="130"/>
      <c r="AG908" s="130"/>
      <c r="AH908" s="116"/>
      <c r="AI908" s="116"/>
    </row>
    <row r="909" spans="1:35" ht="15.75" customHeight="1">
      <c r="A909" s="260"/>
      <c r="B909" s="116"/>
      <c r="C909" s="130"/>
      <c r="D909" s="130"/>
      <c r="E909" s="130"/>
      <c r="F909" s="130"/>
      <c r="G909" s="130"/>
      <c r="H909" s="117"/>
      <c r="I909" s="130"/>
      <c r="J909" s="130"/>
      <c r="K909" s="130"/>
      <c r="L909" s="130"/>
      <c r="M909" s="130"/>
      <c r="N909" s="257"/>
      <c r="O909" s="257"/>
      <c r="P909" s="130"/>
      <c r="Q909" s="257"/>
      <c r="R909" s="257"/>
      <c r="S909" s="257"/>
      <c r="T909" s="130"/>
      <c r="U909" s="130"/>
      <c r="V909" s="130"/>
      <c r="W909" s="130"/>
      <c r="X909" s="130"/>
      <c r="Y909" s="130"/>
      <c r="Z909" s="130"/>
      <c r="AA909" s="130"/>
      <c r="AB909" s="130"/>
      <c r="AC909" s="130"/>
      <c r="AD909" s="130"/>
      <c r="AE909" s="130"/>
      <c r="AF909" s="130"/>
      <c r="AG909" s="130"/>
      <c r="AH909" s="116"/>
      <c r="AI909" s="116"/>
    </row>
    <row r="910" spans="1:35" ht="15.75" customHeight="1">
      <c r="A910" s="260"/>
      <c r="B910" s="116"/>
      <c r="C910" s="130"/>
      <c r="D910" s="130"/>
      <c r="E910" s="130"/>
      <c r="F910" s="130"/>
      <c r="G910" s="130"/>
      <c r="H910" s="117"/>
      <c r="I910" s="130"/>
      <c r="J910" s="130"/>
      <c r="K910" s="130"/>
      <c r="L910" s="130"/>
      <c r="M910" s="130"/>
      <c r="N910" s="257"/>
      <c r="O910" s="257"/>
      <c r="P910" s="130"/>
      <c r="Q910" s="257"/>
      <c r="R910" s="257"/>
      <c r="S910" s="257"/>
      <c r="T910" s="130"/>
      <c r="U910" s="130"/>
      <c r="V910" s="130"/>
      <c r="W910" s="130"/>
      <c r="X910" s="130"/>
      <c r="Y910" s="130"/>
      <c r="Z910" s="130"/>
      <c r="AA910" s="130"/>
      <c r="AB910" s="130"/>
      <c r="AC910" s="130"/>
      <c r="AD910" s="130"/>
      <c r="AE910" s="130"/>
      <c r="AF910" s="130"/>
      <c r="AG910" s="130"/>
      <c r="AH910" s="116"/>
      <c r="AI910" s="116"/>
    </row>
    <row r="911" spans="1:35" ht="15.75" customHeight="1">
      <c r="A911" s="260"/>
      <c r="B911" s="116"/>
      <c r="C911" s="130"/>
      <c r="D911" s="130"/>
      <c r="E911" s="130"/>
      <c r="F911" s="130"/>
      <c r="G911" s="130"/>
      <c r="H911" s="117"/>
      <c r="I911" s="130"/>
      <c r="J911" s="130"/>
      <c r="K911" s="130"/>
      <c r="L911" s="130"/>
      <c r="M911" s="130"/>
      <c r="N911" s="257"/>
      <c r="O911" s="257"/>
      <c r="P911" s="130"/>
      <c r="Q911" s="257"/>
      <c r="R911" s="257"/>
      <c r="S911" s="257"/>
      <c r="T911" s="130"/>
      <c r="U911" s="130"/>
      <c r="V911" s="130"/>
      <c r="W911" s="130"/>
      <c r="X911" s="130"/>
      <c r="Y911" s="130"/>
      <c r="Z911" s="130"/>
      <c r="AA911" s="130"/>
      <c r="AB911" s="130"/>
      <c r="AC911" s="130"/>
      <c r="AD911" s="130"/>
      <c r="AE911" s="130"/>
      <c r="AF911" s="130"/>
      <c r="AG911" s="130"/>
      <c r="AH911" s="116"/>
      <c r="AI911" s="116"/>
    </row>
    <row r="912" spans="1:35" ht="15.75" customHeight="1">
      <c r="A912" s="260"/>
      <c r="B912" s="116"/>
      <c r="C912" s="130"/>
      <c r="D912" s="130"/>
      <c r="E912" s="130"/>
      <c r="F912" s="130"/>
      <c r="G912" s="130"/>
      <c r="H912" s="117"/>
      <c r="I912" s="130"/>
      <c r="J912" s="130"/>
      <c r="K912" s="130"/>
      <c r="L912" s="130"/>
      <c r="M912" s="130"/>
      <c r="N912" s="257"/>
      <c r="O912" s="257"/>
      <c r="P912" s="130"/>
      <c r="Q912" s="257"/>
      <c r="R912" s="257"/>
      <c r="S912" s="257"/>
      <c r="T912" s="130"/>
      <c r="U912" s="130"/>
      <c r="V912" s="130"/>
      <c r="W912" s="130"/>
      <c r="X912" s="130"/>
      <c r="Y912" s="130"/>
      <c r="Z912" s="130"/>
      <c r="AA912" s="130"/>
      <c r="AB912" s="130"/>
      <c r="AC912" s="130"/>
      <c r="AD912" s="130"/>
      <c r="AE912" s="130"/>
      <c r="AF912" s="130"/>
      <c r="AG912" s="130"/>
      <c r="AH912" s="116"/>
      <c r="AI912" s="116"/>
    </row>
    <row r="913" spans="1:35" ht="15.75" customHeight="1">
      <c r="A913" s="260"/>
      <c r="B913" s="116"/>
      <c r="C913" s="130"/>
      <c r="D913" s="130"/>
      <c r="E913" s="130"/>
      <c r="F913" s="130"/>
      <c r="G913" s="130"/>
      <c r="H913" s="117"/>
      <c r="I913" s="130"/>
      <c r="J913" s="130"/>
      <c r="K913" s="130"/>
      <c r="L913" s="130"/>
      <c r="M913" s="130"/>
      <c r="N913" s="257"/>
      <c r="O913" s="257"/>
      <c r="P913" s="130"/>
      <c r="Q913" s="257"/>
      <c r="R913" s="257"/>
      <c r="S913" s="257"/>
      <c r="T913" s="130"/>
      <c r="U913" s="130"/>
      <c r="V913" s="130"/>
      <c r="W913" s="130"/>
      <c r="X913" s="130"/>
      <c r="Y913" s="130"/>
      <c r="Z913" s="130"/>
      <c r="AA913" s="130"/>
      <c r="AB913" s="130"/>
      <c r="AC913" s="130"/>
      <c r="AD913" s="130"/>
      <c r="AE913" s="130"/>
      <c r="AF913" s="130"/>
      <c r="AG913" s="130"/>
      <c r="AH913" s="116"/>
      <c r="AI913" s="116"/>
    </row>
    <row r="914" spans="1:35" ht="15.75" customHeight="1">
      <c r="A914" s="260"/>
      <c r="B914" s="116"/>
      <c r="C914" s="130"/>
      <c r="D914" s="130"/>
      <c r="E914" s="130"/>
      <c r="F914" s="130"/>
      <c r="G914" s="130"/>
      <c r="H914" s="117"/>
      <c r="I914" s="130"/>
      <c r="J914" s="130"/>
      <c r="K914" s="130"/>
      <c r="L914" s="130"/>
      <c r="M914" s="130"/>
      <c r="N914" s="257"/>
      <c r="O914" s="257"/>
      <c r="P914" s="130"/>
      <c r="Q914" s="257"/>
      <c r="R914" s="257"/>
      <c r="S914" s="257"/>
      <c r="T914" s="130"/>
      <c r="U914" s="130"/>
      <c r="V914" s="130"/>
      <c r="W914" s="130"/>
      <c r="X914" s="130"/>
      <c r="Y914" s="130"/>
      <c r="Z914" s="130"/>
      <c r="AA914" s="130"/>
      <c r="AB914" s="130"/>
      <c r="AC914" s="130"/>
      <c r="AD914" s="130"/>
      <c r="AE914" s="130"/>
      <c r="AF914" s="130"/>
      <c r="AG914" s="130"/>
      <c r="AH914" s="116"/>
      <c r="AI914" s="116"/>
    </row>
    <row r="915" spans="1:35" ht="15.75" customHeight="1">
      <c r="A915" s="260"/>
      <c r="B915" s="116"/>
      <c r="C915" s="130"/>
      <c r="D915" s="130"/>
      <c r="E915" s="130"/>
      <c r="F915" s="130"/>
      <c r="G915" s="130"/>
      <c r="H915" s="117"/>
      <c r="I915" s="130"/>
      <c r="J915" s="130"/>
      <c r="K915" s="130"/>
      <c r="L915" s="130"/>
      <c r="M915" s="130"/>
      <c r="N915" s="257"/>
      <c r="O915" s="257"/>
      <c r="P915" s="130"/>
      <c r="Q915" s="257"/>
      <c r="R915" s="257"/>
      <c r="S915" s="257"/>
      <c r="T915" s="130"/>
      <c r="U915" s="130"/>
      <c r="V915" s="130"/>
      <c r="W915" s="130"/>
      <c r="X915" s="130"/>
      <c r="Y915" s="130"/>
      <c r="Z915" s="130"/>
      <c r="AA915" s="130"/>
      <c r="AB915" s="130"/>
      <c r="AC915" s="130"/>
      <c r="AD915" s="130"/>
      <c r="AE915" s="130"/>
      <c r="AF915" s="130"/>
      <c r="AG915" s="130"/>
      <c r="AH915" s="116"/>
      <c r="AI915" s="116"/>
    </row>
    <row r="916" spans="1:35" ht="15.75" customHeight="1">
      <c r="A916" s="260"/>
      <c r="B916" s="116"/>
      <c r="C916" s="130"/>
      <c r="D916" s="130"/>
      <c r="E916" s="130"/>
      <c r="F916" s="130"/>
      <c r="G916" s="130"/>
      <c r="H916" s="117"/>
      <c r="I916" s="130"/>
      <c r="J916" s="130"/>
      <c r="K916" s="130"/>
      <c r="L916" s="130"/>
      <c r="M916" s="130"/>
      <c r="N916" s="257"/>
      <c r="O916" s="257"/>
      <c r="P916" s="130"/>
      <c r="Q916" s="257"/>
      <c r="R916" s="257"/>
      <c r="S916" s="257"/>
      <c r="T916" s="130"/>
      <c r="U916" s="130"/>
      <c r="V916" s="130"/>
      <c r="W916" s="130"/>
      <c r="X916" s="130"/>
      <c r="Y916" s="130"/>
      <c r="Z916" s="130"/>
      <c r="AA916" s="130"/>
      <c r="AB916" s="130"/>
      <c r="AC916" s="130"/>
      <c r="AD916" s="130"/>
      <c r="AE916" s="130"/>
      <c r="AF916" s="130"/>
      <c r="AG916" s="130"/>
      <c r="AH916" s="116"/>
      <c r="AI916" s="116"/>
    </row>
    <row r="917" spans="1:35" ht="15.75" customHeight="1">
      <c r="A917" s="260"/>
      <c r="B917" s="116"/>
      <c r="C917" s="130"/>
      <c r="D917" s="130"/>
      <c r="E917" s="130"/>
      <c r="F917" s="130"/>
      <c r="G917" s="130"/>
      <c r="H917" s="117"/>
      <c r="I917" s="130"/>
      <c r="J917" s="130"/>
      <c r="K917" s="130"/>
      <c r="L917" s="130"/>
      <c r="M917" s="130"/>
      <c r="N917" s="257"/>
      <c r="O917" s="257"/>
      <c r="P917" s="130"/>
      <c r="Q917" s="257"/>
      <c r="R917" s="257"/>
      <c r="S917" s="257"/>
      <c r="T917" s="130"/>
      <c r="U917" s="130"/>
      <c r="V917" s="130"/>
      <c r="W917" s="130"/>
      <c r="X917" s="130"/>
      <c r="Y917" s="130"/>
      <c r="Z917" s="130"/>
      <c r="AA917" s="130"/>
      <c r="AB917" s="130"/>
      <c r="AC917" s="130"/>
      <c r="AD917" s="130"/>
      <c r="AE917" s="130"/>
      <c r="AF917" s="130"/>
      <c r="AG917" s="130"/>
      <c r="AH917" s="116"/>
      <c r="AI917" s="116"/>
    </row>
    <row r="918" spans="1:35" ht="15.75" customHeight="1">
      <c r="A918" s="260"/>
      <c r="B918" s="116"/>
      <c r="C918" s="130"/>
      <c r="D918" s="130"/>
      <c r="E918" s="130"/>
      <c r="F918" s="130"/>
      <c r="G918" s="130"/>
      <c r="H918" s="117"/>
      <c r="I918" s="130"/>
      <c r="J918" s="130"/>
      <c r="K918" s="130"/>
      <c r="L918" s="130"/>
      <c r="M918" s="130"/>
      <c r="N918" s="257"/>
      <c r="O918" s="257"/>
      <c r="P918" s="130"/>
      <c r="Q918" s="257"/>
      <c r="R918" s="257"/>
      <c r="S918" s="257"/>
      <c r="T918" s="130"/>
      <c r="U918" s="130"/>
      <c r="V918" s="130"/>
      <c r="W918" s="130"/>
      <c r="X918" s="130"/>
      <c r="Y918" s="130"/>
      <c r="Z918" s="130"/>
      <c r="AA918" s="130"/>
      <c r="AB918" s="130"/>
      <c r="AC918" s="130"/>
      <c r="AD918" s="130"/>
      <c r="AE918" s="130"/>
      <c r="AF918" s="130"/>
      <c r="AG918" s="130"/>
      <c r="AH918" s="116"/>
      <c r="AI918" s="116"/>
    </row>
    <row r="919" spans="1:35" ht="15.75" customHeight="1">
      <c r="A919" s="260"/>
      <c r="B919" s="116"/>
      <c r="C919" s="130"/>
      <c r="D919" s="130"/>
      <c r="E919" s="130"/>
      <c r="F919" s="130"/>
      <c r="G919" s="130"/>
      <c r="H919" s="117"/>
      <c r="I919" s="130"/>
      <c r="J919" s="130"/>
      <c r="K919" s="130"/>
      <c r="L919" s="130"/>
      <c r="M919" s="130"/>
      <c r="N919" s="257"/>
      <c r="O919" s="257"/>
      <c r="P919" s="130"/>
      <c r="Q919" s="257"/>
      <c r="R919" s="257"/>
      <c r="S919" s="257"/>
      <c r="T919" s="130"/>
      <c r="U919" s="130"/>
      <c r="V919" s="130"/>
      <c r="W919" s="130"/>
      <c r="X919" s="130"/>
      <c r="Y919" s="130"/>
      <c r="Z919" s="130"/>
      <c r="AA919" s="130"/>
      <c r="AB919" s="130"/>
      <c r="AC919" s="130"/>
      <c r="AD919" s="130"/>
      <c r="AE919" s="130"/>
      <c r="AF919" s="130"/>
      <c r="AG919" s="130"/>
      <c r="AH919" s="116"/>
      <c r="AI919" s="116"/>
    </row>
    <row r="920" spans="1:35" ht="15.75" customHeight="1">
      <c r="A920" s="260"/>
      <c r="B920" s="116"/>
      <c r="C920" s="130"/>
      <c r="D920" s="130"/>
      <c r="E920" s="130"/>
      <c r="F920" s="130"/>
      <c r="G920" s="130"/>
      <c r="H920" s="117"/>
      <c r="I920" s="130"/>
      <c r="J920" s="130"/>
      <c r="K920" s="130"/>
      <c r="L920" s="130"/>
      <c r="M920" s="130"/>
      <c r="N920" s="257"/>
      <c r="O920" s="257"/>
      <c r="P920" s="130"/>
      <c r="Q920" s="257"/>
      <c r="R920" s="257"/>
      <c r="S920" s="257"/>
      <c r="T920" s="130"/>
      <c r="U920" s="130"/>
      <c r="V920" s="130"/>
      <c r="W920" s="130"/>
      <c r="X920" s="130"/>
      <c r="Y920" s="130"/>
      <c r="Z920" s="130"/>
      <c r="AA920" s="130"/>
      <c r="AB920" s="130"/>
      <c r="AC920" s="130"/>
      <c r="AD920" s="130"/>
      <c r="AE920" s="130"/>
      <c r="AF920" s="130"/>
      <c r="AG920" s="130"/>
      <c r="AH920" s="116"/>
      <c r="AI920" s="116"/>
    </row>
    <row r="921" spans="1:35" ht="15.75" customHeight="1">
      <c r="A921" s="260"/>
      <c r="B921" s="116"/>
      <c r="C921" s="130"/>
      <c r="D921" s="130"/>
      <c r="E921" s="130"/>
      <c r="F921" s="130"/>
      <c r="G921" s="130"/>
      <c r="H921" s="117"/>
      <c r="I921" s="130"/>
      <c r="J921" s="130"/>
      <c r="K921" s="130"/>
      <c r="L921" s="130"/>
      <c r="M921" s="130"/>
      <c r="N921" s="257"/>
      <c r="O921" s="257"/>
      <c r="P921" s="130"/>
      <c r="Q921" s="257"/>
      <c r="R921" s="257"/>
      <c r="S921" s="257"/>
      <c r="T921" s="130"/>
      <c r="U921" s="130"/>
      <c r="V921" s="130"/>
      <c r="W921" s="130"/>
      <c r="X921" s="130"/>
      <c r="Y921" s="130"/>
      <c r="Z921" s="130"/>
      <c r="AA921" s="130"/>
      <c r="AB921" s="130"/>
      <c r="AC921" s="130"/>
      <c r="AD921" s="130"/>
      <c r="AE921" s="130"/>
      <c r="AF921" s="130"/>
      <c r="AG921" s="130"/>
      <c r="AH921" s="116"/>
      <c r="AI921" s="116"/>
    </row>
    <row r="922" spans="1:35" ht="15.75" customHeight="1">
      <c r="A922" s="260"/>
      <c r="B922" s="116"/>
      <c r="C922" s="130"/>
      <c r="D922" s="130"/>
      <c r="E922" s="130"/>
      <c r="F922" s="130"/>
      <c r="G922" s="130"/>
      <c r="H922" s="117"/>
      <c r="I922" s="130"/>
      <c r="J922" s="130"/>
      <c r="K922" s="130"/>
      <c r="L922" s="130"/>
      <c r="M922" s="130"/>
      <c r="N922" s="257"/>
      <c r="O922" s="257"/>
      <c r="P922" s="130"/>
      <c r="Q922" s="257"/>
      <c r="R922" s="257"/>
      <c r="S922" s="257"/>
      <c r="T922" s="130"/>
      <c r="U922" s="130"/>
      <c r="V922" s="130"/>
      <c r="W922" s="130"/>
      <c r="X922" s="130"/>
      <c r="Y922" s="130"/>
      <c r="Z922" s="130"/>
      <c r="AA922" s="130"/>
      <c r="AB922" s="130"/>
      <c r="AC922" s="130"/>
      <c r="AD922" s="130"/>
      <c r="AE922" s="130"/>
      <c r="AF922" s="130"/>
      <c r="AG922" s="130"/>
      <c r="AH922" s="116"/>
      <c r="AI922" s="116"/>
    </row>
    <row r="923" spans="1:35" ht="15.75" customHeight="1">
      <c r="A923" s="260"/>
      <c r="B923" s="116"/>
      <c r="C923" s="130"/>
      <c r="D923" s="130"/>
      <c r="E923" s="130"/>
      <c r="F923" s="130"/>
      <c r="G923" s="130"/>
      <c r="H923" s="117"/>
      <c r="I923" s="130"/>
      <c r="J923" s="130"/>
      <c r="K923" s="130"/>
      <c r="L923" s="130"/>
      <c r="M923" s="130"/>
      <c r="N923" s="257"/>
      <c r="O923" s="257"/>
      <c r="P923" s="130"/>
      <c r="Q923" s="257"/>
      <c r="R923" s="257"/>
      <c r="S923" s="257"/>
      <c r="T923" s="130"/>
      <c r="U923" s="130"/>
      <c r="V923" s="130"/>
      <c r="W923" s="130"/>
      <c r="X923" s="130"/>
      <c r="Y923" s="130"/>
      <c r="Z923" s="130"/>
      <c r="AA923" s="130"/>
      <c r="AB923" s="130"/>
      <c r="AC923" s="130"/>
      <c r="AD923" s="130"/>
      <c r="AE923" s="130"/>
      <c r="AF923" s="130"/>
      <c r="AG923" s="130"/>
      <c r="AH923" s="116"/>
      <c r="AI923" s="116"/>
    </row>
    <row r="924" spans="1:35" ht="15.75" customHeight="1">
      <c r="A924" s="260"/>
      <c r="B924" s="116"/>
      <c r="C924" s="130"/>
      <c r="D924" s="130"/>
      <c r="E924" s="130"/>
      <c r="F924" s="130"/>
      <c r="G924" s="130"/>
      <c r="H924" s="117"/>
      <c r="I924" s="130"/>
      <c r="J924" s="130"/>
      <c r="K924" s="130"/>
      <c r="L924" s="130"/>
      <c r="M924" s="130"/>
      <c r="N924" s="257"/>
      <c r="O924" s="257"/>
      <c r="P924" s="130"/>
      <c r="Q924" s="257"/>
      <c r="R924" s="257"/>
      <c r="S924" s="257"/>
      <c r="T924" s="130"/>
      <c r="U924" s="130"/>
      <c r="V924" s="130"/>
      <c r="W924" s="130"/>
      <c r="X924" s="130"/>
      <c r="Y924" s="130"/>
      <c r="Z924" s="130"/>
      <c r="AA924" s="130"/>
      <c r="AB924" s="130"/>
      <c r="AC924" s="130"/>
      <c r="AD924" s="130"/>
      <c r="AE924" s="130"/>
      <c r="AF924" s="130"/>
      <c r="AG924" s="130"/>
      <c r="AH924" s="116"/>
      <c r="AI924" s="116"/>
    </row>
    <row r="925" spans="1:35" ht="15.75" customHeight="1">
      <c r="A925" s="260"/>
      <c r="B925" s="116"/>
      <c r="C925" s="130"/>
      <c r="D925" s="130"/>
      <c r="E925" s="130"/>
      <c r="F925" s="130"/>
      <c r="G925" s="130"/>
      <c r="H925" s="117"/>
      <c r="I925" s="130"/>
      <c r="J925" s="130"/>
      <c r="K925" s="130"/>
      <c r="L925" s="130"/>
      <c r="M925" s="130"/>
      <c r="N925" s="257"/>
      <c r="O925" s="257"/>
      <c r="P925" s="130"/>
      <c r="Q925" s="257"/>
      <c r="R925" s="257"/>
      <c r="S925" s="257"/>
      <c r="T925" s="130"/>
      <c r="U925" s="130"/>
      <c r="V925" s="130"/>
      <c r="W925" s="130"/>
      <c r="X925" s="130"/>
      <c r="Y925" s="130"/>
      <c r="Z925" s="130"/>
      <c r="AA925" s="130"/>
      <c r="AB925" s="130"/>
      <c r="AC925" s="130"/>
      <c r="AD925" s="130"/>
      <c r="AE925" s="130"/>
      <c r="AF925" s="130"/>
      <c r="AG925" s="130"/>
      <c r="AH925" s="116"/>
      <c r="AI925" s="116"/>
    </row>
    <row r="926" spans="1:35" ht="15.75" customHeight="1">
      <c r="A926" s="260"/>
      <c r="B926" s="116"/>
      <c r="C926" s="130"/>
      <c r="D926" s="130"/>
      <c r="E926" s="130"/>
      <c r="F926" s="130"/>
      <c r="G926" s="130"/>
      <c r="H926" s="117"/>
      <c r="I926" s="130"/>
      <c r="J926" s="130"/>
      <c r="K926" s="130"/>
      <c r="L926" s="130"/>
      <c r="M926" s="130"/>
      <c r="N926" s="257"/>
      <c r="O926" s="257"/>
      <c r="P926" s="130"/>
      <c r="Q926" s="257"/>
      <c r="R926" s="257"/>
      <c r="S926" s="257"/>
      <c r="T926" s="130"/>
      <c r="U926" s="130"/>
      <c r="V926" s="130"/>
      <c r="W926" s="130"/>
      <c r="X926" s="130"/>
      <c r="Y926" s="130"/>
      <c r="Z926" s="130"/>
      <c r="AA926" s="130"/>
      <c r="AB926" s="130"/>
      <c r="AC926" s="130"/>
      <c r="AD926" s="130"/>
      <c r="AE926" s="130"/>
      <c r="AF926" s="130"/>
      <c r="AG926" s="130"/>
      <c r="AH926" s="116"/>
      <c r="AI926" s="116"/>
    </row>
    <row r="927" spans="1:35" ht="15.75" customHeight="1">
      <c r="A927" s="260"/>
      <c r="B927" s="116"/>
      <c r="C927" s="130"/>
      <c r="D927" s="130"/>
      <c r="E927" s="130"/>
      <c r="F927" s="130"/>
      <c r="G927" s="130"/>
      <c r="H927" s="117"/>
      <c r="I927" s="130"/>
      <c r="J927" s="130"/>
      <c r="K927" s="130"/>
      <c r="L927" s="130"/>
      <c r="M927" s="130"/>
      <c r="N927" s="257"/>
      <c r="O927" s="257"/>
      <c r="P927" s="130"/>
      <c r="Q927" s="257"/>
      <c r="R927" s="257"/>
      <c r="S927" s="257"/>
      <c r="T927" s="130"/>
      <c r="U927" s="130"/>
      <c r="V927" s="130"/>
      <c r="W927" s="130"/>
      <c r="X927" s="130"/>
      <c r="Y927" s="130"/>
      <c r="Z927" s="130"/>
      <c r="AA927" s="130"/>
      <c r="AB927" s="130"/>
      <c r="AC927" s="130"/>
      <c r="AD927" s="130"/>
      <c r="AE927" s="130"/>
      <c r="AF927" s="130"/>
      <c r="AG927" s="130"/>
      <c r="AH927" s="116"/>
      <c r="AI927" s="116"/>
    </row>
    <row r="928" spans="1:35" ht="15.75" customHeight="1">
      <c r="A928" s="260"/>
      <c r="B928" s="116"/>
      <c r="C928" s="130"/>
      <c r="D928" s="130"/>
      <c r="E928" s="130"/>
      <c r="F928" s="130"/>
      <c r="G928" s="130"/>
      <c r="H928" s="117"/>
      <c r="I928" s="130"/>
      <c r="J928" s="130"/>
      <c r="K928" s="130"/>
      <c r="L928" s="130"/>
      <c r="M928" s="130"/>
      <c r="N928" s="257"/>
      <c r="O928" s="257"/>
      <c r="P928" s="130"/>
      <c r="Q928" s="257"/>
      <c r="R928" s="257"/>
      <c r="S928" s="257"/>
      <c r="T928" s="130"/>
      <c r="U928" s="130"/>
      <c r="V928" s="130"/>
      <c r="W928" s="130"/>
      <c r="X928" s="130"/>
      <c r="Y928" s="130"/>
      <c r="Z928" s="130"/>
      <c r="AA928" s="130"/>
      <c r="AB928" s="130"/>
      <c r="AC928" s="130"/>
      <c r="AD928" s="130"/>
      <c r="AE928" s="130"/>
      <c r="AF928" s="130"/>
      <c r="AG928" s="130"/>
      <c r="AH928" s="116"/>
      <c r="AI928" s="116"/>
    </row>
    <row r="929" spans="1:35" ht="15.75" customHeight="1">
      <c r="A929" s="260"/>
      <c r="B929" s="116"/>
      <c r="C929" s="130"/>
      <c r="D929" s="130"/>
      <c r="E929" s="130"/>
      <c r="F929" s="130"/>
      <c r="G929" s="130"/>
      <c r="H929" s="117"/>
      <c r="I929" s="130"/>
      <c r="J929" s="130"/>
      <c r="K929" s="130"/>
      <c r="L929" s="130"/>
      <c r="M929" s="130"/>
      <c r="N929" s="257"/>
      <c r="O929" s="257"/>
      <c r="P929" s="130"/>
      <c r="Q929" s="257"/>
      <c r="R929" s="257"/>
      <c r="S929" s="257"/>
      <c r="T929" s="130"/>
      <c r="U929" s="130"/>
      <c r="V929" s="130"/>
      <c r="W929" s="130"/>
      <c r="X929" s="130"/>
      <c r="Y929" s="130"/>
      <c r="Z929" s="130"/>
      <c r="AA929" s="130"/>
      <c r="AB929" s="130"/>
      <c r="AC929" s="130"/>
      <c r="AD929" s="130"/>
      <c r="AE929" s="130"/>
      <c r="AF929" s="130"/>
      <c r="AG929" s="130"/>
      <c r="AH929" s="116"/>
      <c r="AI929" s="116"/>
    </row>
    <row r="930" spans="1:35" ht="15.75" customHeight="1">
      <c r="A930" s="260"/>
      <c r="B930" s="116"/>
      <c r="C930" s="130"/>
      <c r="D930" s="130"/>
      <c r="E930" s="130"/>
      <c r="F930" s="130"/>
      <c r="G930" s="130"/>
      <c r="H930" s="117"/>
      <c r="I930" s="130"/>
      <c r="J930" s="130"/>
      <c r="K930" s="130"/>
      <c r="L930" s="130"/>
      <c r="M930" s="130"/>
      <c r="N930" s="257"/>
      <c r="O930" s="257"/>
      <c r="P930" s="130"/>
      <c r="Q930" s="257"/>
      <c r="R930" s="257"/>
      <c r="S930" s="257"/>
      <c r="T930" s="130"/>
      <c r="U930" s="130"/>
      <c r="V930" s="130"/>
      <c r="W930" s="130"/>
      <c r="X930" s="130"/>
      <c r="Y930" s="130"/>
      <c r="Z930" s="130"/>
      <c r="AA930" s="130"/>
      <c r="AB930" s="130"/>
      <c r="AC930" s="130"/>
      <c r="AD930" s="130"/>
      <c r="AE930" s="130"/>
      <c r="AF930" s="130"/>
      <c r="AG930" s="130"/>
      <c r="AH930" s="116"/>
      <c r="AI930" s="116"/>
    </row>
    <row r="931" spans="1:35" ht="15.75" customHeight="1">
      <c r="A931" s="260"/>
      <c r="B931" s="116"/>
      <c r="C931" s="130"/>
      <c r="D931" s="130"/>
      <c r="E931" s="130"/>
      <c r="F931" s="130"/>
      <c r="G931" s="130"/>
      <c r="H931" s="117"/>
      <c r="I931" s="130"/>
      <c r="J931" s="130"/>
      <c r="K931" s="130"/>
      <c r="L931" s="130"/>
      <c r="M931" s="130"/>
      <c r="N931" s="257"/>
      <c r="O931" s="257"/>
      <c r="P931" s="130"/>
      <c r="Q931" s="257"/>
      <c r="R931" s="257"/>
      <c r="S931" s="257"/>
      <c r="T931" s="130"/>
      <c r="U931" s="130"/>
      <c r="V931" s="130"/>
      <c r="W931" s="130"/>
      <c r="X931" s="130"/>
      <c r="Y931" s="130"/>
      <c r="Z931" s="130"/>
      <c r="AA931" s="130"/>
      <c r="AB931" s="130"/>
      <c r="AC931" s="130"/>
      <c r="AD931" s="130"/>
      <c r="AE931" s="130"/>
      <c r="AF931" s="130"/>
      <c r="AG931" s="130"/>
      <c r="AH931" s="116"/>
      <c r="AI931" s="116"/>
    </row>
    <row r="932" spans="1:35" ht="15.75" customHeight="1">
      <c r="A932" s="260"/>
      <c r="B932" s="116"/>
      <c r="C932" s="130"/>
      <c r="D932" s="130"/>
      <c r="E932" s="130"/>
      <c r="F932" s="130"/>
      <c r="G932" s="130"/>
      <c r="H932" s="117"/>
      <c r="I932" s="130"/>
      <c r="J932" s="130"/>
      <c r="K932" s="130"/>
      <c r="L932" s="130"/>
      <c r="M932" s="130"/>
      <c r="N932" s="257"/>
      <c r="O932" s="257"/>
      <c r="P932" s="130"/>
      <c r="Q932" s="257"/>
      <c r="R932" s="257"/>
      <c r="S932" s="257"/>
      <c r="T932" s="130"/>
      <c r="U932" s="130"/>
      <c r="V932" s="130"/>
      <c r="W932" s="130"/>
      <c r="X932" s="130"/>
      <c r="Y932" s="130"/>
      <c r="Z932" s="130"/>
      <c r="AA932" s="130"/>
      <c r="AB932" s="130"/>
      <c r="AC932" s="130"/>
      <c r="AD932" s="130"/>
      <c r="AE932" s="130"/>
      <c r="AF932" s="130"/>
      <c r="AG932" s="130"/>
      <c r="AH932" s="116"/>
      <c r="AI932" s="116"/>
    </row>
    <row r="933" spans="1:35" ht="15.75" customHeight="1">
      <c r="A933" s="260"/>
      <c r="B933" s="116"/>
      <c r="C933" s="130"/>
      <c r="D933" s="130"/>
      <c r="E933" s="130"/>
      <c r="F933" s="130"/>
      <c r="G933" s="130"/>
      <c r="H933" s="117"/>
      <c r="I933" s="130"/>
      <c r="J933" s="130"/>
      <c r="K933" s="130"/>
      <c r="L933" s="130"/>
      <c r="M933" s="130"/>
      <c r="N933" s="257"/>
      <c r="O933" s="257"/>
      <c r="P933" s="130"/>
      <c r="Q933" s="257"/>
      <c r="R933" s="257"/>
      <c r="S933" s="257"/>
      <c r="T933" s="130"/>
      <c r="U933" s="130"/>
      <c r="V933" s="130"/>
      <c r="W933" s="130"/>
      <c r="X933" s="130"/>
      <c r="Y933" s="130"/>
      <c r="Z933" s="130"/>
      <c r="AA933" s="130"/>
      <c r="AB933" s="130"/>
      <c r="AC933" s="130"/>
      <c r="AD933" s="130"/>
      <c r="AE933" s="130"/>
      <c r="AF933" s="130"/>
      <c r="AG933" s="130"/>
      <c r="AH933" s="116"/>
      <c r="AI933" s="116"/>
    </row>
    <row r="934" spans="1:35" ht="15.75" customHeight="1">
      <c r="A934" s="260"/>
      <c r="B934" s="116"/>
      <c r="C934" s="130"/>
      <c r="D934" s="130"/>
      <c r="E934" s="130"/>
      <c r="F934" s="130"/>
      <c r="G934" s="130"/>
      <c r="H934" s="117"/>
      <c r="I934" s="130"/>
      <c r="J934" s="130"/>
      <c r="K934" s="130"/>
      <c r="L934" s="130"/>
      <c r="M934" s="130"/>
      <c r="N934" s="257"/>
      <c r="O934" s="257"/>
      <c r="P934" s="130"/>
      <c r="Q934" s="257"/>
      <c r="R934" s="257"/>
      <c r="S934" s="257"/>
      <c r="T934" s="130"/>
      <c r="U934" s="130"/>
      <c r="V934" s="130"/>
      <c r="W934" s="130"/>
      <c r="X934" s="130"/>
      <c r="Y934" s="130"/>
      <c r="Z934" s="130"/>
      <c r="AA934" s="130"/>
      <c r="AB934" s="130"/>
      <c r="AC934" s="130"/>
      <c r="AD934" s="130"/>
      <c r="AE934" s="130"/>
      <c r="AF934" s="130"/>
      <c r="AG934" s="130"/>
      <c r="AH934" s="116"/>
      <c r="AI934" s="116"/>
    </row>
    <row r="935" spans="1:35" ht="15.75" customHeight="1">
      <c r="A935" s="260"/>
      <c r="B935" s="116"/>
      <c r="C935" s="130"/>
      <c r="D935" s="130"/>
      <c r="E935" s="130"/>
      <c r="F935" s="130"/>
      <c r="G935" s="130"/>
      <c r="H935" s="117"/>
      <c r="I935" s="130"/>
      <c r="J935" s="130"/>
      <c r="K935" s="130"/>
      <c r="L935" s="130"/>
      <c r="M935" s="130"/>
      <c r="N935" s="257"/>
      <c r="O935" s="257"/>
      <c r="P935" s="130"/>
      <c r="Q935" s="257"/>
      <c r="R935" s="257"/>
      <c r="S935" s="257"/>
      <c r="T935" s="130"/>
      <c r="U935" s="130"/>
      <c r="V935" s="130"/>
      <c r="W935" s="130"/>
      <c r="X935" s="130"/>
      <c r="Y935" s="130"/>
      <c r="Z935" s="130"/>
      <c r="AA935" s="130"/>
      <c r="AB935" s="130"/>
      <c r="AC935" s="130"/>
      <c r="AD935" s="130"/>
      <c r="AE935" s="130"/>
      <c r="AF935" s="130"/>
      <c r="AG935" s="130"/>
      <c r="AH935" s="116"/>
      <c r="AI935" s="116"/>
    </row>
    <row r="936" spans="1:35" ht="15.75" customHeight="1">
      <c r="A936" s="260"/>
      <c r="B936" s="116"/>
      <c r="C936" s="130"/>
      <c r="D936" s="130"/>
      <c r="E936" s="130"/>
      <c r="F936" s="130"/>
      <c r="G936" s="130"/>
      <c r="H936" s="117"/>
      <c r="I936" s="130"/>
      <c r="J936" s="130"/>
      <c r="K936" s="130"/>
      <c r="L936" s="130"/>
      <c r="M936" s="130"/>
      <c r="N936" s="257"/>
      <c r="O936" s="257"/>
      <c r="P936" s="130"/>
      <c r="Q936" s="257"/>
      <c r="R936" s="257"/>
      <c r="S936" s="257"/>
      <c r="T936" s="130"/>
      <c r="U936" s="130"/>
      <c r="V936" s="130"/>
      <c r="W936" s="130"/>
      <c r="X936" s="130"/>
      <c r="Y936" s="130"/>
      <c r="Z936" s="130"/>
      <c r="AA936" s="130"/>
      <c r="AB936" s="130"/>
      <c r="AC936" s="130"/>
      <c r="AD936" s="130"/>
      <c r="AE936" s="130"/>
      <c r="AF936" s="130"/>
      <c r="AG936" s="130"/>
      <c r="AH936" s="116"/>
      <c r="AI936" s="116"/>
    </row>
    <row r="937" spans="1:35" ht="15.75" customHeight="1">
      <c r="A937" s="260"/>
      <c r="B937" s="116"/>
      <c r="C937" s="130"/>
      <c r="D937" s="130"/>
      <c r="E937" s="130"/>
      <c r="F937" s="130"/>
      <c r="G937" s="130"/>
      <c r="H937" s="117"/>
      <c r="I937" s="130"/>
      <c r="J937" s="130"/>
      <c r="K937" s="130"/>
      <c r="L937" s="130"/>
      <c r="M937" s="130"/>
      <c r="N937" s="257"/>
      <c r="O937" s="257"/>
      <c r="P937" s="130"/>
      <c r="Q937" s="257"/>
      <c r="R937" s="257"/>
      <c r="S937" s="257"/>
      <c r="T937" s="130"/>
      <c r="U937" s="130"/>
      <c r="V937" s="130"/>
      <c r="W937" s="130"/>
      <c r="X937" s="130"/>
      <c r="Y937" s="130"/>
      <c r="Z937" s="130"/>
      <c r="AA937" s="130"/>
      <c r="AB937" s="130"/>
      <c r="AC937" s="130"/>
      <c r="AD937" s="130"/>
      <c r="AE937" s="130"/>
      <c r="AF937" s="130"/>
      <c r="AG937" s="130"/>
      <c r="AH937" s="116"/>
      <c r="AI937" s="116"/>
    </row>
    <row r="938" spans="1:35" ht="15.75" customHeight="1">
      <c r="A938" s="260"/>
      <c r="B938" s="116"/>
      <c r="C938" s="130"/>
      <c r="D938" s="130"/>
      <c r="E938" s="130"/>
      <c r="F938" s="130"/>
      <c r="G938" s="130"/>
      <c r="H938" s="117"/>
      <c r="I938" s="130"/>
      <c r="J938" s="130"/>
      <c r="K938" s="130"/>
      <c r="L938" s="130"/>
      <c r="M938" s="130"/>
      <c r="N938" s="257"/>
      <c r="O938" s="257"/>
      <c r="P938" s="130"/>
      <c r="Q938" s="257"/>
      <c r="R938" s="257"/>
      <c r="S938" s="257"/>
      <c r="T938" s="130"/>
      <c r="U938" s="130"/>
      <c r="V938" s="130"/>
      <c r="W938" s="130"/>
      <c r="X938" s="130"/>
      <c r="Y938" s="130"/>
      <c r="Z938" s="130"/>
      <c r="AA938" s="130"/>
      <c r="AB938" s="130"/>
      <c r="AC938" s="130"/>
      <c r="AD938" s="130"/>
      <c r="AE938" s="130"/>
      <c r="AF938" s="130"/>
      <c r="AG938" s="130"/>
      <c r="AH938" s="116"/>
      <c r="AI938" s="116"/>
    </row>
    <row r="939" spans="1:35" ht="15.75" customHeight="1">
      <c r="A939" s="260"/>
      <c r="B939" s="116"/>
      <c r="C939" s="130"/>
      <c r="D939" s="130"/>
      <c r="E939" s="130"/>
      <c r="F939" s="130"/>
      <c r="G939" s="130"/>
      <c r="H939" s="117"/>
      <c r="I939" s="130"/>
      <c r="J939" s="130"/>
      <c r="K939" s="130"/>
      <c r="L939" s="130"/>
      <c r="M939" s="130"/>
      <c r="N939" s="257"/>
      <c r="O939" s="257"/>
      <c r="P939" s="130"/>
      <c r="Q939" s="257"/>
      <c r="R939" s="257"/>
      <c r="S939" s="257"/>
      <c r="T939" s="130"/>
      <c r="U939" s="130"/>
      <c r="V939" s="130"/>
      <c r="W939" s="130"/>
      <c r="X939" s="130"/>
      <c r="Y939" s="130"/>
      <c r="Z939" s="130"/>
      <c r="AA939" s="130"/>
      <c r="AB939" s="130"/>
      <c r="AC939" s="130"/>
      <c r="AD939" s="130"/>
      <c r="AE939" s="130"/>
      <c r="AF939" s="130"/>
      <c r="AG939" s="130"/>
      <c r="AH939" s="116"/>
      <c r="AI939" s="116"/>
    </row>
    <row r="940" spans="1:35" ht="15.75" customHeight="1">
      <c r="A940" s="260"/>
      <c r="B940" s="116"/>
      <c r="C940" s="130"/>
      <c r="D940" s="130"/>
      <c r="E940" s="130"/>
      <c r="F940" s="130"/>
      <c r="G940" s="130"/>
      <c r="H940" s="117"/>
      <c r="I940" s="130"/>
      <c r="J940" s="130"/>
      <c r="K940" s="130"/>
      <c r="L940" s="130"/>
      <c r="M940" s="130"/>
      <c r="N940" s="257"/>
      <c r="O940" s="257"/>
      <c r="P940" s="130"/>
      <c r="Q940" s="257"/>
      <c r="R940" s="257"/>
      <c r="S940" s="257"/>
      <c r="T940" s="130"/>
      <c r="U940" s="130"/>
      <c r="V940" s="130"/>
      <c r="W940" s="130"/>
      <c r="X940" s="130"/>
      <c r="Y940" s="130"/>
      <c r="Z940" s="130"/>
      <c r="AA940" s="130"/>
      <c r="AB940" s="130"/>
      <c r="AC940" s="130"/>
      <c r="AD940" s="130"/>
      <c r="AE940" s="130"/>
      <c r="AF940" s="130"/>
      <c r="AG940" s="130"/>
      <c r="AH940" s="116"/>
      <c r="AI940" s="116"/>
    </row>
    <row r="941" spans="1:35" ht="15.75" customHeight="1">
      <c r="A941" s="260"/>
      <c r="B941" s="116"/>
      <c r="C941" s="130"/>
      <c r="D941" s="130"/>
      <c r="E941" s="130"/>
      <c r="F941" s="130"/>
      <c r="G941" s="130"/>
      <c r="H941" s="117"/>
      <c r="I941" s="130"/>
      <c r="J941" s="130"/>
      <c r="K941" s="130"/>
      <c r="L941" s="130"/>
      <c r="M941" s="130"/>
      <c r="N941" s="257"/>
      <c r="O941" s="257"/>
      <c r="P941" s="130"/>
      <c r="Q941" s="257"/>
      <c r="R941" s="257"/>
      <c r="S941" s="257"/>
      <c r="T941" s="130"/>
      <c r="U941" s="130"/>
      <c r="V941" s="130"/>
      <c r="W941" s="130"/>
      <c r="X941" s="130"/>
      <c r="Y941" s="130"/>
      <c r="Z941" s="130"/>
      <c r="AA941" s="130"/>
      <c r="AB941" s="130"/>
      <c r="AC941" s="130"/>
      <c r="AD941" s="130"/>
      <c r="AE941" s="130"/>
      <c r="AF941" s="130"/>
      <c r="AG941" s="130"/>
      <c r="AH941" s="116"/>
      <c r="AI941" s="116"/>
    </row>
    <row r="942" spans="1:35" ht="15.75" customHeight="1">
      <c r="A942" s="260"/>
      <c r="B942" s="116"/>
      <c r="C942" s="130"/>
      <c r="D942" s="130"/>
      <c r="E942" s="130"/>
      <c r="F942" s="130"/>
      <c r="G942" s="130"/>
      <c r="H942" s="117"/>
      <c r="I942" s="130"/>
      <c r="J942" s="130"/>
      <c r="K942" s="130"/>
      <c r="L942" s="130"/>
      <c r="M942" s="130"/>
      <c r="N942" s="257"/>
      <c r="O942" s="257"/>
      <c r="P942" s="130"/>
      <c r="Q942" s="257"/>
      <c r="R942" s="257"/>
      <c r="S942" s="257"/>
      <c r="T942" s="130"/>
      <c r="U942" s="130"/>
      <c r="V942" s="130"/>
      <c r="W942" s="130"/>
      <c r="X942" s="130"/>
      <c r="Y942" s="130"/>
      <c r="Z942" s="130"/>
      <c r="AA942" s="130"/>
      <c r="AB942" s="130"/>
      <c r="AC942" s="130"/>
      <c r="AD942" s="130"/>
      <c r="AE942" s="130"/>
      <c r="AF942" s="130"/>
      <c r="AG942" s="130"/>
      <c r="AH942" s="116"/>
      <c r="AI942" s="116"/>
    </row>
    <row r="943" spans="1:35" ht="15.75" customHeight="1">
      <c r="A943" s="260"/>
      <c r="B943" s="116"/>
      <c r="C943" s="130"/>
      <c r="D943" s="130"/>
      <c r="E943" s="130"/>
      <c r="F943" s="130"/>
      <c r="G943" s="130"/>
      <c r="H943" s="117"/>
      <c r="I943" s="130"/>
      <c r="J943" s="130"/>
      <c r="K943" s="130"/>
      <c r="L943" s="130"/>
      <c r="M943" s="130"/>
      <c r="N943" s="257"/>
      <c r="O943" s="257"/>
      <c r="P943" s="130"/>
      <c r="Q943" s="257"/>
      <c r="R943" s="257"/>
      <c r="S943" s="257"/>
      <c r="T943" s="130"/>
      <c r="U943" s="130"/>
      <c r="V943" s="130"/>
      <c r="W943" s="130"/>
      <c r="X943" s="130"/>
      <c r="Y943" s="130"/>
      <c r="Z943" s="130"/>
      <c r="AA943" s="130"/>
      <c r="AB943" s="130"/>
      <c r="AC943" s="130"/>
      <c r="AD943" s="130"/>
      <c r="AE943" s="130"/>
      <c r="AF943" s="130"/>
      <c r="AG943" s="130"/>
      <c r="AH943" s="116"/>
      <c r="AI943" s="116"/>
    </row>
    <row r="944" spans="1:35" ht="15.75" customHeight="1">
      <c r="A944" s="260"/>
      <c r="B944" s="116"/>
      <c r="C944" s="130"/>
      <c r="D944" s="130"/>
      <c r="E944" s="130"/>
      <c r="F944" s="130"/>
      <c r="G944" s="130"/>
      <c r="H944" s="117"/>
      <c r="I944" s="130"/>
      <c r="J944" s="130"/>
      <c r="K944" s="130"/>
      <c r="L944" s="130"/>
      <c r="M944" s="130"/>
      <c r="N944" s="257"/>
      <c r="O944" s="257"/>
      <c r="P944" s="130"/>
      <c r="Q944" s="257"/>
      <c r="R944" s="257"/>
      <c r="S944" s="257"/>
      <c r="T944" s="130"/>
      <c r="U944" s="130"/>
      <c r="V944" s="130"/>
      <c r="W944" s="130"/>
      <c r="X944" s="130"/>
      <c r="Y944" s="130"/>
      <c r="Z944" s="130"/>
      <c r="AA944" s="130"/>
      <c r="AB944" s="130"/>
      <c r="AC944" s="130"/>
      <c r="AD944" s="130"/>
      <c r="AE944" s="130"/>
      <c r="AF944" s="130"/>
      <c r="AG944" s="130"/>
      <c r="AH944" s="116"/>
      <c r="AI944" s="116"/>
    </row>
    <row r="945" spans="1:35" ht="15.75" customHeight="1">
      <c r="A945" s="260"/>
      <c r="B945" s="116"/>
      <c r="C945" s="130"/>
      <c r="D945" s="130"/>
      <c r="E945" s="130"/>
      <c r="F945" s="130"/>
      <c r="G945" s="130"/>
      <c r="H945" s="117"/>
      <c r="I945" s="130"/>
      <c r="J945" s="130"/>
      <c r="K945" s="130"/>
      <c r="L945" s="130"/>
      <c r="M945" s="130"/>
      <c r="N945" s="257"/>
      <c r="O945" s="257"/>
      <c r="P945" s="130"/>
      <c r="Q945" s="257"/>
      <c r="R945" s="257"/>
      <c r="S945" s="257"/>
      <c r="T945" s="130"/>
      <c r="U945" s="130"/>
      <c r="V945" s="130"/>
      <c r="W945" s="130"/>
      <c r="X945" s="130"/>
      <c r="Y945" s="130"/>
      <c r="Z945" s="130"/>
      <c r="AA945" s="130"/>
      <c r="AB945" s="130"/>
      <c r="AC945" s="130"/>
      <c r="AD945" s="130"/>
      <c r="AE945" s="130"/>
      <c r="AF945" s="130"/>
      <c r="AG945" s="130"/>
      <c r="AH945" s="116"/>
      <c r="AI945" s="116"/>
    </row>
    <row r="946" spans="1:35" ht="15.75" customHeight="1">
      <c r="A946" s="260"/>
      <c r="B946" s="116"/>
      <c r="C946" s="130"/>
      <c r="D946" s="130"/>
      <c r="E946" s="130"/>
      <c r="F946" s="130"/>
      <c r="G946" s="130"/>
      <c r="H946" s="117"/>
      <c r="I946" s="130"/>
      <c r="J946" s="130"/>
      <c r="K946" s="130"/>
      <c r="L946" s="130"/>
      <c r="M946" s="130"/>
      <c r="N946" s="257"/>
      <c r="O946" s="257"/>
      <c r="P946" s="130"/>
      <c r="Q946" s="257"/>
      <c r="R946" s="257"/>
      <c r="S946" s="257"/>
      <c r="T946" s="130"/>
      <c r="U946" s="130"/>
      <c r="V946" s="130"/>
      <c r="W946" s="130"/>
      <c r="X946" s="130"/>
      <c r="Y946" s="130"/>
      <c r="Z946" s="130"/>
      <c r="AA946" s="130"/>
      <c r="AB946" s="130"/>
      <c r="AC946" s="130"/>
      <c r="AD946" s="130"/>
      <c r="AE946" s="130"/>
      <c r="AF946" s="130"/>
      <c r="AG946" s="130"/>
      <c r="AH946" s="116"/>
      <c r="AI946" s="116"/>
    </row>
    <row r="947" spans="1:35" ht="15.75" customHeight="1">
      <c r="A947" s="260"/>
      <c r="B947" s="116"/>
      <c r="C947" s="130"/>
      <c r="D947" s="130"/>
      <c r="E947" s="130"/>
      <c r="F947" s="130"/>
      <c r="G947" s="130"/>
      <c r="H947" s="117"/>
      <c r="I947" s="130"/>
      <c r="J947" s="130"/>
      <c r="K947" s="130"/>
      <c r="L947" s="130"/>
      <c r="M947" s="130"/>
      <c r="N947" s="257"/>
      <c r="O947" s="257"/>
      <c r="P947" s="130"/>
      <c r="Q947" s="257"/>
      <c r="R947" s="257"/>
      <c r="S947" s="257"/>
      <c r="T947" s="130"/>
      <c r="U947" s="130"/>
      <c r="V947" s="130"/>
      <c r="W947" s="130"/>
      <c r="X947" s="130"/>
      <c r="Y947" s="130"/>
      <c r="Z947" s="130"/>
      <c r="AA947" s="130"/>
      <c r="AB947" s="130"/>
      <c r="AC947" s="130"/>
      <c r="AD947" s="130"/>
      <c r="AE947" s="130"/>
      <c r="AF947" s="130"/>
      <c r="AG947" s="130"/>
      <c r="AH947" s="116"/>
      <c r="AI947" s="116"/>
    </row>
    <row r="948" spans="1:35" ht="15.75" customHeight="1">
      <c r="A948" s="260"/>
      <c r="B948" s="116"/>
      <c r="C948" s="130"/>
      <c r="D948" s="130"/>
      <c r="E948" s="130"/>
      <c r="F948" s="130"/>
      <c r="G948" s="130"/>
      <c r="H948" s="117"/>
      <c r="I948" s="130"/>
      <c r="J948" s="130"/>
      <c r="K948" s="130"/>
      <c r="L948" s="130"/>
      <c r="M948" s="130"/>
      <c r="N948" s="257"/>
      <c r="O948" s="257"/>
      <c r="P948" s="130"/>
      <c r="Q948" s="257"/>
      <c r="R948" s="257"/>
      <c r="S948" s="257"/>
      <c r="T948" s="130"/>
      <c r="U948" s="130"/>
      <c r="V948" s="130"/>
      <c r="W948" s="130"/>
      <c r="X948" s="130"/>
      <c r="Y948" s="130"/>
      <c r="Z948" s="130"/>
      <c r="AA948" s="130"/>
      <c r="AB948" s="130"/>
      <c r="AC948" s="130"/>
      <c r="AD948" s="130"/>
      <c r="AE948" s="130"/>
      <c r="AF948" s="130"/>
      <c r="AG948" s="130"/>
      <c r="AH948" s="116"/>
      <c r="AI948" s="116"/>
    </row>
    <row r="949" spans="1:35" ht="15.75" customHeight="1">
      <c r="A949" s="260"/>
      <c r="B949" s="116"/>
      <c r="C949" s="130"/>
      <c r="D949" s="130"/>
      <c r="E949" s="130"/>
      <c r="F949" s="130"/>
      <c r="G949" s="130"/>
      <c r="H949" s="117"/>
      <c r="I949" s="130"/>
      <c r="J949" s="130"/>
      <c r="K949" s="130"/>
      <c r="L949" s="130"/>
      <c r="M949" s="130"/>
      <c r="N949" s="257"/>
      <c r="O949" s="257"/>
      <c r="P949" s="130"/>
      <c r="Q949" s="257"/>
      <c r="R949" s="257"/>
      <c r="S949" s="257"/>
      <c r="T949" s="130"/>
      <c r="U949" s="130"/>
      <c r="V949" s="130"/>
      <c r="W949" s="130"/>
      <c r="X949" s="130"/>
      <c r="Y949" s="130"/>
      <c r="Z949" s="130"/>
      <c r="AA949" s="130"/>
      <c r="AB949" s="130"/>
      <c r="AC949" s="130"/>
      <c r="AD949" s="130"/>
      <c r="AE949" s="130"/>
      <c r="AF949" s="130"/>
      <c r="AG949" s="130"/>
      <c r="AH949" s="116"/>
      <c r="AI949" s="116"/>
    </row>
    <row r="950" spans="1:35" ht="15.75" customHeight="1">
      <c r="A950" s="260"/>
      <c r="B950" s="116"/>
      <c r="C950" s="130"/>
      <c r="D950" s="130"/>
      <c r="E950" s="130"/>
      <c r="F950" s="130"/>
      <c r="G950" s="130"/>
      <c r="H950" s="117"/>
      <c r="I950" s="130"/>
      <c r="J950" s="130"/>
      <c r="K950" s="130"/>
      <c r="L950" s="130"/>
      <c r="M950" s="130"/>
      <c r="N950" s="257"/>
      <c r="O950" s="257"/>
      <c r="P950" s="130"/>
      <c r="Q950" s="257"/>
      <c r="R950" s="257"/>
      <c r="S950" s="257"/>
      <c r="T950" s="130"/>
      <c r="U950" s="130"/>
      <c r="V950" s="130"/>
      <c r="W950" s="130"/>
      <c r="X950" s="130"/>
      <c r="Y950" s="130"/>
      <c r="Z950" s="130"/>
      <c r="AA950" s="130"/>
      <c r="AB950" s="130"/>
      <c r="AC950" s="130"/>
      <c r="AD950" s="130"/>
      <c r="AE950" s="130"/>
      <c r="AF950" s="130"/>
      <c r="AG950" s="130"/>
      <c r="AH950" s="116"/>
      <c r="AI950" s="116"/>
    </row>
    <row r="951" spans="1:35" ht="15.75" customHeight="1">
      <c r="A951" s="260"/>
      <c r="B951" s="116"/>
      <c r="C951" s="130"/>
      <c r="D951" s="130"/>
      <c r="E951" s="130"/>
      <c r="F951" s="130"/>
      <c r="G951" s="130"/>
      <c r="H951" s="117"/>
      <c r="I951" s="130"/>
      <c r="J951" s="130"/>
      <c r="K951" s="130"/>
      <c r="L951" s="130"/>
      <c r="M951" s="130"/>
      <c r="N951" s="257"/>
      <c r="O951" s="257"/>
      <c r="P951" s="130"/>
      <c r="Q951" s="257"/>
      <c r="R951" s="257"/>
      <c r="S951" s="257"/>
      <c r="T951" s="130"/>
      <c r="U951" s="130"/>
      <c r="V951" s="130"/>
      <c r="W951" s="130"/>
      <c r="X951" s="130"/>
      <c r="Y951" s="130"/>
      <c r="Z951" s="130"/>
      <c r="AA951" s="130"/>
      <c r="AB951" s="130"/>
      <c r="AC951" s="130"/>
      <c r="AD951" s="130"/>
      <c r="AE951" s="130"/>
      <c r="AF951" s="130"/>
      <c r="AG951" s="130"/>
      <c r="AH951" s="116"/>
      <c r="AI951" s="116"/>
    </row>
    <row r="952" spans="1:35" ht="15.75" customHeight="1">
      <c r="A952" s="260"/>
      <c r="B952" s="116"/>
      <c r="C952" s="130"/>
      <c r="D952" s="130"/>
      <c r="E952" s="130"/>
      <c r="F952" s="130"/>
      <c r="G952" s="130"/>
      <c r="H952" s="117"/>
      <c r="I952" s="130"/>
      <c r="J952" s="130"/>
      <c r="K952" s="130"/>
      <c r="L952" s="130"/>
      <c r="M952" s="130"/>
      <c r="N952" s="257"/>
      <c r="O952" s="257"/>
      <c r="P952" s="130"/>
      <c r="Q952" s="257"/>
      <c r="R952" s="257"/>
      <c r="S952" s="257"/>
      <c r="T952" s="130"/>
      <c r="U952" s="130"/>
      <c r="V952" s="130"/>
      <c r="W952" s="130"/>
      <c r="X952" s="130"/>
      <c r="Y952" s="130"/>
      <c r="Z952" s="130"/>
      <c r="AA952" s="130"/>
      <c r="AB952" s="130"/>
      <c r="AC952" s="130"/>
      <c r="AD952" s="130"/>
      <c r="AE952" s="130"/>
      <c r="AF952" s="130"/>
      <c r="AG952" s="130"/>
      <c r="AH952" s="116"/>
      <c r="AI952" s="116"/>
    </row>
    <row r="953" spans="1:35" ht="15.75" customHeight="1">
      <c r="A953" s="260"/>
      <c r="B953" s="116"/>
      <c r="C953" s="130"/>
      <c r="D953" s="130"/>
      <c r="E953" s="130"/>
      <c r="F953" s="130"/>
      <c r="G953" s="130"/>
      <c r="H953" s="117"/>
      <c r="I953" s="130"/>
      <c r="J953" s="130"/>
      <c r="K953" s="130"/>
      <c r="L953" s="130"/>
      <c r="M953" s="130"/>
      <c r="N953" s="257"/>
      <c r="O953" s="257"/>
      <c r="P953" s="130"/>
      <c r="Q953" s="257"/>
      <c r="R953" s="257"/>
      <c r="S953" s="257"/>
      <c r="T953" s="130"/>
      <c r="U953" s="130"/>
      <c r="V953" s="130"/>
      <c r="W953" s="130"/>
      <c r="X953" s="130"/>
      <c r="Y953" s="130"/>
      <c r="Z953" s="130"/>
      <c r="AA953" s="130"/>
      <c r="AB953" s="130"/>
      <c r="AC953" s="130"/>
      <c r="AD953" s="130"/>
      <c r="AE953" s="130"/>
      <c r="AF953" s="130"/>
      <c r="AG953" s="130"/>
      <c r="AH953" s="116"/>
      <c r="AI953" s="116"/>
    </row>
    <row r="954" spans="1:35" ht="15.75" customHeight="1">
      <c r="A954" s="260"/>
      <c r="B954" s="116"/>
      <c r="C954" s="130"/>
      <c r="D954" s="130"/>
      <c r="E954" s="130"/>
      <c r="F954" s="130"/>
      <c r="G954" s="130"/>
      <c r="H954" s="117"/>
      <c r="I954" s="130"/>
      <c r="J954" s="130"/>
      <c r="K954" s="130"/>
      <c r="L954" s="130"/>
      <c r="M954" s="130"/>
      <c r="N954" s="257"/>
      <c r="O954" s="257"/>
      <c r="P954" s="130"/>
      <c r="Q954" s="257"/>
      <c r="R954" s="257"/>
      <c r="S954" s="257"/>
      <c r="T954" s="130"/>
      <c r="U954" s="130"/>
      <c r="V954" s="130"/>
      <c r="W954" s="130"/>
      <c r="X954" s="130"/>
      <c r="Y954" s="130"/>
      <c r="Z954" s="130"/>
      <c r="AA954" s="130"/>
      <c r="AB954" s="130"/>
      <c r="AC954" s="130"/>
      <c r="AD954" s="130"/>
      <c r="AE954" s="130"/>
      <c r="AF954" s="130"/>
      <c r="AG954" s="130"/>
      <c r="AH954" s="116"/>
      <c r="AI954" s="116"/>
    </row>
    <row r="955" spans="1:35" ht="15.75" customHeight="1">
      <c r="A955" s="260"/>
      <c r="B955" s="116"/>
      <c r="C955" s="130"/>
      <c r="D955" s="130"/>
      <c r="E955" s="130"/>
      <c r="F955" s="130"/>
      <c r="G955" s="130"/>
      <c r="H955" s="117"/>
      <c r="I955" s="130"/>
      <c r="J955" s="130"/>
      <c r="K955" s="130"/>
      <c r="L955" s="130"/>
      <c r="M955" s="130"/>
      <c r="N955" s="257"/>
      <c r="O955" s="257"/>
      <c r="P955" s="130"/>
      <c r="Q955" s="257"/>
      <c r="R955" s="257"/>
      <c r="S955" s="257"/>
      <c r="T955" s="130"/>
      <c r="U955" s="130"/>
      <c r="V955" s="130"/>
      <c r="W955" s="130"/>
      <c r="X955" s="130"/>
      <c r="Y955" s="130"/>
      <c r="Z955" s="130"/>
      <c r="AA955" s="130"/>
      <c r="AB955" s="130"/>
      <c r="AC955" s="130"/>
      <c r="AD955" s="130"/>
      <c r="AE955" s="130"/>
      <c r="AF955" s="130"/>
      <c r="AG955" s="130"/>
      <c r="AH955" s="116"/>
      <c r="AI955" s="116"/>
    </row>
    <row r="956" spans="1:35" ht="15.75" customHeight="1">
      <c r="A956" s="260"/>
      <c r="B956" s="116"/>
      <c r="C956" s="130"/>
      <c r="D956" s="130"/>
      <c r="E956" s="130"/>
      <c r="F956" s="130"/>
      <c r="G956" s="130"/>
      <c r="H956" s="117"/>
      <c r="I956" s="130"/>
      <c r="J956" s="130"/>
      <c r="K956" s="130"/>
      <c r="L956" s="130"/>
      <c r="M956" s="130"/>
      <c r="N956" s="257"/>
      <c r="O956" s="257"/>
      <c r="P956" s="130"/>
      <c r="Q956" s="257"/>
      <c r="R956" s="257"/>
      <c r="S956" s="257"/>
      <c r="T956" s="130"/>
      <c r="U956" s="130"/>
      <c r="V956" s="130"/>
      <c r="W956" s="130"/>
      <c r="X956" s="130"/>
      <c r="Y956" s="130"/>
      <c r="Z956" s="130"/>
      <c r="AA956" s="130"/>
      <c r="AB956" s="130"/>
      <c r="AC956" s="130"/>
      <c r="AD956" s="130"/>
      <c r="AE956" s="130"/>
      <c r="AF956" s="130"/>
      <c r="AG956" s="130"/>
      <c r="AH956" s="116"/>
      <c r="AI956" s="116"/>
    </row>
    <row r="957" spans="1:35" ht="15.75" customHeight="1">
      <c r="A957" s="260"/>
      <c r="B957" s="116"/>
      <c r="C957" s="130"/>
      <c r="D957" s="130"/>
      <c r="E957" s="130"/>
      <c r="F957" s="130"/>
      <c r="G957" s="130"/>
      <c r="H957" s="117"/>
      <c r="I957" s="130"/>
      <c r="J957" s="130"/>
      <c r="K957" s="130"/>
      <c r="L957" s="130"/>
      <c r="M957" s="130"/>
      <c r="N957" s="257"/>
      <c r="O957" s="257"/>
      <c r="P957" s="130"/>
      <c r="Q957" s="257"/>
      <c r="R957" s="257"/>
      <c r="S957" s="257"/>
      <c r="T957" s="130"/>
      <c r="U957" s="130"/>
      <c r="V957" s="130"/>
      <c r="W957" s="130"/>
      <c r="X957" s="130"/>
      <c r="Y957" s="130"/>
      <c r="Z957" s="130"/>
      <c r="AA957" s="130"/>
      <c r="AB957" s="130"/>
      <c r="AC957" s="130"/>
      <c r="AD957" s="130"/>
      <c r="AE957" s="130"/>
      <c r="AF957" s="130"/>
      <c r="AG957" s="130"/>
      <c r="AH957" s="116"/>
      <c r="AI957" s="116"/>
    </row>
    <row r="958" spans="1:35" ht="15.75" customHeight="1">
      <c r="A958" s="260"/>
      <c r="B958" s="116"/>
      <c r="C958" s="130"/>
      <c r="D958" s="130"/>
      <c r="E958" s="130"/>
      <c r="F958" s="130"/>
      <c r="G958" s="130"/>
      <c r="H958" s="117"/>
      <c r="I958" s="130"/>
      <c r="J958" s="130"/>
      <c r="K958" s="130"/>
      <c r="L958" s="130"/>
      <c r="M958" s="130"/>
      <c r="N958" s="257"/>
      <c r="O958" s="257"/>
      <c r="P958" s="130"/>
      <c r="Q958" s="257"/>
      <c r="R958" s="257"/>
      <c r="S958" s="257"/>
      <c r="T958" s="130"/>
      <c r="U958" s="130"/>
      <c r="V958" s="130"/>
      <c r="W958" s="130"/>
      <c r="X958" s="130"/>
      <c r="Y958" s="130"/>
      <c r="Z958" s="130"/>
      <c r="AA958" s="130"/>
      <c r="AB958" s="130"/>
      <c r="AC958" s="130"/>
      <c r="AD958" s="130"/>
      <c r="AE958" s="130"/>
      <c r="AF958" s="130"/>
      <c r="AG958" s="130"/>
      <c r="AH958" s="116"/>
      <c r="AI958" s="116"/>
    </row>
    <row r="959" spans="1:35" ht="15.75" customHeight="1">
      <c r="A959" s="260"/>
      <c r="B959" s="116"/>
      <c r="C959" s="130"/>
      <c r="D959" s="130"/>
      <c r="E959" s="130"/>
      <c r="F959" s="130"/>
      <c r="G959" s="130"/>
      <c r="H959" s="117"/>
      <c r="I959" s="130"/>
      <c r="J959" s="130"/>
      <c r="K959" s="130"/>
      <c r="L959" s="130"/>
      <c r="M959" s="130"/>
      <c r="N959" s="257"/>
      <c r="O959" s="257"/>
      <c r="P959" s="130"/>
      <c r="Q959" s="257"/>
      <c r="R959" s="257"/>
      <c r="S959" s="257"/>
      <c r="T959" s="130"/>
      <c r="U959" s="130"/>
      <c r="V959" s="130"/>
      <c r="W959" s="130"/>
      <c r="X959" s="130"/>
      <c r="Y959" s="130"/>
      <c r="Z959" s="130"/>
      <c r="AA959" s="130"/>
      <c r="AB959" s="130"/>
      <c r="AC959" s="130"/>
      <c r="AD959" s="130"/>
      <c r="AE959" s="130"/>
      <c r="AF959" s="130"/>
      <c r="AG959" s="130"/>
      <c r="AH959" s="116"/>
      <c r="AI959" s="116"/>
    </row>
    <row r="960" spans="1:35" ht="15.75" customHeight="1">
      <c r="A960" s="260"/>
      <c r="B960" s="116"/>
      <c r="C960" s="130"/>
      <c r="D960" s="130"/>
      <c r="E960" s="130"/>
      <c r="F960" s="130"/>
      <c r="G960" s="130"/>
      <c r="H960" s="117"/>
      <c r="I960" s="130"/>
      <c r="J960" s="130"/>
      <c r="K960" s="130"/>
      <c r="L960" s="130"/>
      <c r="M960" s="130"/>
      <c r="N960" s="257"/>
      <c r="O960" s="257"/>
      <c r="P960" s="130"/>
      <c r="Q960" s="257"/>
      <c r="R960" s="257"/>
      <c r="S960" s="257"/>
      <c r="T960" s="130"/>
      <c r="U960" s="130"/>
      <c r="V960" s="130"/>
      <c r="W960" s="130"/>
      <c r="X960" s="130"/>
      <c r="Y960" s="130"/>
      <c r="Z960" s="130"/>
      <c r="AA960" s="130"/>
      <c r="AB960" s="130"/>
      <c r="AC960" s="130"/>
      <c r="AD960" s="130"/>
      <c r="AE960" s="130"/>
      <c r="AF960" s="130"/>
      <c r="AG960" s="130"/>
      <c r="AH960" s="116"/>
      <c r="AI960" s="116"/>
    </row>
    <row r="961" spans="1:35" ht="15.75" customHeight="1">
      <c r="A961" s="260"/>
      <c r="B961" s="116"/>
      <c r="C961" s="130"/>
      <c r="D961" s="130"/>
      <c r="E961" s="130"/>
      <c r="F961" s="130"/>
      <c r="G961" s="130"/>
      <c r="H961" s="117"/>
      <c r="I961" s="130"/>
      <c r="J961" s="130"/>
      <c r="K961" s="130"/>
      <c r="L961" s="130"/>
      <c r="M961" s="130"/>
      <c r="N961" s="257"/>
      <c r="O961" s="257"/>
      <c r="P961" s="130"/>
      <c r="Q961" s="257"/>
      <c r="R961" s="257"/>
      <c r="S961" s="257"/>
      <c r="T961" s="130"/>
      <c r="U961" s="130"/>
      <c r="V961" s="130"/>
      <c r="W961" s="130"/>
      <c r="X961" s="130"/>
      <c r="Y961" s="130"/>
      <c r="Z961" s="130"/>
      <c r="AA961" s="130"/>
      <c r="AB961" s="130"/>
      <c r="AC961" s="130"/>
      <c r="AD961" s="130"/>
      <c r="AE961" s="130"/>
      <c r="AF961" s="130"/>
      <c r="AG961" s="130"/>
      <c r="AH961" s="116"/>
      <c r="AI961" s="116"/>
    </row>
    <row r="962" spans="1:35" ht="15.75" customHeight="1">
      <c r="A962" s="260"/>
      <c r="B962" s="116"/>
      <c r="C962" s="130"/>
      <c r="D962" s="130"/>
      <c r="E962" s="130"/>
      <c r="F962" s="130"/>
      <c r="G962" s="130"/>
      <c r="H962" s="117"/>
      <c r="I962" s="130"/>
      <c r="J962" s="130"/>
      <c r="K962" s="130"/>
      <c r="L962" s="130"/>
      <c r="M962" s="130"/>
      <c r="N962" s="257"/>
      <c r="O962" s="257"/>
      <c r="P962" s="130"/>
      <c r="Q962" s="257"/>
      <c r="R962" s="257"/>
      <c r="S962" s="257"/>
      <c r="T962" s="130"/>
      <c r="U962" s="130"/>
      <c r="V962" s="130"/>
      <c r="W962" s="130"/>
      <c r="X962" s="130"/>
      <c r="Y962" s="130"/>
      <c r="Z962" s="130"/>
      <c r="AA962" s="130"/>
      <c r="AB962" s="130"/>
      <c r="AC962" s="130"/>
      <c r="AD962" s="130"/>
      <c r="AE962" s="130"/>
      <c r="AF962" s="130"/>
      <c r="AG962" s="130"/>
      <c r="AH962" s="116"/>
      <c r="AI962" s="116"/>
    </row>
    <row r="963" spans="1:35" ht="15.75" customHeight="1">
      <c r="A963" s="260"/>
      <c r="B963" s="116"/>
      <c r="C963" s="130"/>
      <c r="D963" s="130"/>
      <c r="E963" s="130"/>
      <c r="F963" s="130"/>
      <c r="G963" s="130"/>
      <c r="H963" s="117"/>
      <c r="I963" s="130"/>
      <c r="J963" s="130"/>
      <c r="K963" s="130"/>
      <c r="L963" s="130"/>
      <c r="M963" s="130"/>
      <c r="N963" s="257"/>
      <c r="O963" s="257"/>
      <c r="P963" s="130"/>
      <c r="Q963" s="257"/>
      <c r="R963" s="257"/>
      <c r="S963" s="257"/>
      <c r="T963" s="130"/>
      <c r="U963" s="130"/>
      <c r="V963" s="130"/>
      <c r="W963" s="130"/>
      <c r="X963" s="130"/>
      <c r="Y963" s="130"/>
      <c r="Z963" s="130"/>
      <c r="AA963" s="130"/>
      <c r="AB963" s="130"/>
      <c r="AC963" s="130"/>
      <c r="AD963" s="130"/>
      <c r="AE963" s="130"/>
      <c r="AF963" s="130"/>
      <c r="AG963" s="130"/>
      <c r="AH963" s="116"/>
      <c r="AI963" s="116"/>
    </row>
    <row r="964" spans="1:35" ht="15.75" customHeight="1">
      <c r="A964" s="260"/>
      <c r="B964" s="116"/>
      <c r="C964" s="130"/>
      <c r="D964" s="130"/>
      <c r="E964" s="130"/>
      <c r="F964" s="130"/>
      <c r="G964" s="130"/>
      <c r="H964" s="117"/>
      <c r="I964" s="130"/>
      <c r="J964" s="130"/>
      <c r="K964" s="130"/>
      <c r="L964" s="130"/>
      <c r="M964" s="130"/>
      <c r="N964" s="257"/>
      <c r="O964" s="257"/>
      <c r="P964" s="130"/>
      <c r="Q964" s="257"/>
      <c r="R964" s="257"/>
      <c r="S964" s="257"/>
      <c r="T964" s="130"/>
      <c r="U964" s="130"/>
      <c r="V964" s="130"/>
      <c r="W964" s="130"/>
      <c r="X964" s="130"/>
      <c r="Y964" s="130"/>
      <c r="Z964" s="130"/>
      <c r="AA964" s="130"/>
      <c r="AB964" s="130"/>
      <c r="AC964" s="130"/>
      <c r="AD964" s="130"/>
      <c r="AE964" s="130"/>
      <c r="AF964" s="130"/>
      <c r="AG964" s="130"/>
      <c r="AH964" s="116"/>
      <c r="AI964" s="116"/>
    </row>
    <row r="965" spans="1:35" ht="15.75" customHeight="1">
      <c r="A965" s="260"/>
      <c r="B965" s="116"/>
      <c r="C965" s="130"/>
      <c r="D965" s="130"/>
      <c r="E965" s="130"/>
      <c r="F965" s="130"/>
      <c r="G965" s="130"/>
      <c r="H965" s="117"/>
      <c r="I965" s="130"/>
      <c r="J965" s="130"/>
      <c r="K965" s="130"/>
      <c r="L965" s="130"/>
      <c r="M965" s="130"/>
      <c r="N965" s="257"/>
      <c r="O965" s="257"/>
      <c r="P965" s="130"/>
      <c r="Q965" s="257"/>
      <c r="R965" s="257"/>
      <c r="S965" s="257"/>
      <c r="T965" s="130"/>
      <c r="U965" s="130"/>
      <c r="V965" s="130"/>
      <c r="W965" s="130"/>
      <c r="X965" s="130"/>
      <c r="Y965" s="130"/>
      <c r="Z965" s="130"/>
      <c r="AA965" s="130"/>
      <c r="AB965" s="130"/>
      <c r="AC965" s="130"/>
      <c r="AD965" s="130"/>
      <c r="AE965" s="130"/>
      <c r="AF965" s="130"/>
      <c r="AG965" s="130"/>
      <c r="AH965" s="116"/>
      <c r="AI965" s="116"/>
    </row>
    <row r="966" spans="1:35" ht="15.75" customHeight="1">
      <c r="A966" s="260"/>
      <c r="B966" s="116"/>
      <c r="C966" s="130"/>
      <c r="D966" s="130"/>
      <c r="E966" s="130"/>
      <c r="F966" s="130"/>
      <c r="G966" s="130"/>
      <c r="H966" s="117"/>
      <c r="I966" s="130"/>
      <c r="J966" s="130"/>
      <c r="K966" s="130"/>
      <c r="L966" s="130"/>
      <c r="M966" s="130"/>
      <c r="N966" s="257"/>
      <c r="O966" s="257"/>
      <c r="P966" s="130"/>
      <c r="Q966" s="257"/>
      <c r="R966" s="257"/>
      <c r="S966" s="257"/>
      <c r="T966" s="130"/>
      <c r="U966" s="130"/>
      <c r="V966" s="130"/>
      <c r="W966" s="130"/>
      <c r="X966" s="130"/>
      <c r="Y966" s="130"/>
      <c r="Z966" s="130"/>
      <c r="AA966" s="130"/>
      <c r="AB966" s="130"/>
      <c r="AC966" s="130"/>
      <c r="AD966" s="130"/>
      <c r="AE966" s="130"/>
      <c r="AF966" s="130"/>
      <c r="AG966" s="130"/>
      <c r="AH966" s="116"/>
      <c r="AI966" s="116"/>
    </row>
    <row r="967" spans="1:35" ht="15.75" customHeight="1">
      <c r="A967" s="260"/>
      <c r="B967" s="116"/>
      <c r="C967" s="130"/>
      <c r="D967" s="130"/>
      <c r="E967" s="130"/>
      <c r="F967" s="130"/>
      <c r="G967" s="130"/>
      <c r="H967" s="117"/>
      <c r="I967" s="130"/>
      <c r="J967" s="130"/>
      <c r="K967" s="130"/>
      <c r="L967" s="130"/>
      <c r="M967" s="130"/>
      <c r="N967" s="257"/>
      <c r="O967" s="257"/>
      <c r="P967" s="130"/>
      <c r="Q967" s="257"/>
      <c r="R967" s="257"/>
      <c r="S967" s="257"/>
      <c r="T967" s="130"/>
      <c r="U967" s="130"/>
      <c r="V967" s="130"/>
      <c r="W967" s="130"/>
      <c r="X967" s="130"/>
      <c r="Y967" s="130"/>
      <c r="Z967" s="130"/>
      <c r="AA967" s="130"/>
      <c r="AB967" s="130"/>
      <c r="AC967" s="130"/>
      <c r="AD967" s="130"/>
      <c r="AE967" s="130"/>
      <c r="AF967" s="130"/>
      <c r="AG967" s="130"/>
      <c r="AH967" s="116"/>
      <c r="AI967" s="116"/>
    </row>
    <row r="968" spans="1:35" ht="15.75" customHeight="1">
      <c r="A968" s="260"/>
      <c r="B968" s="116"/>
      <c r="C968" s="130"/>
      <c r="D968" s="130"/>
      <c r="E968" s="130"/>
      <c r="F968" s="130"/>
      <c r="G968" s="130"/>
      <c r="H968" s="117"/>
      <c r="I968" s="130"/>
      <c r="J968" s="130"/>
      <c r="K968" s="130"/>
      <c r="L968" s="130"/>
      <c r="M968" s="130"/>
      <c r="N968" s="257"/>
      <c r="O968" s="257"/>
      <c r="P968" s="130"/>
      <c r="Q968" s="257"/>
      <c r="R968" s="257"/>
      <c r="S968" s="257"/>
      <c r="T968" s="130"/>
      <c r="U968" s="130"/>
      <c r="V968" s="130"/>
      <c r="W968" s="130"/>
      <c r="X968" s="130"/>
      <c r="Y968" s="130"/>
      <c r="Z968" s="130"/>
      <c r="AA968" s="130"/>
      <c r="AB968" s="130"/>
      <c r="AC968" s="130"/>
      <c r="AD968" s="130"/>
      <c r="AE968" s="130"/>
      <c r="AF968" s="130"/>
      <c r="AG968" s="130"/>
      <c r="AH968" s="116"/>
      <c r="AI968" s="116"/>
    </row>
    <row r="969" spans="1:35" ht="15.75" customHeight="1">
      <c r="A969" s="260"/>
      <c r="B969" s="116"/>
      <c r="C969" s="130"/>
      <c r="D969" s="130"/>
      <c r="E969" s="130"/>
      <c r="F969" s="130"/>
      <c r="G969" s="130"/>
      <c r="H969" s="117"/>
      <c r="I969" s="130"/>
      <c r="J969" s="130"/>
      <c r="K969" s="130"/>
      <c r="L969" s="130"/>
      <c r="M969" s="130"/>
      <c r="N969" s="257"/>
      <c r="O969" s="257"/>
      <c r="P969" s="130"/>
      <c r="Q969" s="257"/>
      <c r="R969" s="257"/>
      <c r="S969" s="257"/>
      <c r="T969" s="130"/>
      <c r="U969" s="130"/>
      <c r="V969" s="130"/>
      <c r="W969" s="130"/>
      <c r="X969" s="130"/>
      <c r="Y969" s="130"/>
      <c r="Z969" s="130"/>
      <c r="AA969" s="130"/>
      <c r="AB969" s="130"/>
      <c r="AC969" s="130"/>
      <c r="AD969" s="130"/>
      <c r="AE969" s="130"/>
      <c r="AF969" s="130"/>
      <c r="AG969" s="130"/>
      <c r="AH969" s="116"/>
      <c r="AI969" s="116"/>
    </row>
    <row r="970" spans="1:35" ht="15.75" customHeight="1">
      <c r="A970" s="260"/>
      <c r="B970" s="116"/>
      <c r="C970" s="130"/>
      <c r="D970" s="130"/>
      <c r="E970" s="130"/>
      <c r="F970" s="130"/>
      <c r="G970" s="130"/>
      <c r="H970" s="117"/>
      <c r="I970" s="130"/>
      <c r="J970" s="130"/>
      <c r="K970" s="130"/>
      <c r="L970" s="130"/>
      <c r="M970" s="130"/>
      <c r="N970" s="257"/>
      <c r="O970" s="257"/>
      <c r="P970" s="130"/>
      <c r="Q970" s="257"/>
      <c r="R970" s="257"/>
      <c r="S970" s="257"/>
      <c r="T970" s="130"/>
      <c r="U970" s="130"/>
      <c r="V970" s="130"/>
      <c r="W970" s="130"/>
      <c r="X970" s="130"/>
      <c r="Y970" s="130"/>
      <c r="Z970" s="130"/>
      <c r="AA970" s="130"/>
      <c r="AB970" s="130"/>
      <c r="AC970" s="130"/>
      <c r="AD970" s="130"/>
      <c r="AE970" s="130"/>
      <c r="AF970" s="130"/>
      <c r="AG970" s="130"/>
      <c r="AH970" s="116"/>
      <c r="AI970" s="116"/>
    </row>
    <row r="971" spans="1:35" ht="15.75" customHeight="1">
      <c r="A971" s="260"/>
      <c r="B971" s="116"/>
      <c r="C971" s="130"/>
      <c r="D971" s="130"/>
      <c r="E971" s="130"/>
      <c r="F971" s="130"/>
      <c r="G971" s="130"/>
      <c r="H971" s="117"/>
      <c r="I971" s="130"/>
      <c r="J971" s="130"/>
      <c r="K971" s="130"/>
      <c r="L971" s="130"/>
      <c r="M971" s="130"/>
      <c r="N971" s="257"/>
      <c r="O971" s="257"/>
      <c r="P971" s="130"/>
      <c r="Q971" s="257"/>
      <c r="R971" s="257"/>
      <c r="S971" s="257"/>
      <c r="T971" s="130"/>
      <c r="U971" s="130"/>
      <c r="V971" s="130"/>
      <c r="W971" s="130"/>
      <c r="X971" s="130"/>
      <c r="Y971" s="130"/>
      <c r="Z971" s="130"/>
      <c r="AA971" s="130"/>
      <c r="AB971" s="130"/>
      <c r="AC971" s="130"/>
      <c r="AD971" s="130"/>
      <c r="AE971" s="130"/>
      <c r="AF971" s="130"/>
      <c r="AG971" s="130"/>
      <c r="AH971" s="116"/>
      <c r="AI971" s="116"/>
    </row>
    <row r="972" spans="1:35" ht="15.75" customHeight="1">
      <c r="A972" s="260"/>
      <c r="B972" s="116"/>
      <c r="C972" s="130"/>
      <c r="D972" s="130"/>
      <c r="E972" s="130"/>
      <c r="F972" s="130"/>
      <c r="G972" s="130"/>
      <c r="H972" s="117"/>
      <c r="I972" s="130"/>
      <c r="J972" s="130"/>
      <c r="K972" s="130"/>
      <c r="L972" s="130"/>
      <c r="M972" s="130"/>
      <c r="N972" s="257"/>
      <c r="O972" s="257"/>
      <c r="P972" s="130"/>
      <c r="Q972" s="257"/>
      <c r="R972" s="257"/>
      <c r="S972" s="257"/>
      <c r="T972" s="130"/>
      <c r="U972" s="130"/>
      <c r="V972" s="130"/>
      <c r="W972" s="130"/>
      <c r="X972" s="130"/>
      <c r="Y972" s="130"/>
      <c r="Z972" s="130"/>
      <c r="AA972" s="130"/>
      <c r="AB972" s="130"/>
      <c r="AC972" s="130"/>
      <c r="AD972" s="130"/>
      <c r="AE972" s="130"/>
      <c r="AF972" s="130"/>
      <c r="AG972" s="130"/>
      <c r="AH972" s="116"/>
      <c r="AI972" s="116"/>
    </row>
    <row r="973" spans="1:35" ht="15.75" customHeight="1">
      <c r="A973" s="260"/>
      <c r="B973" s="116"/>
      <c r="C973" s="130"/>
      <c r="D973" s="130"/>
      <c r="E973" s="130"/>
      <c r="F973" s="130"/>
      <c r="G973" s="130"/>
      <c r="H973" s="117"/>
      <c r="I973" s="130"/>
      <c r="J973" s="130"/>
      <c r="K973" s="130"/>
      <c r="L973" s="130"/>
      <c r="M973" s="130"/>
      <c r="N973" s="257"/>
      <c r="O973" s="257"/>
      <c r="P973" s="130"/>
      <c r="Q973" s="257"/>
      <c r="R973" s="257"/>
      <c r="S973" s="257"/>
      <c r="T973" s="130"/>
      <c r="U973" s="130"/>
      <c r="V973" s="130"/>
      <c r="W973" s="130"/>
      <c r="X973" s="130"/>
      <c r="Y973" s="130"/>
      <c r="Z973" s="130"/>
      <c r="AA973" s="130"/>
      <c r="AB973" s="130"/>
      <c r="AC973" s="130"/>
      <c r="AD973" s="130"/>
      <c r="AE973" s="130"/>
      <c r="AF973" s="130"/>
      <c r="AG973" s="130"/>
      <c r="AH973" s="116"/>
      <c r="AI973" s="116"/>
    </row>
    <row r="974" spans="1:35" ht="15.75" customHeight="1">
      <c r="A974" s="260"/>
      <c r="B974" s="116"/>
      <c r="C974" s="130"/>
      <c r="D974" s="130"/>
      <c r="E974" s="130"/>
      <c r="F974" s="130"/>
      <c r="G974" s="130"/>
      <c r="H974" s="117"/>
      <c r="I974" s="130"/>
      <c r="J974" s="130"/>
      <c r="K974" s="130"/>
      <c r="L974" s="130"/>
      <c r="M974" s="130"/>
      <c r="N974" s="257"/>
      <c r="O974" s="257"/>
      <c r="P974" s="130"/>
      <c r="Q974" s="257"/>
      <c r="R974" s="257"/>
      <c r="S974" s="257"/>
      <c r="T974" s="130"/>
      <c r="U974" s="130"/>
      <c r="V974" s="130"/>
      <c r="W974" s="130"/>
      <c r="X974" s="130"/>
      <c r="Y974" s="130"/>
      <c r="Z974" s="130"/>
      <c r="AA974" s="130"/>
      <c r="AB974" s="130"/>
      <c r="AC974" s="130"/>
      <c r="AD974" s="130"/>
      <c r="AE974" s="130"/>
      <c r="AF974" s="130"/>
      <c r="AG974" s="130"/>
      <c r="AH974" s="116"/>
      <c r="AI974" s="116"/>
    </row>
    <row r="975" spans="1:35" ht="15.75" customHeight="1">
      <c r="A975" s="260"/>
      <c r="B975" s="116"/>
      <c r="C975" s="130"/>
      <c r="D975" s="130"/>
      <c r="E975" s="130"/>
      <c r="F975" s="130"/>
      <c r="G975" s="130"/>
      <c r="H975" s="117"/>
      <c r="I975" s="130"/>
      <c r="J975" s="130"/>
      <c r="K975" s="130"/>
      <c r="L975" s="130"/>
      <c r="M975" s="130"/>
      <c r="N975" s="257"/>
      <c r="O975" s="257"/>
      <c r="P975" s="130"/>
      <c r="Q975" s="257"/>
      <c r="R975" s="257"/>
      <c r="S975" s="257"/>
      <c r="T975" s="130"/>
      <c r="U975" s="130"/>
      <c r="V975" s="130"/>
      <c r="W975" s="130"/>
      <c r="X975" s="130"/>
      <c r="Y975" s="130"/>
      <c r="Z975" s="130"/>
      <c r="AA975" s="130"/>
      <c r="AB975" s="130"/>
      <c r="AC975" s="130"/>
      <c r="AD975" s="130"/>
      <c r="AE975" s="130"/>
      <c r="AF975" s="130"/>
      <c r="AG975" s="130"/>
      <c r="AH975" s="116"/>
      <c r="AI975" s="116"/>
    </row>
    <row r="976" spans="1:35" ht="15.75" customHeight="1">
      <c r="A976" s="260"/>
      <c r="B976" s="116"/>
      <c r="C976" s="130"/>
      <c r="D976" s="130"/>
      <c r="E976" s="130"/>
      <c r="F976" s="130"/>
      <c r="G976" s="130"/>
      <c r="H976" s="117"/>
      <c r="I976" s="130"/>
      <c r="J976" s="130"/>
      <c r="K976" s="130"/>
      <c r="L976" s="130"/>
      <c r="M976" s="130"/>
      <c r="N976" s="257"/>
      <c r="O976" s="257"/>
      <c r="P976" s="130"/>
      <c r="Q976" s="257"/>
      <c r="R976" s="257"/>
      <c r="S976" s="257"/>
      <c r="T976" s="130"/>
      <c r="U976" s="130"/>
      <c r="V976" s="130"/>
      <c r="W976" s="130"/>
      <c r="X976" s="130"/>
      <c r="Y976" s="130"/>
      <c r="Z976" s="130"/>
      <c r="AA976" s="130"/>
      <c r="AB976" s="130"/>
      <c r="AC976" s="130"/>
      <c r="AD976" s="130"/>
      <c r="AE976" s="130"/>
      <c r="AF976" s="130"/>
      <c r="AG976" s="130"/>
      <c r="AH976" s="116"/>
      <c r="AI976" s="116"/>
    </row>
    <row r="977" spans="1:35" ht="15.75" customHeight="1">
      <c r="A977" s="260"/>
      <c r="B977" s="116"/>
      <c r="C977" s="130"/>
      <c r="D977" s="130"/>
      <c r="E977" s="130"/>
      <c r="F977" s="130"/>
      <c r="G977" s="130"/>
      <c r="H977" s="117"/>
      <c r="I977" s="130"/>
      <c r="J977" s="130"/>
      <c r="K977" s="130"/>
      <c r="L977" s="130"/>
      <c r="M977" s="130"/>
      <c r="N977" s="257"/>
      <c r="O977" s="257"/>
      <c r="P977" s="130"/>
      <c r="Q977" s="257"/>
      <c r="R977" s="257"/>
      <c r="S977" s="257"/>
      <c r="T977" s="130"/>
      <c r="U977" s="130"/>
      <c r="V977" s="130"/>
      <c r="W977" s="130"/>
      <c r="X977" s="130"/>
      <c r="Y977" s="130"/>
      <c r="Z977" s="130"/>
      <c r="AA977" s="130"/>
      <c r="AB977" s="130"/>
      <c r="AC977" s="130"/>
      <c r="AD977" s="130"/>
      <c r="AE977" s="130"/>
      <c r="AF977" s="130"/>
      <c r="AG977" s="130"/>
      <c r="AH977" s="116"/>
      <c r="AI977" s="116"/>
    </row>
    <row r="978" spans="1:35" ht="15.75" customHeight="1">
      <c r="A978" s="260"/>
      <c r="B978" s="116"/>
      <c r="C978" s="130"/>
      <c r="D978" s="130"/>
      <c r="E978" s="130"/>
      <c r="F978" s="130"/>
      <c r="G978" s="130"/>
      <c r="H978" s="117"/>
      <c r="I978" s="130"/>
      <c r="J978" s="130"/>
      <c r="K978" s="130"/>
      <c r="L978" s="130"/>
      <c r="M978" s="130"/>
      <c r="N978" s="257"/>
      <c r="O978" s="257"/>
      <c r="P978" s="130"/>
      <c r="Q978" s="257"/>
      <c r="R978" s="257"/>
      <c r="S978" s="257"/>
      <c r="T978" s="130"/>
      <c r="U978" s="130"/>
      <c r="V978" s="130"/>
      <c r="W978" s="130"/>
      <c r="X978" s="130"/>
      <c r="Y978" s="130"/>
      <c r="Z978" s="130"/>
      <c r="AA978" s="130"/>
      <c r="AB978" s="130"/>
      <c r="AC978" s="130"/>
      <c r="AD978" s="130"/>
      <c r="AE978" s="130"/>
      <c r="AF978" s="130"/>
      <c r="AG978" s="130"/>
      <c r="AH978" s="116"/>
      <c r="AI978" s="116"/>
    </row>
    <row r="979" spans="1:35" ht="15.75" customHeight="1">
      <c r="A979" s="260"/>
      <c r="B979" s="116"/>
      <c r="C979" s="130"/>
      <c r="D979" s="130"/>
      <c r="E979" s="130"/>
      <c r="F979" s="130"/>
      <c r="G979" s="130"/>
      <c r="H979" s="117"/>
      <c r="I979" s="130"/>
      <c r="J979" s="130"/>
      <c r="K979" s="130"/>
      <c r="L979" s="130"/>
      <c r="M979" s="130"/>
      <c r="N979" s="257"/>
      <c r="O979" s="257"/>
      <c r="P979" s="130"/>
      <c r="Q979" s="257"/>
      <c r="R979" s="257"/>
      <c r="S979" s="257"/>
      <c r="T979" s="130"/>
      <c r="U979" s="130"/>
      <c r="V979" s="130"/>
      <c r="W979" s="130"/>
      <c r="X979" s="130"/>
      <c r="Y979" s="130"/>
      <c r="Z979" s="130"/>
      <c r="AA979" s="130"/>
      <c r="AB979" s="130"/>
      <c r="AC979" s="130"/>
      <c r="AD979" s="130"/>
      <c r="AE979" s="130"/>
      <c r="AF979" s="130"/>
      <c r="AG979" s="130"/>
      <c r="AH979" s="116"/>
      <c r="AI979" s="116"/>
    </row>
    <row r="980" spans="1:35" ht="15.75" customHeight="1">
      <c r="A980" s="260"/>
      <c r="B980" s="116"/>
      <c r="C980" s="130"/>
      <c r="D980" s="130"/>
      <c r="E980" s="130"/>
      <c r="F980" s="130"/>
      <c r="G980" s="130"/>
      <c r="H980" s="117"/>
      <c r="I980" s="130"/>
      <c r="J980" s="130"/>
      <c r="K980" s="130"/>
      <c r="L980" s="130"/>
      <c r="M980" s="130"/>
      <c r="N980" s="257"/>
      <c r="O980" s="257"/>
      <c r="P980" s="130"/>
      <c r="Q980" s="257"/>
      <c r="R980" s="257"/>
      <c r="S980" s="257"/>
      <c r="T980" s="130"/>
      <c r="U980" s="130"/>
      <c r="V980" s="130"/>
      <c r="W980" s="130"/>
      <c r="X980" s="130"/>
      <c r="Y980" s="130"/>
      <c r="Z980" s="130"/>
      <c r="AA980" s="130"/>
      <c r="AB980" s="130"/>
      <c r="AC980" s="130"/>
      <c r="AD980" s="130"/>
      <c r="AE980" s="130"/>
      <c r="AF980" s="130"/>
      <c r="AG980" s="130"/>
      <c r="AH980" s="116"/>
      <c r="AI980" s="116"/>
    </row>
    <row r="981" spans="1:35" ht="15.75" customHeight="1">
      <c r="A981" s="260"/>
      <c r="B981" s="116"/>
      <c r="C981" s="130"/>
      <c r="D981" s="130"/>
      <c r="E981" s="130"/>
      <c r="F981" s="130"/>
      <c r="G981" s="130"/>
      <c r="H981" s="117"/>
      <c r="I981" s="130"/>
      <c r="J981" s="130"/>
      <c r="K981" s="130"/>
      <c r="L981" s="130"/>
      <c r="M981" s="130"/>
      <c r="N981" s="257"/>
      <c r="O981" s="257"/>
      <c r="P981" s="130"/>
      <c r="Q981" s="257"/>
      <c r="R981" s="257"/>
      <c r="S981" s="257"/>
      <c r="T981" s="130"/>
      <c r="U981" s="130"/>
      <c r="V981" s="130"/>
      <c r="W981" s="130"/>
      <c r="X981" s="130"/>
      <c r="Y981" s="130"/>
      <c r="Z981" s="130"/>
      <c r="AA981" s="130"/>
      <c r="AB981" s="130"/>
      <c r="AC981" s="130"/>
      <c r="AD981" s="130"/>
      <c r="AE981" s="130"/>
      <c r="AF981" s="130"/>
      <c r="AG981" s="130"/>
      <c r="AH981" s="116"/>
      <c r="AI981" s="116"/>
    </row>
    <row r="982" spans="1:35" ht="15.75" customHeight="1">
      <c r="A982" s="260"/>
      <c r="B982" s="116"/>
      <c r="C982" s="130"/>
      <c r="D982" s="130"/>
      <c r="E982" s="130"/>
      <c r="F982" s="130"/>
      <c r="G982" s="130"/>
      <c r="H982" s="117"/>
      <c r="I982" s="130"/>
      <c r="J982" s="130"/>
      <c r="K982" s="130"/>
      <c r="L982" s="130"/>
      <c r="M982" s="130"/>
      <c r="N982" s="257"/>
      <c r="O982" s="257"/>
      <c r="P982" s="130"/>
      <c r="Q982" s="257"/>
      <c r="R982" s="257"/>
      <c r="S982" s="257"/>
      <c r="T982" s="130"/>
      <c r="U982" s="130"/>
      <c r="V982" s="130"/>
      <c r="W982" s="130"/>
      <c r="X982" s="130"/>
      <c r="Y982" s="130"/>
      <c r="Z982" s="130"/>
      <c r="AA982" s="130"/>
      <c r="AB982" s="130"/>
      <c r="AC982" s="130"/>
      <c r="AD982" s="130"/>
      <c r="AE982" s="130"/>
      <c r="AF982" s="130"/>
      <c r="AG982" s="130"/>
      <c r="AH982" s="116"/>
      <c r="AI982" s="116"/>
    </row>
    <row r="983" spans="1:35" ht="15.75" customHeight="1">
      <c r="A983" s="260"/>
      <c r="B983" s="116"/>
      <c r="C983" s="130"/>
      <c r="D983" s="130"/>
      <c r="E983" s="130"/>
      <c r="F983" s="130"/>
      <c r="G983" s="130"/>
      <c r="H983" s="117"/>
      <c r="I983" s="130"/>
      <c r="J983" s="130"/>
      <c r="K983" s="130"/>
      <c r="L983" s="130"/>
      <c r="M983" s="130"/>
      <c r="N983" s="257"/>
      <c r="O983" s="257"/>
      <c r="P983" s="130"/>
      <c r="Q983" s="257"/>
      <c r="R983" s="257"/>
      <c r="S983" s="257"/>
      <c r="T983" s="130"/>
      <c r="U983" s="130"/>
      <c r="V983" s="130"/>
      <c r="W983" s="130"/>
      <c r="X983" s="130"/>
      <c r="Y983" s="130"/>
      <c r="Z983" s="130"/>
      <c r="AA983" s="130"/>
      <c r="AB983" s="130"/>
      <c r="AC983" s="130"/>
      <c r="AD983" s="130"/>
      <c r="AE983" s="130"/>
      <c r="AF983" s="130"/>
      <c r="AG983" s="130"/>
      <c r="AH983" s="116"/>
      <c r="AI983" s="116"/>
    </row>
    <row r="984" spans="1:35" ht="15.75" customHeight="1">
      <c r="A984" s="260"/>
      <c r="B984" s="116"/>
      <c r="C984" s="130"/>
      <c r="D984" s="130"/>
      <c r="E984" s="130"/>
      <c r="F984" s="130"/>
      <c r="G984" s="130"/>
      <c r="H984" s="117"/>
      <c r="I984" s="130"/>
      <c r="J984" s="130"/>
      <c r="K984" s="130"/>
      <c r="L984" s="130"/>
      <c r="M984" s="130"/>
      <c r="N984" s="257"/>
      <c r="O984" s="257"/>
      <c r="P984" s="130"/>
      <c r="Q984" s="257"/>
      <c r="R984" s="257"/>
      <c r="S984" s="257"/>
      <c r="T984" s="130"/>
      <c r="U984" s="130"/>
      <c r="V984" s="130"/>
      <c r="W984" s="130"/>
      <c r="X984" s="130"/>
      <c r="Y984" s="130"/>
      <c r="Z984" s="130"/>
      <c r="AA984" s="130"/>
      <c r="AB984" s="130"/>
      <c r="AC984" s="130"/>
      <c r="AD984" s="130"/>
      <c r="AE984" s="130"/>
      <c r="AF984" s="130"/>
      <c r="AG984" s="130"/>
      <c r="AH984" s="116"/>
      <c r="AI984" s="116"/>
    </row>
    <row r="985" spans="1:35" ht="15.75" customHeight="1">
      <c r="A985" s="260"/>
      <c r="B985" s="116"/>
      <c r="C985" s="130"/>
      <c r="D985" s="130"/>
      <c r="E985" s="130"/>
      <c r="F985" s="130"/>
      <c r="G985" s="130"/>
      <c r="H985" s="117"/>
      <c r="I985" s="130"/>
      <c r="J985" s="130"/>
      <c r="K985" s="130"/>
      <c r="L985" s="130"/>
      <c r="M985" s="130"/>
      <c r="N985" s="257"/>
      <c r="O985" s="257"/>
      <c r="P985" s="130"/>
      <c r="Q985" s="257"/>
      <c r="R985" s="257"/>
      <c r="S985" s="257"/>
      <c r="T985" s="130"/>
      <c r="U985" s="130"/>
      <c r="V985" s="130"/>
      <c r="W985" s="130"/>
      <c r="X985" s="130"/>
      <c r="Y985" s="130"/>
      <c r="Z985" s="130"/>
      <c r="AA985" s="130"/>
      <c r="AB985" s="130"/>
      <c r="AC985" s="130"/>
      <c r="AD985" s="130"/>
      <c r="AE985" s="130"/>
      <c r="AF985" s="130"/>
      <c r="AG985" s="130"/>
      <c r="AH985" s="116"/>
      <c r="AI985" s="116"/>
    </row>
    <row r="986" spans="1:35" ht="15.75" customHeight="1">
      <c r="A986" s="260"/>
      <c r="B986" s="116"/>
      <c r="C986" s="130"/>
      <c r="D986" s="130"/>
      <c r="E986" s="130"/>
      <c r="F986" s="130"/>
      <c r="G986" s="130"/>
      <c r="H986" s="117"/>
      <c r="I986" s="130"/>
      <c r="J986" s="130"/>
      <c r="K986" s="130"/>
      <c r="L986" s="130"/>
      <c r="M986" s="130"/>
      <c r="N986" s="257"/>
      <c r="O986" s="257"/>
      <c r="P986" s="130"/>
      <c r="Q986" s="257"/>
      <c r="R986" s="257"/>
      <c r="S986" s="257"/>
      <c r="T986" s="130"/>
      <c r="U986" s="130"/>
      <c r="V986" s="130"/>
      <c r="W986" s="130"/>
      <c r="X986" s="130"/>
      <c r="Y986" s="130"/>
      <c r="Z986" s="130"/>
      <c r="AA986" s="130"/>
      <c r="AB986" s="130"/>
      <c r="AC986" s="130"/>
      <c r="AD986" s="130"/>
      <c r="AE986" s="130"/>
      <c r="AF986" s="130"/>
      <c r="AG986" s="130"/>
      <c r="AH986" s="116"/>
      <c r="AI986" s="116"/>
    </row>
    <row r="987" spans="1:35" ht="15.75" customHeight="1">
      <c r="A987" s="260"/>
      <c r="B987" s="116"/>
      <c r="C987" s="130"/>
      <c r="D987" s="130"/>
      <c r="E987" s="130"/>
      <c r="F987" s="130"/>
      <c r="G987" s="130"/>
      <c r="H987" s="117"/>
      <c r="I987" s="130"/>
      <c r="J987" s="130"/>
      <c r="K987" s="130"/>
      <c r="L987" s="130"/>
      <c r="M987" s="130"/>
      <c r="N987" s="257"/>
      <c r="O987" s="257"/>
      <c r="P987" s="130"/>
      <c r="Q987" s="257"/>
      <c r="R987" s="257"/>
      <c r="S987" s="257"/>
      <c r="T987" s="130"/>
      <c r="U987" s="130"/>
      <c r="V987" s="130"/>
      <c r="W987" s="130"/>
      <c r="X987" s="130"/>
      <c r="Y987" s="130"/>
      <c r="Z987" s="130"/>
      <c r="AA987" s="130"/>
      <c r="AB987" s="130"/>
      <c r="AC987" s="130"/>
      <c r="AD987" s="130"/>
      <c r="AE987" s="130"/>
      <c r="AF987" s="130"/>
      <c r="AG987" s="130"/>
      <c r="AH987" s="116"/>
      <c r="AI987" s="116"/>
    </row>
    <row r="988" spans="1:35" ht="15.75" customHeight="1">
      <c r="A988" s="260"/>
      <c r="B988" s="116"/>
      <c r="C988" s="130"/>
      <c r="D988" s="130"/>
      <c r="E988" s="130"/>
      <c r="F988" s="130"/>
      <c r="G988" s="130"/>
      <c r="H988" s="117"/>
      <c r="I988" s="130"/>
      <c r="J988" s="130"/>
      <c r="K988" s="130"/>
      <c r="L988" s="130"/>
      <c r="M988" s="130"/>
      <c r="N988" s="257"/>
      <c r="O988" s="257"/>
      <c r="P988" s="130"/>
      <c r="Q988" s="257"/>
      <c r="R988" s="257"/>
      <c r="S988" s="257"/>
      <c r="T988" s="130"/>
      <c r="U988" s="130"/>
      <c r="V988" s="130"/>
      <c r="W988" s="130"/>
      <c r="X988" s="130"/>
      <c r="Y988" s="130"/>
      <c r="Z988" s="130"/>
      <c r="AA988" s="130"/>
      <c r="AB988" s="130"/>
      <c r="AC988" s="130"/>
      <c r="AD988" s="130"/>
      <c r="AE988" s="130"/>
      <c r="AF988" s="130"/>
      <c r="AG988" s="130"/>
      <c r="AH988" s="116"/>
      <c r="AI988" s="116"/>
    </row>
    <row r="989" spans="1:35" ht="15.75" customHeight="1">
      <c r="A989" s="260"/>
      <c r="B989" s="116"/>
      <c r="C989" s="130"/>
      <c r="D989" s="130"/>
      <c r="E989" s="130"/>
      <c r="F989" s="130"/>
      <c r="G989" s="130"/>
      <c r="H989" s="117"/>
      <c r="I989" s="130"/>
      <c r="J989" s="130"/>
      <c r="K989" s="130"/>
      <c r="L989" s="130"/>
      <c r="M989" s="130"/>
      <c r="N989" s="257"/>
      <c r="O989" s="257"/>
      <c r="P989" s="130"/>
      <c r="Q989" s="257"/>
      <c r="R989" s="257"/>
      <c r="S989" s="257"/>
      <c r="T989" s="130"/>
      <c r="U989" s="130"/>
      <c r="V989" s="130"/>
      <c r="W989" s="130"/>
      <c r="X989" s="130"/>
      <c r="Y989" s="130"/>
      <c r="Z989" s="130"/>
      <c r="AA989" s="130"/>
      <c r="AB989" s="130"/>
      <c r="AC989" s="130"/>
      <c r="AD989" s="130"/>
      <c r="AE989" s="130"/>
      <c r="AF989" s="130"/>
      <c r="AG989" s="130"/>
      <c r="AH989" s="116"/>
      <c r="AI989" s="116"/>
    </row>
    <row r="990" spans="1:35" ht="15.75" customHeight="1">
      <c r="A990" s="260"/>
      <c r="B990" s="116"/>
      <c r="C990" s="130"/>
      <c r="D990" s="130"/>
      <c r="E990" s="130"/>
      <c r="F990" s="130"/>
      <c r="G990" s="130"/>
      <c r="H990" s="117"/>
      <c r="I990" s="130"/>
      <c r="J990" s="130"/>
      <c r="K990" s="130"/>
      <c r="L990" s="130"/>
      <c r="M990" s="130"/>
      <c r="N990" s="257"/>
      <c r="O990" s="257"/>
      <c r="P990" s="130"/>
      <c r="Q990" s="257"/>
      <c r="R990" s="257"/>
      <c r="S990" s="257"/>
      <c r="T990" s="130"/>
      <c r="U990" s="130"/>
      <c r="V990" s="130"/>
      <c r="W990" s="130"/>
      <c r="X990" s="130"/>
      <c r="Y990" s="130"/>
      <c r="Z990" s="130"/>
      <c r="AA990" s="130"/>
      <c r="AB990" s="130"/>
      <c r="AC990" s="130"/>
      <c r="AD990" s="130"/>
      <c r="AE990" s="130"/>
      <c r="AF990" s="130"/>
      <c r="AG990" s="130"/>
      <c r="AH990" s="116"/>
      <c r="AI990" s="116"/>
    </row>
    <row r="991" spans="1:35" ht="15.75" customHeight="1">
      <c r="A991" s="260"/>
      <c r="B991" s="116"/>
      <c r="C991" s="130"/>
      <c r="D991" s="130"/>
      <c r="E991" s="130"/>
      <c r="F991" s="130"/>
      <c r="G991" s="130"/>
      <c r="H991" s="117"/>
      <c r="I991" s="130"/>
      <c r="J991" s="130"/>
      <c r="K991" s="130"/>
      <c r="L991" s="130"/>
      <c r="M991" s="130"/>
      <c r="N991" s="257"/>
      <c r="O991" s="257"/>
      <c r="P991" s="130"/>
      <c r="Q991" s="257"/>
      <c r="R991" s="257"/>
      <c r="S991" s="257"/>
      <c r="T991" s="130"/>
      <c r="U991" s="130"/>
      <c r="V991" s="130"/>
      <c r="W991" s="130"/>
      <c r="X991" s="130"/>
      <c r="Y991" s="130"/>
      <c r="Z991" s="130"/>
      <c r="AA991" s="130"/>
      <c r="AB991" s="130"/>
      <c r="AC991" s="130"/>
      <c r="AD991" s="130"/>
      <c r="AE991" s="130"/>
      <c r="AF991" s="130"/>
      <c r="AG991" s="130"/>
      <c r="AH991" s="116"/>
      <c r="AI991" s="116"/>
    </row>
    <row r="992" spans="1:35" ht="15.75" customHeight="1">
      <c r="A992" s="260"/>
      <c r="B992" s="116"/>
      <c r="C992" s="130"/>
      <c r="D992" s="130"/>
      <c r="E992" s="130"/>
      <c r="F992" s="130"/>
      <c r="G992" s="130"/>
      <c r="H992" s="117"/>
      <c r="I992" s="130"/>
      <c r="J992" s="130"/>
      <c r="K992" s="130"/>
      <c r="L992" s="130"/>
      <c r="M992" s="130"/>
      <c r="N992" s="257"/>
      <c r="O992" s="257"/>
      <c r="P992" s="130"/>
      <c r="Q992" s="257"/>
      <c r="R992" s="257"/>
      <c r="S992" s="257"/>
      <c r="T992" s="130"/>
      <c r="U992" s="130"/>
      <c r="V992" s="130"/>
      <c r="W992" s="130"/>
      <c r="X992" s="130"/>
      <c r="Y992" s="130"/>
      <c r="Z992" s="130"/>
      <c r="AA992" s="130"/>
      <c r="AB992" s="130"/>
      <c r="AC992" s="130"/>
      <c r="AD992" s="130"/>
      <c r="AE992" s="130"/>
      <c r="AF992" s="130"/>
      <c r="AG992" s="130"/>
      <c r="AH992" s="116"/>
      <c r="AI992" s="116"/>
    </row>
    <row r="993" spans="1:35" ht="15.75" customHeight="1">
      <c r="A993" s="260"/>
      <c r="B993" s="116"/>
      <c r="C993" s="130"/>
      <c r="D993" s="130"/>
      <c r="E993" s="130"/>
      <c r="F993" s="130"/>
      <c r="G993" s="130"/>
      <c r="H993" s="117"/>
      <c r="I993" s="130"/>
      <c r="J993" s="130"/>
      <c r="K993" s="130"/>
      <c r="L993" s="130"/>
      <c r="M993" s="130"/>
      <c r="N993" s="257"/>
      <c r="O993" s="257"/>
      <c r="P993" s="130"/>
      <c r="Q993" s="257"/>
      <c r="R993" s="257"/>
      <c r="S993" s="257"/>
      <c r="T993" s="130"/>
      <c r="U993" s="130"/>
      <c r="V993" s="130"/>
      <c r="W993" s="130"/>
      <c r="X993" s="130"/>
      <c r="Y993" s="130"/>
      <c r="Z993" s="130"/>
      <c r="AA993" s="130"/>
      <c r="AB993" s="130"/>
      <c r="AC993" s="130"/>
      <c r="AD993" s="130"/>
      <c r="AE993" s="130"/>
      <c r="AF993" s="130"/>
      <c r="AG993" s="130"/>
      <c r="AH993" s="116"/>
      <c r="AI993" s="116"/>
    </row>
    <row r="994" spans="1:35" ht="15.75" customHeight="1">
      <c r="A994" s="260"/>
      <c r="B994" s="116"/>
      <c r="C994" s="130"/>
      <c r="D994" s="130"/>
      <c r="E994" s="130"/>
      <c r="F994" s="130"/>
      <c r="G994" s="130"/>
      <c r="H994" s="117"/>
      <c r="I994" s="130"/>
      <c r="J994" s="130"/>
      <c r="K994" s="130"/>
      <c r="L994" s="130"/>
      <c r="M994" s="130"/>
      <c r="N994" s="257"/>
      <c r="O994" s="257"/>
      <c r="P994" s="130"/>
      <c r="Q994" s="257"/>
      <c r="R994" s="257"/>
      <c r="S994" s="257"/>
      <c r="T994" s="130"/>
      <c r="U994" s="130"/>
      <c r="V994" s="130"/>
      <c r="W994" s="130"/>
      <c r="X994" s="130"/>
      <c r="Y994" s="130"/>
      <c r="Z994" s="130"/>
      <c r="AA994" s="130"/>
      <c r="AB994" s="130"/>
      <c r="AC994" s="130"/>
      <c r="AD994" s="130"/>
      <c r="AE994" s="130"/>
      <c r="AF994" s="130"/>
      <c r="AG994" s="130"/>
      <c r="AH994" s="116"/>
      <c r="AI994" s="116"/>
    </row>
    <row r="995" spans="1:35" ht="15.75" customHeight="1">
      <c r="A995" s="260"/>
      <c r="B995" s="116"/>
      <c r="C995" s="130"/>
      <c r="D995" s="130"/>
      <c r="E995" s="130"/>
      <c r="F995" s="130"/>
      <c r="G995" s="130"/>
      <c r="H995" s="117"/>
      <c r="I995" s="130"/>
      <c r="J995" s="130"/>
      <c r="K995" s="130"/>
      <c r="L995" s="130"/>
      <c r="M995" s="130"/>
      <c r="N995" s="257"/>
      <c r="O995" s="257"/>
      <c r="P995" s="130"/>
      <c r="Q995" s="257"/>
      <c r="R995" s="257"/>
      <c r="S995" s="257"/>
      <c r="T995" s="130"/>
      <c r="U995" s="130"/>
      <c r="V995" s="130"/>
      <c r="W995" s="130"/>
      <c r="X995" s="130"/>
      <c r="Y995" s="130"/>
      <c r="Z995" s="130"/>
      <c r="AA995" s="130"/>
      <c r="AB995" s="130"/>
      <c r="AC995" s="130"/>
      <c r="AD995" s="130"/>
      <c r="AE995" s="130"/>
      <c r="AF995" s="130"/>
      <c r="AG995" s="130"/>
      <c r="AH995" s="116"/>
      <c r="AI995" s="116"/>
    </row>
    <row r="996" spans="1:35" ht="15.75" customHeight="1">
      <c r="A996" s="260"/>
      <c r="B996" s="116"/>
      <c r="C996" s="130"/>
      <c r="D996" s="130"/>
      <c r="E996" s="130"/>
      <c r="F996" s="130"/>
      <c r="G996" s="130"/>
      <c r="H996" s="117"/>
      <c r="I996" s="130"/>
      <c r="J996" s="130"/>
      <c r="K996" s="130"/>
      <c r="L996" s="130"/>
      <c r="M996" s="130"/>
      <c r="N996" s="257"/>
      <c r="O996" s="257"/>
      <c r="P996" s="130"/>
      <c r="Q996" s="257"/>
      <c r="R996" s="257"/>
      <c r="S996" s="257"/>
      <c r="T996" s="130"/>
      <c r="U996" s="130"/>
      <c r="V996" s="130"/>
      <c r="W996" s="130"/>
      <c r="X996" s="130"/>
      <c r="Y996" s="130"/>
      <c r="Z996" s="130"/>
      <c r="AA996" s="130"/>
      <c r="AB996" s="130"/>
      <c r="AC996" s="130"/>
      <c r="AD996" s="130"/>
      <c r="AE996" s="130"/>
      <c r="AF996" s="130"/>
      <c r="AG996" s="130"/>
      <c r="AH996" s="116"/>
      <c r="AI996" s="116"/>
    </row>
    <row r="997" spans="1:35" ht="15.75" customHeight="1">
      <c r="A997" s="260"/>
      <c r="B997" s="116"/>
      <c r="C997" s="130"/>
      <c r="D997" s="130"/>
      <c r="E997" s="130"/>
      <c r="F997" s="130"/>
      <c r="G997" s="130"/>
      <c r="H997" s="117"/>
      <c r="I997" s="130"/>
      <c r="J997" s="130"/>
      <c r="K997" s="130"/>
      <c r="L997" s="130"/>
      <c r="M997" s="130"/>
      <c r="N997" s="257"/>
      <c r="O997" s="257"/>
      <c r="P997" s="130"/>
      <c r="Q997" s="257"/>
      <c r="R997" s="257"/>
      <c r="S997" s="257"/>
      <c r="T997" s="130"/>
      <c r="U997" s="130"/>
      <c r="V997" s="130"/>
      <c r="W997" s="130"/>
      <c r="X997" s="130"/>
      <c r="Y997" s="130"/>
      <c r="Z997" s="130"/>
      <c r="AA997" s="130"/>
      <c r="AB997" s="130"/>
      <c r="AC997" s="130"/>
      <c r="AD997" s="130"/>
      <c r="AE997" s="130"/>
      <c r="AF997" s="130"/>
      <c r="AG997" s="130"/>
      <c r="AH997" s="116"/>
      <c r="AI997" s="116"/>
    </row>
    <row r="998" spans="1:35" ht="15.75" customHeight="1">
      <c r="A998" s="260"/>
      <c r="B998" s="116"/>
      <c r="C998" s="130"/>
      <c r="D998" s="130"/>
      <c r="E998" s="130"/>
      <c r="F998" s="130"/>
      <c r="G998" s="130"/>
      <c r="H998" s="117"/>
      <c r="I998" s="130"/>
      <c r="J998" s="130"/>
      <c r="K998" s="130"/>
      <c r="L998" s="130"/>
      <c r="M998" s="130"/>
      <c r="N998" s="257"/>
      <c r="O998" s="257"/>
      <c r="P998" s="130"/>
      <c r="Q998" s="257"/>
      <c r="R998" s="257"/>
      <c r="S998" s="257"/>
      <c r="T998" s="130"/>
      <c r="U998" s="130"/>
      <c r="V998" s="130"/>
      <c r="W998" s="130"/>
      <c r="X998" s="130"/>
      <c r="Y998" s="130"/>
      <c r="Z998" s="130"/>
      <c r="AA998" s="130"/>
      <c r="AB998" s="130"/>
      <c r="AC998" s="130"/>
      <c r="AD998" s="130"/>
      <c r="AE998" s="130"/>
      <c r="AF998" s="130"/>
      <c r="AG998" s="130"/>
      <c r="AH998" s="116"/>
      <c r="AI998" s="116"/>
    </row>
    <row r="999" spans="1:35" ht="15.75" customHeight="1">
      <c r="A999" s="260"/>
      <c r="B999" s="116"/>
      <c r="C999" s="130"/>
      <c r="D999" s="130"/>
      <c r="E999" s="130"/>
      <c r="F999" s="130"/>
      <c r="G999" s="130"/>
      <c r="H999" s="117"/>
      <c r="I999" s="130"/>
      <c r="J999" s="130"/>
      <c r="K999" s="130"/>
      <c r="L999" s="130"/>
      <c r="M999" s="130"/>
      <c r="N999" s="257"/>
      <c r="O999" s="257"/>
      <c r="P999" s="130"/>
      <c r="Q999" s="257"/>
      <c r="R999" s="257"/>
      <c r="S999" s="257"/>
      <c r="T999" s="130"/>
      <c r="U999" s="130"/>
      <c r="V999" s="130"/>
      <c r="W999" s="130"/>
      <c r="X999" s="130"/>
      <c r="Y999" s="130"/>
      <c r="Z999" s="130"/>
      <c r="AA999" s="130"/>
      <c r="AB999" s="130"/>
      <c r="AC999" s="130"/>
      <c r="AD999" s="130"/>
      <c r="AE999" s="130"/>
      <c r="AF999" s="130"/>
      <c r="AG999" s="130"/>
      <c r="AH999" s="116"/>
      <c r="AI999" s="116"/>
    </row>
    <row r="1000" spans="1:35" ht="15.75" customHeight="1">
      <c r="A1000" s="260"/>
      <c r="B1000" s="116"/>
      <c r="C1000" s="130"/>
      <c r="D1000" s="130"/>
      <c r="E1000" s="130"/>
      <c r="F1000" s="130"/>
      <c r="G1000" s="130"/>
      <c r="H1000" s="117"/>
      <c r="I1000" s="130"/>
      <c r="J1000" s="130"/>
      <c r="K1000" s="130"/>
      <c r="L1000" s="130"/>
      <c r="M1000" s="130"/>
      <c r="N1000" s="257"/>
      <c r="O1000" s="257"/>
      <c r="P1000" s="130"/>
      <c r="Q1000" s="257"/>
      <c r="R1000" s="257"/>
      <c r="S1000" s="257"/>
      <c r="T1000" s="130"/>
      <c r="U1000" s="130"/>
      <c r="V1000" s="130"/>
      <c r="W1000" s="130"/>
      <c r="X1000" s="130"/>
      <c r="Y1000" s="130"/>
      <c r="Z1000" s="130"/>
      <c r="AA1000" s="130"/>
      <c r="AB1000" s="130"/>
      <c r="AC1000" s="130"/>
      <c r="AD1000" s="130"/>
      <c r="AE1000" s="130"/>
      <c r="AF1000" s="130"/>
      <c r="AG1000" s="130"/>
      <c r="AH1000" s="116"/>
      <c r="AI1000" s="116"/>
    </row>
  </sheetData>
  <autoFilter ref="A1:AF379" xr:uid="{00000000-0009-0000-0000-000009000000}"/>
  <mergeCells count="2">
    <mergeCell ref="D6:G6"/>
    <mergeCell ref="I6:AB6"/>
  </mergeCells>
  <pageMargins left="0.7" right="0.7" top="0.75" bottom="0.75" header="0" footer="0"/>
  <pageSetup orientation="landscape"/>
  <headerFooter>
    <oddHeader>&amp;R</oddHead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1000"/>
  <sheetViews>
    <sheetView workbookViewId="0">
      <selection activeCell="N17" sqref="N17"/>
    </sheetView>
  </sheetViews>
  <sheetFormatPr baseColWidth="10" defaultColWidth="14.42578125" defaultRowHeight="15" customHeight="1"/>
  <cols>
    <col min="1" max="1" width="7.7109375" customWidth="1"/>
    <col min="2" max="2" width="20.5703125" customWidth="1"/>
    <col min="3" max="3" width="13.5703125" customWidth="1"/>
    <col min="4" max="7" width="12.5703125" customWidth="1"/>
    <col min="8" max="8" width="13.28515625" customWidth="1"/>
    <col min="9" max="9" width="12.5703125" customWidth="1"/>
    <col min="10" max="10" width="13.5703125" customWidth="1"/>
    <col min="11" max="11" width="2.7109375" customWidth="1"/>
    <col min="12" max="12" width="13.5703125" customWidth="1"/>
    <col min="13" max="26" width="10" customWidth="1"/>
  </cols>
  <sheetData>
    <row r="1" spans="1:13" ht="16.5" customHeight="1">
      <c r="A1" s="455" t="s">
        <v>0</v>
      </c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  <c r="M1" s="226"/>
    </row>
    <row r="2" spans="1:13" ht="16.5" customHeight="1">
      <c r="A2" s="455" t="s">
        <v>1</v>
      </c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  <c r="M2" s="226"/>
    </row>
    <row r="3" spans="1:13" ht="16.5" customHeight="1">
      <c r="A3" s="452" t="str">
        <f>INGRESOS!$A$3</f>
        <v>PRESUPUESTO ORDINARIO 2021</v>
      </c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  <c r="M3" s="226"/>
    </row>
    <row r="4" spans="1:13" ht="16.5" customHeight="1">
      <c r="A4" s="227"/>
      <c r="M4" s="226"/>
    </row>
    <row r="5" spans="1:13" ht="15.75" customHeight="1">
      <c r="M5" s="226"/>
    </row>
    <row r="6" spans="1:13" ht="48.75" customHeight="1">
      <c r="C6" s="264" t="s">
        <v>1412</v>
      </c>
      <c r="D6" s="264" t="s">
        <v>1413</v>
      </c>
      <c r="E6" s="264" t="s">
        <v>1417</v>
      </c>
      <c r="F6" s="264" t="s">
        <v>1418</v>
      </c>
      <c r="G6" s="264" t="s">
        <v>1458</v>
      </c>
      <c r="H6" s="264" t="s">
        <v>1459</v>
      </c>
      <c r="I6" s="264" t="s">
        <v>1432</v>
      </c>
      <c r="J6" s="264" t="s">
        <v>1460</v>
      </c>
      <c r="L6" s="265" t="s">
        <v>258</v>
      </c>
      <c r="M6" s="226"/>
    </row>
    <row r="7" spans="1:13">
      <c r="A7" s="229" t="s">
        <v>1461</v>
      </c>
      <c r="M7" s="226"/>
    </row>
    <row r="8" spans="1:13">
      <c r="A8" s="314" t="s">
        <v>390</v>
      </c>
      <c r="B8" s="314" t="s">
        <v>1462</v>
      </c>
      <c r="C8" s="130">
        <v>351465988</v>
      </c>
      <c r="D8" s="130">
        <v>13783940</v>
      </c>
      <c r="E8" s="130">
        <v>17923579</v>
      </c>
      <c r="F8" s="130">
        <v>84202464</v>
      </c>
      <c r="G8" s="257">
        <v>13193800</v>
      </c>
      <c r="H8" s="257">
        <v>13159419</v>
      </c>
      <c r="I8" s="130">
        <v>13159418</v>
      </c>
      <c r="J8" s="226">
        <v>113678436.04000001</v>
      </c>
      <c r="K8" s="226"/>
      <c r="L8" s="226">
        <f>SUM(C8:K8)</f>
        <v>620567044.03999996</v>
      </c>
      <c r="M8" s="226"/>
    </row>
    <row r="9" spans="1:13">
      <c r="A9" s="315" t="s">
        <v>1463</v>
      </c>
      <c r="B9" s="315"/>
      <c r="C9" s="316"/>
      <c r="D9" s="316"/>
      <c r="E9" s="316"/>
      <c r="F9" s="316"/>
      <c r="G9" s="316"/>
      <c r="H9" s="316"/>
      <c r="I9" s="316"/>
      <c r="J9" s="316"/>
      <c r="K9" s="316"/>
      <c r="L9" s="316"/>
      <c r="M9" s="226"/>
    </row>
    <row r="10" spans="1:13">
      <c r="A10" s="315" t="s">
        <v>390</v>
      </c>
      <c r="B10" s="315" t="s">
        <v>1462</v>
      </c>
      <c r="C10" s="205">
        <v>330836596.19999999</v>
      </c>
      <c r="D10" s="205">
        <v>12660817.199999999</v>
      </c>
      <c r="E10" s="205">
        <v>16404936</v>
      </c>
      <c r="F10" s="205">
        <v>77101020</v>
      </c>
      <c r="G10" s="205">
        <v>12115200</v>
      </c>
      <c r="H10" s="205">
        <v>12083412</v>
      </c>
      <c r="I10" s="205">
        <v>12083412</v>
      </c>
      <c r="J10" s="205">
        <v>104270004</v>
      </c>
      <c r="K10" s="205"/>
      <c r="L10" s="205">
        <f>SUM(C10:J10)</f>
        <v>577555397.39999998</v>
      </c>
      <c r="M10" s="226"/>
    </row>
    <row r="11" spans="1:13">
      <c r="C11" s="226"/>
      <c r="D11" s="226"/>
      <c r="E11" s="226"/>
      <c r="F11" s="226"/>
      <c r="G11" s="226"/>
      <c r="H11" s="226"/>
      <c r="I11" s="226"/>
      <c r="J11" s="226"/>
      <c r="K11" s="226"/>
      <c r="L11" s="226"/>
      <c r="M11" s="226"/>
    </row>
    <row r="12" spans="1:13">
      <c r="B12" s="229" t="s">
        <v>1464</v>
      </c>
      <c r="C12" s="317">
        <f t="shared" ref="C12:J12" si="0">+C8-C10</f>
        <v>20629391.800000012</v>
      </c>
      <c r="D12" s="317">
        <f t="shared" si="0"/>
        <v>1123122.8000000007</v>
      </c>
      <c r="E12" s="317">
        <f t="shared" si="0"/>
        <v>1518643</v>
      </c>
      <c r="F12" s="317">
        <f t="shared" si="0"/>
        <v>7101444</v>
      </c>
      <c r="G12" s="317">
        <f t="shared" si="0"/>
        <v>1078600</v>
      </c>
      <c r="H12" s="317">
        <f t="shared" si="0"/>
        <v>1076007</v>
      </c>
      <c r="I12" s="317">
        <f t="shared" si="0"/>
        <v>1076006</v>
      </c>
      <c r="J12" s="317">
        <f t="shared" si="0"/>
        <v>9408432.0400000066</v>
      </c>
      <c r="K12" s="317"/>
      <c r="L12" s="317">
        <f>SUM(C12:K12)</f>
        <v>43011646.640000015</v>
      </c>
      <c r="M12" s="226"/>
    </row>
    <row r="13" spans="1:13">
      <c r="B13" s="229"/>
      <c r="C13" s="226"/>
      <c r="D13" s="226"/>
      <c r="E13" s="226"/>
      <c r="F13" s="226"/>
      <c r="G13" s="226"/>
      <c r="H13" s="226"/>
      <c r="I13" s="226"/>
      <c r="J13" s="226"/>
      <c r="K13" s="226"/>
      <c r="L13" s="226"/>
      <c r="M13" s="226"/>
    </row>
    <row r="14" spans="1:13">
      <c r="A14" s="318"/>
      <c r="B14" s="318"/>
      <c r="C14" s="319"/>
      <c r="D14" s="319"/>
      <c r="E14" s="319"/>
      <c r="F14" s="319"/>
      <c r="G14" s="319"/>
      <c r="H14" s="319"/>
      <c r="I14" s="319"/>
      <c r="J14" s="319"/>
      <c r="K14" s="319"/>
      <c r="L14" s="319"/>
      <c r="M14" s="226"/>
    </row>
    <row r="15" spans="1:13">
      <c r="C15" s="264"/>
      <c r="D15" s="264"/>
      <c r="E15" s="264"/>
      <c r="F15" s="264"/>
      <c r="G15" s="264"/>
      <c r="H15" s="264"/>
      <c r="I15" s="264"/>
      <c r="J15" s="264"/>
      <c r="L15" s="264"/>
      <c r="M15" s="226"/>
    </row>
    <row r="16" spans="1:13">
      <c r="A16" s="229" t="s">
        <v>1461</v>
      </c>
      <c r="M16" s="226"/>
    </row>
    <row r="17" spans="1:13" ht="30" customHeight="1">
      <c r="A17" s="314" t="s">
        <v>414</v>
      </c>
      <c r="B17" s="314" t="s">
        <v>415</v>
      </c>
      <c r="C17" s="130">
        <v>136774300.19999999</v>
      </c>
      <c r="D17" s="130">
        <v>201458</v>
      </c>
      <c r="E17" s="130">
        <v>4647947</v>
      </c>
      <c r="F17" s="130">
        <v>46238663</v>
      </c>
      <c r="G17" s="257">
        <v>13086440</v>
      </c>
      <c r="H17" s="130">
        <v>6715676</v>
      </c>
      <c r="I17" s="130">
        <v>189772</v>
      </c>
      <c r="J17" s="130">
        <v>51088839.600000001</v>
      </c>
      <c r="K17" s="226"/>
      <c r="L17" s="226">
        <f>SUM(C17:K17)</f>
        <v>258943095.79999998</v>
      </c>
      <c r="M17" s="226"/>
    </row>
    <row r="18" spans="1:13">
      <c r="A18" s="315" t="s">
        <v>1463</v>
      </c>
      <c r="B18" s="315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226"/>
    </row>
    <row r="19" spans="1:13">
      <c r="A19" s="315" t="s">
        <v>414</v>
      </c>
      <c r="B19" s="315" t="s">
        <v>415</v>
      </c>
      <c r="C19" s="205">
        <v>133127774.16</v>
      </c>
      <c r="D19" s="205">
        <v>201458</v>
      </c>
      <c r="E19" s="205">
        <v>4313819.76</v>
      </c>
      <c r="F19" s="205">
        <v>44833566</v>
      </c>
      <c r="G19" s="205">
        <v>12896158.08</v>
      </c>
      <c r="H19" s="205">
        <v>6525903.8399999999</v>
      </c>
      <c r="I19" s="205">
        <v>0</v>
      </c>
      <c r="J19" s="205">
        <v>49171412.159999996</v>
      </c>
      <c r="K19" s="205"/>
      <c r="L19" s="205">
        <f>SUM(C19:J19)</f>
        <v>251070092</v>
      </c>
      <c r="M19" s="226"/>
    </row>
    <row r="20" spans="1:13">
      <c r="C20" s="226"/>
      <c r="D20" s="226"/>
      <c r="E20" s="226"/>
      <c r="F20" s="226"/>
      <c r="G20" s="226"/>
      <c r="H20" s="226"/>
      <c r="I20" s="226"/>
      <c r="J20" s="226"/>
      <c r="K20" s="226"/>
      <c r="L20" s="226"/>
      <c r="M20" s="226"/>
    </row>
    <row r="21" spans="1:13" ht="15.75" customHeight="1">
      <c r="B21" s="229" t="s">
        <v>1464</v>
      </c>
      <c r="C21" s="317">
        <f t="shared" ref="C21:J21" si="1">+C17-C19</f>
        <v>3646526.0399999917</v>
      </c>
      <c r="D21" s="317">
        <f t="shared" si="1"/>
        <v>0</v>
      </c>
      <c r="E21" s="317">
        <f t="shared" si="1"/>
        <v>334127.24000000022</v>
      </c>
      <c r="F21" s="317">
        <f t="shared" si="1"/>
        <v>1405097</v>
      </c>
      <c r="G21" s="317">
        <f t="shared" si="1"/>
        <v>190281.91999999993</v>
      </c>
      <c r="H21" s="317">
        <f t="shared" si="1"/>
        <v>189772.16000000015</v>
      </c>
      <c r="I21" s="317">
        <f t="shared" si="1"/>
        <v>189772</v>
      </c>
      <c r="J21" s="317">
        <f t="shared" si="1"/>
        <v>1917427.4400000051</v>
      </c>
      <c r="K21" s="317"/>
      <c r="L21" s="317">
        <f>+L17-L19</f>
        <v>7873003.7999999821</v>
      </c>
      <c r="M21" s="226"/>
    </row>
    <row r="22" spans="1:13" ht="15.75" customHeight="1">
      <c r="C22" s="264"/>
      <c r="D22" s="264"/>
      <c r="E22" s="264"/>
      <c r="F22" s="264"/>
      <c r="G22" s="264"/>
      <c r="H22" s="264"/>
      <c r="I22" s="264"/>
      <c r="J22" s="264"/>
      <c r="K22" s="226"/>
      <c r="L22" s="264"/>
      <c r="M22" s="226"/>
    </row>
    <row r="23" spans="1:13" ht="15.75" customHeight="1">
      <c r="A23" s="318"/>
      <c r="B23" s="318"/>
      <c r="C23" s="319"/>
      <c r="D23" s="319"/>
      <c r="E23" s="319"/>
      <c r="F23" s="319"/>
      <c r="G23" s="319"/>
      <c r="H23" s="319"/>
      <c r="I23" s="319"/>
      <c r="J23" s="319"/>
      <c r="K23" s="319"/>
      <c r="L23" s="319"/>
      <c r="M23" s="226"/>
    </row>
    <row r="24" spans="1:13" ht="15.75" customHeight="1">
      <c r="A24" s="226"/>
      <c r="B24" s="226"/>
      <c r="C24" s="226"/>
      <c r="D24" s="226"/>
      <c r="E24" s="226"/>
      <c r="F24" s="226"/>
      <c r="G24" s="226"/>
      <c r="H24" s="226"/>
      <c r="I24" s="226"/>
      <c r="J24" s="226"/>
      <c r="K24" s="226"/>
      <c r="L24" s="226"/>
      <c r="M24" s="226"/>
    </row>
    <row r="25" spans="1:13" ht="15.75" customHeight="1">
      <c r="A25" s="229" t="s">
        <v>1461</v>
      </c>
      <c r="M25" s="226"/>
    </row>
    <row r="26" spans="1:13" ht="45" customHeight="1">
      <c r="A26" s="314" t="s">
        <v>448</v>
      </c>
      <c r="B26" s="314" t="s">
        <v>449</v>
      </c>
      <c r="C26" s="226">
        <v>17742107.2521086</v>
      </c>
      <c r="D26" s="226">
        <v>588900.72011999995</v>
      </c>
      <c r="E26" s="226">
        <v>737758.95012599998</v>
      </c>
      <c r="F26" s="226">
        <v>4255929.2100029998</v>
      </c>
      <c r="G26" s="226">
        <v>856701.86993099994</v>
      </c>
      <c r="H26" s="226">
        <v>648534.23988599994</v>
      </c>
      <c r="I26" s="226">
        <v>436448.84999100002</v>
      </c>
      <c r="J26" s="226">
        <v>6256651.8777858894</v>
      </c>
      <c r="K26" s="226"/>
      <c r="L26" s="226">
        <v>31523032.969951488</v>
      </c>
      <c r="M26" s="226"/>
    </row>
    <row r="27" spans="1:13" ht="15.75" customHeight="1">
      <c r="A27" s="315" t="s">
        <v>1463</v>
      </c>
      <c r="B27" s="315"/>
      <c r="C27" s="316"/>
      <c r="D27" s="316"/>
      <c r="E27" s="316"/>
      <c r="F27" s="316"/>
      <c r="G27" s="316"/>
      <c r="H27" s="316"/>
      <c r="I27" s="316"/>
      <c r="J27" s="316"/>
      <c r="K27" s="316"/>
      <c r="L27" s="316"/>
      <c r="M27" s="226"/>
    </row>
    <row r="28" spans="1:13" ht="15.75" customHeight="1">
      <c r="A28" s="315" t="s">
        <v>448</v>
      </c>
      <c r="B28" s="315" t="s">
        <v>449</v>
      </c>
      <c r="C28" s="205">
        <v>8871053.6060543004</v>
      </c>
      <c r="D28" s="205">
        <v>294450.36005999998</v>
      </c>
      <c r="E28" s="205">
        <v>368879.47506299999</v>
      </c>
      <c r="F28" s="205">
        <v>2127964.6050014999</v>
      </c>
      <c r="G28" s="205">
        <v>428350.93496549997</v>
      </c>
      <c r="H28" s="205">
        <v>324267.11994299997</v>
      </c>
      <c r="I28" s="205">
        <v>218224.42499550001</v>
      </c>
      <c r="J28" s="205">
        <v>3128325.9388929447</v>
      </c>
      <c r="K28" s="205"/>
      <c r="L28" s="205">
        <v>15761516.464975744</v>
      </c>
      <c r="M28" s="226"/>
    </row>
    <row r="29" spans="1:13" ht="15.75" customHeight="1">
      <c r="C29" s="226"/>
      <c r="D29" s="226"/>
      <c r="E29" s="226"/>
      <c r="F29" s="226"/>
      <c r="G29" s="226"/>
      <c r="H29" s="226"/>
      <c r="I29" s="226"/>
      <c r="J29" s="226"/>
      <c r="K29" s="226"/>
      <c r="L29" s="226"/>
      <c r="M29" s="226"/>
    </row>
    <row r="30" spans="1:13" ht="15.75" customHeight="1">
      <c r="B30" s="229" t="s">
        <v>1464</v>
      </c>
      <c r="C30" s="317">
        <f t="shared" ref="C30:J30" si="2">+C26-C28</f>
        <v>8871053.6460542995</v>
      </c>
      <c r="D30" s="317">
        <f t="shared" si="2"/>
        <v>294450.36005999998</v>
      </c>
      <c r="E30" s="317">
        <f t="shared" si="2"/>
        <v>368879.47506299999</v>
      </c>
      <c r="F30" s="317">
        <f t="shared" si="2"/>
        <v>2127964.6050014999</v>
      </c>
      <c r="G30" s="317">
        <f t="shared" si="2"/>
        <v>428350.93496549997</v>
      </c>
      <c r="H30" s="317">
        <f t="shared" si="2"/>
        <v>324267.11994299997</v>
      </c>
      <c r="I30" s="317">
        <f t="shared" si="2"/>
        <v>218224.42499550001</v>
      </c>
      <c r="J30" s="317">
        <f t="shared" si="2"/>
        <v>3128325.9388929447</v>
      </c>
      <c r="K30" s="317"/>
      <c r="L30" s="317">
        <f>+L26-L28</f>
        <v>15761516.504975744</v>
      </c>
      <c r="M30" s="226"/>
    </row>
    <row r="31" spans="1:13" ht="15.75" customHeight="1">
      <c r="C31" s="226">
        <f t="shared" ref="C31:J31" si="3">+C12+C21+C30</f>
        <v>33146971.486054301</v>
      </c>
      <c r="D31" s="226">
        <f t="shared" si="3"/>
        <v>1417573.1600600006</v>
      </c>
      <c r="E31" s="226">
        <f t="shared" si="3"/>
        <v>2221649.7150630001</v>
      </c>
      <c r="F31" s="226">
        <f t="shared" si="3"/>
        <v>10634505.6050015</v>
      </c>
      <c r="G31" s="226">
        <f t="shared" si="3"/>
        <v>1697232.8549654998</v>
      </c>
      <c r="H31" s="226">
        <f t="shared" si="3"/>
        <v>1590046.2799430001</v>
      </c>
      <c r="I31" s="226">
        <f t="shared" si="3"/>
        <v>1484002.4249955001</v>
      </c>
      <c r="J31" s="226">
        <f t="shared" si="3"/>
        <v>14454185.418892957</v>
      </c>
      <c r="K31" s="226"/>
      <c r="L31" s="226">
        <f>+L12+L21+L30</f>
        <v>66646166.944975741</v>
      </c>
      <c r="M31" s="226"/>
    </row>
    <row r="32" spans="1:13" ht="15.75" customHeight="1">
      <c r="H32" s="320"/>
      <c r="I32" s="321"/>
      <c r="J32" s="322" t="s">
        <v>1465</v>
      </c>
      <c r="K32" s="321"/>
      <c r="L32" s="323">
        <f>+L12+L21+L30</f>
        <v>66646166.944975741</v>
      </c>
      <c r="M32" s="226"/>
    </row>
    <row r="33" spans="7:13" ht="15.75" customHeight="1">
      <c r="J33" s="324" t="s">
        <v>1466</v>
      </c>
      <c r="L33" s="226">
        <v>6615000</v>
      </c>
      <c r="M33" s="226"/>
    </row>
    <row r="34" spans="7:13" ht="15.75" customHeight="1">
      <c r="J34" s="324" t="s">
        <v>1467</v>
      </c>
      <c r="L34" s="226">
        <v>274322</v>
      </c>
      <c r="M34" s="226"/>
    </row>
    <row r="35" spans="7:13" ht="15.75" customHeight="1">
      <c r="G35" s="320"/>
      <c r="H35" s="321"/>
      <c r="I35" s="321"/>
      <c r="J35" s="322" t="s">
        <v>1468</v>
      </c>
      <c r="K35" s="321"/>
      <c r="L35" s="323">
        <f>SUM(L32:L34)</f>
        <v>73535488.944975734</v>
      </c>
      <c r="M35" s="226"/>
    </row>
    <row r="36" spans="7:13" ht="15.75" customHeight="1">
      <c r="M36" s="226"/>
    </row>
    <row r="37" spans="7:13" ht="15.75" customHeight="1">
      <c r="M37" s="226"/>
    </row>
    <row r="38" spans="7:13" ht="15.75" customHeight="1">
      <c r="M38" s="226"/>
    </row>
    <row r="39" spans="7:13" ht="15.75" customHeight="1">
      <c r="M39" s="226"/>
    </row>
    <row r="40" spans="7:13" ht="15.75" customHeight="1">
      <c r="M40" s="226"/>
    </row>
    <row r="41" spans="7:13" ht="15.75" customHeight="1">
      <c r="M41" s="226"/>
    </row>
    <row r="42" spans="7:13" ht="15.75" customHeight="1">
      <c r="M42" s="226"/>
    </row>
    <row r="43" spans="7:13" ht="15.75" customHeight="1">
      <c r="M43" s="226"/>
    </row>
    <row r="44" spans="7:13" ht="15.75" customHeight="1">
      <c r="M44" s="226"/>
    </row>
    <row r="45" spans="7:13" ht="15.75" customHeight="1">
      <c r="M45" s="226"/>
    </row>
    <row r="46" spans="7:13" ht="15.75" customHeight="1">
      <c r="M46" s="226"/>
    </row>
    <row r="47" spans="7:13" ht="15.75" customHeight="1">
      <c r="M47" s="226"/>
    </row>
    <row r="48" spans="7:13" ht="15.75" customHeight="1">
      <c r="M48" s="226"/>
    </row>
    <row r="49" spans="13:13" ht="15.75" customHeight="1">
      <c r="M49" s="226"/>
    </row>
    <row r="50" spans="13:13" ht="15.75" customHeight="1">
      <c r="M50" s="226"/>
    </row>
    <row r="51" spans="13:13" ht="15.75" customHeight="1">
      <c r="M51" s="226"/>
    </row>
    <row r="52" spans="13:13" ht="15.75" customHeight="1">
      <c r="M52" s="226"/>
    </row>
    <row r="53" spans="13:13" ht="15.75" customHeight="1">
      <c r="M53" s="226"/>
    </row>
    <row r="54" spans="13:13" ht="15.75" customHeight="1">
      <c r="M54" s="226"/>
    </row>
    <row r="55" spans="13:13" ht="15.75" customHeight="1">
      <c r="M55" s="226"/>
    </row>
    <row r="56" spans="13:13" ht="15.75" customHeight="1">
      <c r="M56" s="226"/>
    </row>
    <row r="57" spans="13:13" ht="15.75" customHeight="1">
      <c r="M57" s="226"/>
    </row>
    <row r="58" spans="13:13" ht="15.75" customHeight="1">
      <c r="M58" s="226"/>
    </row>
    <row r="59" spans="13:13" ht="15.75" customHeight="1">
      <c r="M59" s="226"/>
    </row>
    <row r="60" spans="13:13" ht="15.75" customHeight="1">
      <c r="M60" s="226"/>
    </row>
    <row r="61" spans="13:13" ht="15.75" customHeight="1">
      <c r="M61" s="226"/>
    </row>
    <row r="62" spans="13:13" ht="15.75" customHeight="1">
      <c r="M62" s="226"/>
    </row>
    <row r="63" spans="13:13" ht="15.75" customHeight="1">
      <c r="M63" s="226"/>
    </row>
    <row r="64" spans="13:13" ht="15.75" customHeight="1">
      <c r="M64" s="226"/>
    </row>
    <row r="65" spans="13:13" ht="15.75" customHeight="1">
      <c r="M65" s="226"/>
    </row>
    <row r="66" spans="13:13" ht="15.75" customHeight="1">
      <c r="M66" s="226"/>
    </row>
    <row r="67" spans="13:13" ht="15.75" customHeight="1">
      <c r="M67" s="226"/>
    </row>
    <row r="68" spans="13:13" ht="15.75" customHeight="1">
      <c r="M68" s="226"/>
    </row>
    <row r="69" spans="13:13" ht="15.75" customHeight="1">
      <c r="M69" s="226"/>
    </row>
    <row r="70" spans="13:13" ht="15.75" customHeight="1">
      <c r="M70" s="226"/>
    </row>
    <row r="71" spans="13:13" ht="15.75" customHeight="1">
      <c r="M71" s="226"/>
    </row>
    <row r="72" spans="13:13" ht="15.75" customHeight="1">
      <c r="M72" s="226"/>
    </row>
    <row r="73" spans="13:13" ht="15.75" customHeight="1">
      <c r="M73" s="226"/>
    </row>
    <row r="74" spans="13:13" ht="15.75" customHeight="1">
      <c r="M74" s="226"/>
    </row>
    <row r="75" spans="13:13" ht="15.75" customHeight="1">
      <c r="M75" s="226"/>
    </row>
    <row r="76" spans="13:13" ht="15.75" customHeight="1">
      <c r="M76" s="226"/>
    </row>
    <row r="77" spans="13:13" ht="15.75" customHeight="1">
      <c r="M77" s="226"/>
    </row>
    <row r="78" spans="13:13" ht="15.75" customHeight="1">
      <c r="M78" s="226"/>
    </row>
    <row r="79" spans="13:13" ht="15.75" customHeight="1">
      <c r="M79" s="226"/>
    </row>
    <row r="80" spans="13:13" ht="15.75" customHeight="1">
      <c r="M80" s="226"/>
    </row>
    <row r="81" spans="13:13" ht="15.75" customHeight="1">
      <c r="M81" s="226"/>
    </row>
    <row r="82" spans="13:13" ht="15.75" customHeight="1">
      <c r="M82" s="226"/>
    </row>
    <row r="83" spans="13:13" ht="15.75" customHeight="1">
      <c r="M83" s="226"/>
    </row>
    <row r="84" spans="13:13" ht="15.75" customHeight="1">
      <c r="M84" s="226"/>
    </row>
    <row r="85" spans="13:13" ht="15.75" customHeight="1">
      <c r="M85" s="226"/>
    </row>
    <row r="86" spans="13:13" ht="15.75" customHeight="1">
      <c r="M86" s="226"/>
    </row>
    <row r="87" spans="13:13" ht="15.75" customHeight="1">
      <c r="M87" s="226"/>
    </row>
    <row r="88" spans="13:13" ht="15.75" customHeight="1">
      <c r="M88" s="226"/>
    </row>
    <row r="89" spans="13:13" ht="15.75" customHeight="1">
      <c r="M89" s="226"/>
    </row>
    <row r="90" spans="13:13" ht="15.75" customHeight="1">
      <c r="M90" s="226"/>
    </row>
    <row r="91" spans="13:13" ht="15.75" customHeight="1">
      <c r="M91" s="226"/>
    </row>
    <row r="92" spans="13:13" ht="15.75" customHeight="1">
      <c r="M92" s="226"/>
    </row>
    <row r="93" spans="13:13" ht="15.75" customHeight="1">
      <c r="M93" s="226"/>
    </row>
    <row r="94" spans="13:13" ht="15.75" customHeight="1">
      <c r="M94" s="226"/>
    </row>
    <row r="95" spans="13:13" ht="15.75" customHeight="1">
      <c r="M95" s="226"/>
    </row>
    <row r="96" spans="13:13" ht="15.75" customHeight="1">
      <c r="M96" s="226"/>
    </row>
    <row r="97" spans="13:13" ht="15.75" customHeight="1">
      <c r="M97" s="226"/>
    </row>
    <row r="98" spans="13:13" ht="15.75" customHeight="1">
      <c r="M98" s="226"/>
    </row>
    <row r="99" spans="13:13" ht="15.75" customHeight="1">
      <c r="M99" s="226"/>
    </row>
    <row r="100" spans="13:13" ht="15.75" customHeight="1">
      <c r="M100" s="226"/>
    </row>
    <row r="101" spans="13:13" ht="15.75" customHeight="1">
      <c r="M101" s="226"/>
    </row>
    <row r="102" spans="13:13" ht="15.75" customHeight="1">
      <c r="M102" s="226"/>
    </row>
    <row r="103" spans="13:13" ht="15.75" customHeight="1">
      <c r="M103" s="226"/>
    </row>
    <row r="104" spans="13:13" ht="15.75" customHeight="1">
      <c r="M104" s="226"/>
    </row>
    <row r="105" spans="13:13" ht="15.75" customHeight="1">
      <c r="M105" s="226"/>
    </row>
    <row r="106" spans="13:13" ht="15.75" customHeight="1">
      <c r="M106" s="226"/>
    </row>
    <row r="107" spans="13:13" ht="15.75" customHeight="1">
      <c r="M107" s="226"/>
    </row>
    <row r="108" spans="13:13" ht="15.75" customHeight="1">
      <c r="M108" s="226"/>
    </row>
    <row r="109" spans="13:13" ht="15.75" customHeight="1">
      <c r="M109" s="226"/>
    </row>
    <row r="110" spans="13:13" ht="15.75" customHeight="1">
      <c r="M110" s="226"/>
    </row>
    <row r="111" spans="13:13" ht="15.75" customHeight="1">
      <c r="M111" s="226"/>
    </row>
    <row r="112" spans="13:13" ht="15.75" customHeight="1">
      <c r="M112" s="226"/>
    </row>
    <row r="113" spans="13:13" ht="15.75" customHeight="1">
      <c r="M113" s="226"/>
    </row>
    <row r="114" spans="13:13" ht="15.75" customHeight="1">
      <c r="M114" s="226"/>
    </row>
    <row r="115" spans="13:13" ht="15.75" customHeight="1">
      <c r="M115" s="226"/>
    </row>
    <row r="116" spans="13:13" ht="15.75" customHeight="1">
      <c r="M116" s="226"/>
    </row>
    <row r="117" spans="13:13" ht="15.75" customHeight="1">
      <c r="M117" s="226"/>
    </row>
    <row r="118" spans="13:13" ht="15.75" customHeight="1">
      <c r="M118" s="226"/>
    </row>
    <row r="119" spans="13:13" ht="15.75" customHeight="1">
      <c r="M119" s="226"/>
    </row>
    <row r="120" spans="13:13" ht="15.75" customHeight="1">
      <c r="M120" s="226"/>
    </row>
    <row r="121" spans="13:13" ht="15.75" customHeight="1">
      <c r="M121" s="226"/>
    </row>
    <row r="122" spans="13:13" ht="15.75" customHeight="1">
      <c r="M122" s="226"/>
    </row>
    <row r="123" spans="13:13" ht="15.75" customHeight="1">
      <c r="M123" s="226"/>
    </row>
    <row r="124" spans="13:13" ht="15.75" customHeight="1">
      <c r="M124" s="226"/>
    </row>
    <row r="125" spans="13:13" ht="15.75" customHeight="1">
      <c r="M125" s="226"/>
    </row>
    <row r="126" spans="13:13" ht="15.75" customHeight="1">
      <c r="M126" s="226"/>
    </row>
    <row r="127" spans="13:13" ht="15.75" customHeight="1">
      <c r="M127" s="226"/>
    </row>
    <row r="128" spans="13:13" ht="15.75" customHeight="1">
      <c r="M128" s="226"/>
    </row>
    <row r="129" spans="13:13" ht="15.75" customHeight="1">
      <c r="M129" s="226"/>
    </row>
    <row r="130" spans="13:13" ht="15.75" customHeight="1">
      <c r="M130" s="226"/>
    </row>
    <row r="131" spans="13:13" ht="15.75" customHeight="1">
      <c r="M131" s="226"/>
    </row>
    <row r="132" spans="13:13" ht="15.75" customHeight="1">
      <c r="M132" s="226"/>
    </row>
    <row r="133" spans="13:13" ht="15.75" customHeight="1">
      <c r="M133" s="226"/>
    </row>
    <row r="134" spans="13:13" ht="15.75" customHeight="1">
      <c r="M134" s="226"/>
    </row>
    <row r="135" spans="13:13" ht="15.75" customHeight="1">
      <c r="M135" s="226"/>
    </row>
    <row r="136" spans="13:13" ht="15.75" customHeight="1">
      <c r="M136" s="226"/>
    </row>
    <row r="137" spans="13:13" ht="15.75" customHeight="1">
      <c r="M137" s="226"/>
    </row>
    <row r="138" spans="13:13" ht="15.75" customHeight="1">
      <c r="M138" s="226"/>
    </row>
    <row r="139" spans="13:13" ht="15.75" customHeight="1">
      <c r="M139" s="226"/>
    </row>
    <row r="140" spans="13:13" ht="15.75" customHeight="1">
      <c r="M140" s="226"/>
    </row>
    <row r="141" spans="13:13" ht="15.75" customHeight="1">
      <c r="M141" s="226"/>
    </row>
    <row r="142" spans="13:13" ht="15.75" customHeight="1">
      <c r="M142" s="226"/>
    </row>
    <row r="143" spans="13:13" ht="15.75" customHeight="1">
      <c r="M143" s="226"/>
    </row>
    <row r="144" spans="13:13" ht="15.75" customHeight="1">
      <c r="M144" s="226"/>
    </row>
    <row r="145" spans="13:13" ht="15.75" customHeight="1">
      <c r="M145" s="226"/>
    </row>
    <row r="146" spans="13:13" ht="15.75" customHeight="1">
      <c r="M146" s="226"/>
    </row>
    <row r="147" spans="13:13" ht="15.75" customHeight="1">
      <c r="M147" s="226"/>
    </row>
    <row r="148" spans="13:13" ht="15.75" customHeight="1">
      <c r="M148" s="226"/>
    </row>
    <row r="149" spans="13:13" ht="15.75" customHeight="1">
      <c r="M149" s="226"/>
    </row>
    <row r="150" spans="13:13" ht="15.75" customHeight="1">
      <c r="M150" s="226"/>
    </row>
    <row r="151" spans="13:13" ht="15.75" customHeight="1">
      <c r="M151" s="226"/>
    </row>
    <row r="152" spans="13:13" ht="15.75" customHeight="1">
      <c r="M152" s="226"/>
    </row>
    <row r="153" spans="13:13" ht="15.75" customHeight="1">
      <c r="M153" s="226"/>
    </row>
    <row r="154" spans="13:13" ht="15.75" customHeight="1">
      <c r="M154" s="226"/>
    </row>
    <row r="155" spans="13:13" ht="15.75" customHeight="1">
      <c r="M155" s="226"/>
    </row>
    <row r="156" spans="13:13" ht="15.75" customHeight="1">
      <c r="M156" s="226"/>
    </row>
    <row r="157" spans="13:13" ht="15.75" customHeight="1">
      <c r="M157" s="226"/>
    </row>
    <row r="158" spans="13:13" ht="15.75" customHeight="1">
      <c r="M158" s="226"/>
    </row>
    <row r="159" spans="13:13" ht="15.75" customHeight="1">
      <c r="M159" s="226"/>
    </row>
    <row r="160" spans="13:13" ht="15.75" customHeight="1">
      <c r="M160" s="226"/>
    </row>
    <row r="161" spans="13:13" ht="15.75" customHeight="1">
      <c r="M161" s="226"/>
    </row>
    <row r="162" spans="13:13" ht="15.75" customHeight="1">
      <c r="M162" s="226"/>
    </row>
    <row r="163" spans="13:13" ht="15.75" customHeight="1">
      <c r="M163" s="226"/>
    </row>
    <row r="164" spans="13:13" ht="15.75" customHeight="1">
      <c r="M164" s="226"/>
    </row>
    <row r="165" spans="13:13" ht="15.75" customHeight="1">
      <c r="M165" s="226"/>
    </row>
    <row r="166" spans="13:13" ht="15.75" customHeight="1">
      <c r="M166" s="226"/>
    </row>
    <row r="167" spans="13:13" ht="15.75" customHeight="1">
      <c r="M167" s="226"/>
    </row>
    <row r="168" spans="13:13" ht="15.75" customHeight="1">
      <c r="M168" s="226"/>
    </row>
    <row r="169" spans="13:13" ht="15.75" customHeight="1">
      <c r="M169" s="226"/>
    </row>
    <row r="170" spans="13:13" ht="15.75" customHeight="1">
      <c r="M170" s="226"/>
    </row>
    <row r="171" spans="13:13" ht="15.75" customHeight="1">
      <c r="M171" s="226"/>
    </row>
    <row r="172" spans="13:13" ht="15.75" customHeight="1">
      <c r="M172" s="226"/>
    </row>
    <row r="173" spans="13:13" ht="15.75" customHeight="1">
      <c r="M173" s="226"/>
    </row>
    <row r="174" spans="13:13" ht="15.75" customHeight="1">
      <c r="M174" s="226"/>
    </row>
    <row r="175" spans="13:13" ht="15.75" customHeight="1">
      <c r="M175" s="226"/>
    </row>
    <row r="176" spans="13:13" ht="15.75" customHeight="1">
      <c r="M176" s="226"/>
    </row>
    <row r="177" spans="13:13" ht="15.75" customHeight="1">
      <c r="M177" s="226"/>
    </row>
    <row r="178" spans="13:13" ht="15.75" customHeight="1">
      <c r="M178" s="226"/>
    </row>
    <row r="179" spans="13:13" ht="15.75" customHeight="1">
      <c r="M179" s="226"/>
    </row>
    <row r="180" spans="13:13" ht="15.75" customHeight="1">
      <c r="M180" s="226"/>
    </row>
    <row r="181" spans="13:13" ht="15.75" customHeight="1">
      <c r="M181" s="226"/>
    </row>
    <row r="182" spans="13:13" ht="15.75" customHeight="1">
      <c r="M182" s="226"/>
    </row>
    <row r="183" spans="13:13" ht="15.75" customHeight="1">
      <c r="M183" s="226"/>
    </row>
    <row r="184" spans="13:13" ht="15.75" customHeight="1">
      <c r="M184" s="226"/>
    </row>
    <row r="185" spans="13:13" ht="15.75" customHeight="1">
      <c r="M185" s="226"/>
    </row>
    <row r="186" spans="13:13" ht="15.75" customHeight="1">
      <c r="M186" s="226"/>
    </row>
    <row r="187" spans="13:13" ht="15.75" customHeight="1">
      <c r="M187" s="226"/>
    </row>
    <row r="188" spans="13:13" ht="15.75" customHeight="1">
      <c r="M188" s="226"/>
    </row>
    <row r="189" spans="13:13" ht="15.75" customHeight="1">
      <c r="M189" s="226"/>
    </row>
    <row r="190" spans="13:13" ht="15.75" customHeight="1">
      <c r="M190" s="226"/>
    </row>
    <row r="191" spans="13:13" ht="15.75" customHeight="1">
      <c r="M191" s="226"/>
    </row>
    <row r="192" spans="13:13" ht="15.75" customHeight="1">
      <c r="M192" s="226"/>
    </row>
    <row r="193" spans="13:13" ht="15.75" customHeight="1">
      <c r="M193" s="226"/>
    </row>
    <row r="194" spans="13:13" ht="15.75" customHeight="1">
      <c r="M194" s="226"/>
    </row>
    <row r="195" spans="13:13" ht="15.75" customHeight="1">
      <c r="M195" s="226"/>
    </row>
    <row r="196" spans="13:13" ht="15.75" customHeight="1">
      <c r="M196" s="226"/>
    </row>
    <row r="197" spans="13:13" ht="15.75" customHeight="1">
      <c r="M197" s="226"/>
    </row>
    <row r="198" spans="13:13" ht="15.75" customHeight="1">
      <c r="M198" s="226"/>
    </row>
    <row r="199" spans="13:13" ht="15.75" customHeight="1">
      <c r="M199" s="226"/>
    </row>
    <row r="200" spans="13:13" ht="15.75" customHeight="1">
      <c r="M200" s="226"/>
    </row>
    <row r="201" spans="13:13" ht="15.75" customHeight="1">
      <c r="M201" s="226"/>
    </row>
    <row r="202" spans="13:13" ht="15.75" customHeight="1">
      <c r="M202" s="226"/>
    </row>
    <row r="203" spans="13:13" ht="15.75" customHeight="1">
      <c r="M203" s="226"/>
    </row>
    <row r="204" spans="13:13" ht="15.75" customHeight="1">
      <c r="M204" s="226"/>
    </row>
    <row r="205" spans="13:13" ht="15.75" customHeight="1">
      <c r="M205" s="226"/>
    </row>
    <row r="206" spans="13:13" ht="15.75" customHeight="1">
      <c r="M206" s="226"/>
    </row>
    <row r="207" spans="13:13" ht="15.75" customHeight="1">
      <c r="M207" s="226"/>
    </row>
    <row r="208" spans="13:13" ht="15.75" customHeight="1">
      <c r="M208" s="226"/>
    </row>
    <row r="209" spans="13:13" ht="15.75" customHeight="1">
      <c r="M209" s="226"/>
    </row>
    <row r="210" spans="13:13" ht="15.75" customHeight="1">
      <c r="M210" s="226"/>
    </row>
    <row r="211" spans="13:13" ht="15.75" customHeight="1">
      <c r="M211" s="226"/>
    </row>
    <row r="212" spans="13:13" ht="15.75" customHeight="1">
      <c r="M212" s="226"/>
    </row>
    <row r="213" spans="13:13" ht="15.75" customHeight="1">
      <c r="M213" s="226"/>
    </row>
    <row r="214" spans="13:13" ht="15.75" customHeight="1">
      <c r="M214" s="226"/>
    </row>
    <row r="215" spans="13:13" ht="15.75" customHeight="1">
      <c r="M215" s="226"/>
    </row>
    <row r="216" spans="13:13" ht="15.75" customHeight="1">
      <c r="M216" s="226"/>
    </row>
    <row r="217" spans="13:13" ht="15.75" customHeight="1">
      <c r="M217" s="226"/>
    </row>
    <row r="218" spans="13:13" ht="15.75" customHeight="1">
      <c r="M218" s="226"/>
    </row>
    <row r="219" spans="13:13" ht="15.75" customHeight="1">
      <c r="M219" s="226"/>
    </row>
    <row r="220" spans="13:13" ht="15.75" customHeight="1">
      <c r="M220" s="226"/>
    </row>
    <row r="221" spans="13:13" ht="15.75" customHeight="1">
      <c r="M221" s="226"/>
    </row>
    <row r="222" spans="13:13" ht="15.75" customHeight="1">
      <c r="M222" s="226"/>
    </row>
    <row r="223" spans="13:13" ht="15.75" customHeight="1">
      <c r="M223" s="226"/>
    </row>
    <row r="224" spans="13:13" ht="15.75" customHeight="1">
      <c r="M224" s="226"/>
    </row>
    <row r="225" spans="13:13" ht="15.75" customHeight="1">
      <c r="M225" s="226"/>
    </row>
    <row r="226" spans="13:13" ht="15.75" customHeight="1">
      <c r="M226" s="226"/>
    </row>
    <row r="227" spans="13:13" ht="15.75" customHeight="1">
      <c r="M227" s="226"/>
    </row>
    <row r="228" spans="13:13" ht="15.75" customHeight="1">
      <c r="M228" s="226"/>
    </row>
    <row r="229" spans="13:13" ht="15.75" customHeight="1">
      <c r="M229" s="226"/>
    </row>
    <row r="230" spans="13:13" ht="15.75" customHeight="1">
      <c r="M230" s="226"/>
    </row>
    <row r="231" spans="13:13" ht="15.75" customHeight="1">
      <c r="M231" s="226"/>
    </row>
    <row r="232" spans="13:13" ht="15.75" customHeight="1">
      <c r="M232" s="226"/>
    </row>
    <row r="233" spans="13:13" ht="15.75" customHeight="1">
      <c r="M233" s="226"/>
    </row>
    <row r="234" spans="13:13" ht="15.75" customHeight="1">
      <c r="M234" s="226"/>
    </row>
    <row r="235" spans="13:13" ht="15.75" customHeight="1">
      <c r="M235" s="226"/>
    </row>
    <row r="236" spans="13:13" ht="15.75" customHeight="1">
      <c r="M236" s="226"/>
    </row>
    <row r="237" spans="13:13" ht="15.75" customHeight="1">
      <c r="M237" s="226"/>
    </row>
    <row r="238" spans="13:13" ht="15.75" customHeight="1">
      <c r="M238" s="226"/>
    </row>
    <row r="239" spans="13:13" ht="15.75" customHeight="1">
      <c r="M239" s="226"/>
    </row>
    <row r="240" spans="13:13" ht="15.75" customHeight="1">
      <c r="M240" s="226"/>
    </row>
    <row r="241" spans="13:13" ht="15.75" customHeight="1">
      <c r="M241" s="226"/>
    </row>
    <row r="242" spans="13:13" ht="15.75" customHeight="1">
      <c r="M242" s="226"/>
    </row>
    <row r="243" spans="13:13" ht="15.75" customHeight="1">
      <c r="M243" s="226"/>
    </row>
    <row r="244" spans="13:13" ht="15.75" customHeight="1">
      <c r="M244" s="226"/>
    </row>
    <row r="245" spans="13:13" ht="15.75" customHeight="1">
      <c r="M245" s="226"/>
    </row>
    <row r="246" spans="13:13" ht="15.75" customHeight="1">
      <c r="M246" s="226"/>
    </row>
    <row r="247" spans="13:13" ht="15.75" customHeight="1">
      <c r="M247" s="226"/>
    </row>
    <row r="248" spans="13:13" ht="15.75" customHeight="1">
      <c r="M248" s="226"/>
    </row>
    <row r="249" spans="13:13" ht="15.75" customHeight="1">
      <c r="M249" s="226"/>
    </row>
    <row r="250" spans="13:13" ht="15.75" customHeight="1">
      <c r="M250" s="226"/>
    </row>
    <row r="251" spans="13:13" ht="15.75" customHeight="1">
      <c r="M251" s="226"/>
    </row>
    <row r="252" spans="13:13" ht="15.75" customHeight="1">
      <c r="M252" s="226"/>
    </row>
    <row r="253" spans="13:13" ht="15.75" customHeight="1">
      <c r="M253" s="226"/>
    </row>
    <row r="254" spans="13:13" ht="15.75" customHeight="1">
      <c r="M254" s="226"/>
    </row>
    <row r="255" spans="13:13" ht="15.75" customHeight="1">
      <c r="M255" s="226"/>
    </row>
    <row r="256" spans="13:13" ht="15.75" customHeight="1">
      <c r="M256" s="226"/>
    </row>
    <row r="257" spans="13:13" ht="15.75" customHeight="1">
      <c r="M257" s="226"/>
    </row>
    <row r="258" spans="13:13" ht="15.75" customHeight="1">
      <c r="M258" s="226"/>
    </row>
    <row r="259" spans="13:13" ht="15.75" customHeight="1">
      <c r="M259" s="226"/>
    </row>
    <row r="260" spans="13:13" ht="15.75" customHeight="1">
      <c r="M260" s="226"/>
    </row>
    <row r="261" spans="13:13" ht="15.75" customHeight="1">
      <c r="M261" s="226"/>
    </row>
    <row r="262" spans="13:13" ht="15.75" customHeight="1">
      <c r="M262" s="226"/>
    </row>
    <row r="263" spans="13:13" ht="15.75" customHeight="1">
      <c r="M263" s="226"/>
    </row>
    <row r="264" spans="13:13" ht="15.75" customHeight="1">
      <c r="M264" s="226"/>
    </row>
    <row r="265" spans="13:13" ht="15.75" customHeight="1">
      <c r="M265" s="226"/>
    </row>
    <row r="266" spans="13:13" ht="15.75" customHeight="1">
      <c r="M266" s="226"/>
    </row>
    <row r="267" spans="13:13" ht="15.75" customHeight="1">
      <c r="M267" s="226"/>
    </row>
    <row r="268" spans="13:13" ht="15.75" customHeight="1">
      <c r="M268" s="226"/>
    </row>
    <row r="269" spans="13:13" ht="15.75" customHeight="1">
      <c r="M269" s="226"/>
    </row>
    <row r="270" spans="13:13" ht="15.75" customHeight="1">
      <c r="M270" s="226"/>
    </row>
    <row r="271" spans="13:13" ht="15.75" customHeight="1">
      <c r="M271" s="226"/>
    </row>
    <row r="272" spans="13:13" ht="15.75" customHeight="1">
      <c r="M272" s="226"/>
    </row>
    <row r="273" spans="13:13" ht="15.75" customHeight="1">
      <c r="M273" s="226"/>
    </row>
    <row r="274" spans="13:13" ht="15.75" customHeight="1">
      <c r="M274" s="226"/>
    </row>
    <row r="275" spans="13:13" ht="15.75" customHeight="1">
      <c r="M275" s="226"/>
    </row>
    <row r="276" spans="13:13" ht="15.75" customHeight="1">
      <c r="M276" s="226"/>
    </row>
    <row r="277" spans="13:13" ht="15.75" customHeight="1">
      <c r="M277" s="226"/>
    </row>
    <row r="278" spans="13:13" ht="15.75" customHeight="1">
      <c r="M278" s="226"/>
    </row>
    <row r="279" spans="13:13" ht="15.75" customHeight="1">
      <c r="M279" s="226"/>
    </row>
    <row r="280" spans="13:13" ht="15.75" customHeight="1">
      <c r="M280" s="226"/>
    </row>
    <row r="281" spans="13:13" ht="15.75" customHeight="1">
      <c r="M281" s="226"/>
    </row>
    <row r="282" spans="13:13" ht="15.75" customHeight="1">
      <c r="M282" s="226"/>
    </row>
    <row r="283" spans="13:13" ht="15.75" customHeight="1">
      <c r="M283" s="226"/>
    </row>
    <row r="284" spans="13:13" ht="15.75" customHeight="1">
      <c r="M284" s="226"/>
    </row>
    <row r="285" spans="13:13" ht="15.75" customHeight="1">
      <c r="M285" s="226"/>
    </row>
    <row r="286" spans="13:13" ht="15.75" customHeight="1">
      <c r="M286" s="226"/>
    </row>
    <row r="287" spans="13:13" ht="15.75" customHeight="1">
      <c r="M287" s="226"/>
    </row>
    <row r="288" spans="13:13" ht="15.75" customHeight="1">
      <c r="M288" s="226"/>
    </row>
    <row r="289" spans="13:13" ht="15.75" customHeight="1">
      <c r="M289" s="226"/>
    </row>
    <row r="290" spans="13:13" ht="15.75" customHeight="1">
      <c r="M290" s="226"/>
    </row>
    <row r="291" spans="13:13" ht="15.75" customHeight="1">
      <c r="M291" s="226"/>
    </row>
    <row r="292" spans="13:13" ht="15.75" customHeight="1">
      <c r="M292" s="226"/>
    </row>
    <row r="293" spans="13:13" ht="15.75" customHeight="1">
      <c r="M293" s="226"/>
    </row>
    <row r="294" spans="13:13" ht="15.75" customHeight="1">
      <c r="M294" s="226"/>
    </row>
    <row r="295" spans="13:13" ht="15.75" customHeight="1">
      <c r="M295" s="226"/>
    </row>
    <row r="296" spans="13:13" ht="15.75" customHeight="1">
      <c r="M296" s="226"/>
    </row>
    <row r="297" spans="13:13" ht="15.75" customHeight="1">
      <c r="M297" s="226"/>
    </row>
    <row r="298" spans="13:13" ht="15.75" customHeight="1">
      <c r="M298" s="226"/>
    </row>
    <row r="299" spans="13:13" ht="15.75" customHeight="1">
      <c r="M299" s="226"/>
    </row>
    <row r="300" spans="13:13" ht="15.75" customHeight="1">
      <c r="M300" s="226"/>
    </row>
    <row r="301" spans="13:13" ht="15.75" customHeight="1">
      <c r="M301" s="226"/>
    </row>
    <row r="302" spans="13:13" ht="15.75" customHeight="1">
      <c r="M302" s="226"/>
    </row>
    <row r="303" spans="13:13" ht="15.75" customHeight="1">
      <c r="M303" s="226"/>
    </row>
    <row r="304" spans="13:13" ht="15.75" customHeight="1">
      <c r="M304" s="226"/>
    </row>
    <row r="305" spans="13:13" ht="15.75" customHeight="1">
      <c r="M305" s="226"/>
    </row>
    <row r="306" spans="13:13" ht="15.75" customHeight="1">
      <c r="M306" s="226"/>
    </row>
    <row r="307" spans="13:13" ht="15.75" customHeight="1">
      <c r="M307" s="226"/>
    </row>
    <row r="308" spans="13:13" ht="15.75" customHeight="1">
      <c r="M308" s="226"/>
    </row>
    <row r="309" spans="13:13" ht="15.75" customHeight="1">
      <c r="M309" s="226"/>
    </row>
    <row r="310" spans="13:13" ht="15.75" customHeight="1">
      <c r="M310" s="226"/>
    </row>
    <row r="311" spans="13:13" ht="15.75" customHeight="1">
      <c r="M311" s="226"/>
    </row>
    <row r="312" spans="13:13" ht="15.75" customHeight="1">
      <c r="M312" s="226"/>
    </row>
    <row r="313" spans="13:13" ht="15.75" customHeight="1">
      <c r="M313" s="226"/>
    </row>
    <row r="314" spans="13:13" ht="15.75" customHeight="1">
      <c r="M314" s="226"/>
    </row>
    <row r="315" spans="13:13" ht="15.75" customHeight="1">
      <c r="M315" s="226"/>
    </row>
    <row r="316" spans="13:13" ht="15.75" customHeight="1">
      <c r="M316" s="226"/>
    </row>
    <row r="317" spans="13:13" ht="15.75" customHeight="1">
      <c r="M317" s="226"/>
    </row>
    <row r="318" spans="13:13" ht="15.75" customHeight="1">
      <c r="M318" s="226"/>
    </row>
    <row r="319" spans="13:13" ht="15.75" customHeight="1">
      <c r="M319" s="226"/>
    </row>
    <row r="320" spans="13:13" ht="15.75" customHeight="1">
      <c r="M320" s="226"/>
    </row>
    <row r="321" spans="13:13" ht="15.75" customHeight="1">
      <c r="M321" s="226"/>
    </row>
    <row r="322" spans="13:13" ht="15.75" customHeight="1">
      <c r="M322" s="226"/>
    </row>
    <row r="323" spans="13:13" ht="15.75" customHeight="1">
      <c r="M323" s="226"/>
    </row>
    <row r="324" spans="13:13" ht="15.75" customHeight="1">
      <c r="M324" s="226"/>
    </row>
    <row r="325" spans="13:13" ht="15.75" customHeight="1">
      <c r="M325" s="226"/>
    </row>
    <row r="326" spans="13:13" ht="15.75" customHeight="1">
      <c r="M326" s="226"/>
    </row>
    <row r="327" spans="13:13" ht="15.75" customHeight="1">
      <c r="M327" s="226"/>
    </row>
    <row r="328" spans="13:13" ht="15.75" customHeight="1">
      <c r="M328" s="226"/>
    </row>
    <row r="329" spans="13:13" ht="15.75" customHeight="1">
      <c r="M329" s="226"/>
    </row>
    <row r="330" spans="13:13" ht="15.75" customHeight="1">
      <c r="M330" s="226"/>
    </row>
    <row r="331" spans="13:13" ht="15.75" customHeight="1">
      <c r="M331" s="226"/>
    </row>
    <row r="332" spans="13:13" ht="15.75" customHeight="1">
      <c r="M332" s="226"/>
    </row>
    <row r="333" spans="13:13" ht="15.75" customHeight="1">
      <c r="M333" s="226"/>
    </row>
    <row r="334" spans="13:13" ht="15.75" customHeight="1">
      <c r="M334" s="226"/>
    </row>
    <row r="335" spans="13:13" ht="15.75" customHeight="1">
      <c r="M335" s="226"/>
    </row>
    <row r="336" spans="13:13" ht="15.75" customHeight="1">
      <c r="M336" s="226"/>
    </row>
    <row r="337" spans="13:13" ht="15.75" customHeight="1">
      <c r="M337" s="226"/>
    </row>
    <row r="338" spans="13:13" ht="15.75" customHeight="1">
      <c r="M338" s="226"/>
    </row>
    <row r="339" spans="13:13" ht="15.75" customHeight="1">
      <c r="M339" s="226"/>
    </row>
    <row r="340" spans="13:13" ht="15.75" customHeight="1">
      <c r="M340" s="226"/>
    </row>
    <row r="341" spans="13:13" ht="15.75" customHeight="1">
      <c r="M341" s="226"/>
    </row>
    <row r="342" spans="13:13" ht="15.75" customHeight="1">
      <c r="M342" s="226"/>
    </row>
    <row r="343" spans="13:13" ht="15.75" customHeight="1">
      <c r="M343" s="226"/>
    </row>
    <row r="344" spans="13:13" ht="15.75" customHeight="1">
      <c r="M344" s="226"/>
    </row>
    <row r="345" spans="13:13" ht="15.75" customHeight="1">
      <c r="M345" s="226"/>
    </row>
    <row r="346" spans="13:13" ht="15.75" customHeight="1">
      <c r="M346" s="226"/>
    </row>
    <row r="347" spans="13:13" ht="15.75" customHeight="1">
      <c r="M347" s="226"/>
    </row>
    <row r="348" spans="13:13" ht="15.75" customHeight="1">
      <c r="M348" s="226"/>
    </row>
    <row r="349" spans="13:13" ht="15.75" customHeight="1">
      <c r="M349" s="226"/>
    </row>
    <row r="350" spans="13:13" ht="15.75" customHeight="1">
      <c r="M350" s="226"/>
    </row>
    <row r="351" spans="13:13" ht="15.75" customHeight="1">
      <c r="M351" s="226"/>
    </row>
    <row r="352" spans="13:13" ht="15.75" customHeight="1">
      <c r="M352" s="226"/>
    </row>
    <row r="353" spans="13:13" ht="15.75" customHeight="1">
      <c r="M353" s="226"/>
    </row>
    <row r="354" spans="13:13" ht="15.75" customHeight="1">
      <c r="M354" s="226"/>
    </row>
    <row r="355" spans="13:13" ht="15.75" customHeight="1">
      <c r="M355" s="226"/>
    </row>
    <row r="356" spans="13:13" ht="15.75" customHeight="1">
      <c r="M356" s="226"/>
    </row>
    <row r="357" spans="13:13" ht="15.75" customHeight="1">
      <c r="M357" s="226"/>
    </row>
    <row r="358" spans="13:13" ht="15.75" customHeight="1">
      <c r="M358" s="226"/>
    </row>
    <row r="359" spans="13:13" ht="15.75" customHeight="1">
      <c r="M359" s="226"/>
    </row>
    <row r="360" spans="13:13" ht="15.75" customHeight="1">
      <c r="M360" s="226"/>
    </row>
    <row r="361" spans="13:13" ht="15.75" customHeight="1">
      <c r="M361" s="226"/>
    </row>
    <row r="362" spans="13:13" ht="15.75" customHeight="1">
      <c r="M362" s="226"/>
    </row>
    <row r="363" spans="13:13" ht="15.75" customHeight="1">
      <c r="M363" s="226"/>
    </row>
    <row r="364" spans="13:13" ht="15.75" customHeight="1">
      <c r="M364" s="226"/>
    </row>
    <row r="365" spans="13:13" ht="15.75" customHeight="1">
      <c r="M365" s="226"/>
    </row>
    <row r="366" spans="13:13" ht="15.75" customHeight="1">
      <c r="M366" s="226"/>
    </row>
    <row r="367" spans="13:13" ht="15.75" customHeight="1">
      <c r="M367" s="226"/>
    </row>
    <row r="368" spans="13:13" ht="15.75" customHeight="1">
      <c r="M368" s="226"/>
    </row>
    <row r="369" spans="13:13" ht="15.75" customHeight="1">
      <c r="M369" s="226"/>
    </row>
    <row r="370" spans="13:13" ht="15.75" customHeight="1">
      <c r="M370" s="226"/>
    </row>
    <row r="371" spans="13:13" ht="15.75" customHeight="1">
      <c r="M371" s="226"/>
    </row>
    <row r="372" spans="13:13" ht="15.75" customHeight="1">
      <c r="M372" s="226"/>
    </row>
    <row r="373" spans="13:13" ht="15.75" customHeight="1">
      <c r="M373" s="226"/>
    </row>
    <row r="374" spans="13:13" ht="15.75" customHeight="1">
      <c r="M374" s="226"/>
    </row>
    <row r="375" spans="13:13" ht="15.75" customHeight="1">
      <c r="M375" s="226"/>
    </row>
    <row r="376" spans="13:13" ht="15.75" customHeight="1">
      <c r="M376" s="226"/>
    </row>
    <row r="377" spans="13:13" ht="15.75" customHeight="1">
      <c r="M377" s="226"/>
    </row>
    <row r="378" spans="13:13" ht="15.75" customHeight="1">
      <c r="M378" s="226"/>
    </row>
    <row r="379" spans="13:13" ht="15.75" customHeight="1">
      <c r="M379" s="226"/>
    </row>
    <row r="380" spans="13:13" ht="15.75" customHeight="1">
      <c r="M380" s="226"/>
    </row>
    <row r="381" spans="13:13" ht="15.75" customHeight="1">
      <c r="M381" s="226"/>
    </row>
    <row r="382" spans="13:13" ht="15.75" customHeight="1">
      <c r="M382" s="226"/>
    </row>
    <row r="383" spans="13:13" ht="15.75" customHeight="1">
      <c r="M383" s="226"/>
    </row>
    <row r="384" spans="13:13" ht="15.75" customHeight="1">
      <c r="M384" s="226"/>
    </row>
    <row r="385" spans="13:13" ht="15.75" customHeight="1">
      <c r="M385" s="226"/>
    </row>
    <row r="386" spans="13:13" ht="15.75" customHeight="1">
      <c r="M386" s="226"/>
    </row>
    <row r="387" spans="13:13" ht="15.75" customHeight="1">
      <c r="M387" s="226"/>
    </row>
    <row r="388" spans="13:13" ht="15.75" customHeight="1">
      <c r="M388" s="226"/>
    </row>
    <row r="389" spans="13:13" ht="15.75" customHeight="1">
      <c r="M389" s="226"/>
    </row>
    <row r="390" spans="13:13" ht="15.75" customHeight="1">
      <c r="M390" s="226"/>
    </row>
    <row r="391" spans="13:13" ht="15.75" customHeight="1">
      <c r="M391" s="226"/>
    </row>
    <row r="392" spans="13:13" ht="15.75" customHeight="1">
      <c r="M392" s="226"/>
    </row>
    <row r="393" spans="13:13" ht="15.75" customHeight="1">
      <c r="M393" s="226"/>
    </row>
    <row r="394" spans="13:13" ht="15.75" customHeight="1">
      <c r="M394" s="226"/>
    </row>
    <row r="395" spans="13:13" ht="15.75" customHeight="1">
      <c r="M395" s="226"/>
    </row>
    <row r="396" spans="13:13" ht="15.75" customHeight="1">
      <c r="M396" s="226"/>
    </row>
    <row r="397" spans="13:13" ht="15.75" customHeight="1">
      <c r="M397" s="226"/>
    </row>
    <row r="398" spans="13:13" ht="15.75" customHeight="1">
      <c r="M398" s="226"/>
    </row>
    <row r="399" spans="13:13" ht="15.75" customHeight="1">
      <c r="M399" s="226"/>
    </row>
    <row r="400" spans="13:13" ht="15.75" customHeight="1">
      <c r="M400" s="226"/>
    </row>
    <row r="401" spans="13:13" ht="15.75" customHeight="1">
      <c r="M401" s="226"/>
    </row>
    <row r="402" spans="13:13" ht="15.75" customHeight="1">
      <c r="M402" s="226"/>
    </row>
    <row r="403" spans="13:13" ht="15.75" customHeight="1">
      <c r="M403" s="226"/>
    </row>
    <row r="404" spans="13:13" ht="15.75" customHeight="1">
      <c r="M404" s="226"/>
    </row>
    <row r="405" spans="13:13" ht="15.75" customHeight="1">
      <c r="M405" s="226"/>
    </row>
    <row r="406" spans="13:13" ht="15.75" customHeight="1">
      <c r="M406" s="226"/>
    </row>
    <row r="407" spans="13:13" ht="15.75" customHeight="1">
      <c r="M407" s="226"/>
    </row>
    <row r="408" spans="13:13" ht="15.75" customHeight="1">
      <c r="M408" s="226"/>
    </row>
    <row r="409" spans="13:13" ht="15.75" customHeight="1">
      <c r="M409" s="226"/>
    </row>
    <row r="410" spans="13:13" ht="15.75" customHeight="1">
      <c r="M410" s="226"/>
    </row>
    <row r="411" spans="13:13" ht="15.75" customHeight="1">
      <c r="M411" s="226"/>
    </row>
    <row r="412" spans="13:13" ht="15.75" customHeight="1">
      <c r="M412" s="226"/>
    </row>
    <row r="413" spans="13:13" ht="15.75" customHeight="1">
      <c r="M413" s="226"/>
    </row>
    <row r="414" spans="13:13" ht="15.75" customHeight="1">
      <c r="M414" s="226"/>
    </row>
    <row r="415" spans="13:13" ht="15.75" customHeight="1">
      <c r="M415" s="226"/>
    </row>
    <row r="416" spans="13:13" ht="15.75" customHeight="1">
      <c r="M416" s="226"/>
    </row>
    <row r="417" spans="13:13" ht="15.75" customHeight="1">
      <c r="M417" s="226"/>
    </row>
    <row r="418" spans="13:13" ht="15.75" customHeight="1">
      <c r="M418" s="226"/>
    </row>
    <row r="419" spans="13:13" ht="15.75" customHeight="1">
      <c r="M419" s="226"/>
    </row>
    <row r="420" spans="13:13" ht="15.75" customHeight="1">
      <c r="M420" s="226"/>
    </row>
    <row r="421" spans="13:13" ht="15.75" customHeight="1">
      <c r="M421" s="226"/>
    </row>
    <row r="422" spans="13:13" ht="15.75" customHeight="1">
      <c r="M422" s="226"/>
    </row>
    <row r="423" spans="13:13" ht="15.75" customHeight="1">
      <c r="M423" s="226"/>
    </row>
    <row r="424" spans="13:13" ht="15.75" customHeight="1">
      <c r="M424" s="226"/>
    </row>
    <row r="425" spans="13:13" ht="15.75" customHeight="1">
      <c r="M425" s="226"/>
    </row>
    <row r="426" spans="13:13" ht="15.75" customHeight="1">
      <c r="M426" s="226"/>
    </row>
    <row r="427" spans="13:13" ht="15.75" customHeight="1">
      <c r="M427" s="226"/>
    </row>
    <row r="428" spans="13:13" ht="15.75" customHeight="1">
      <c r="M428" s="226"/>
    </row>
    <row r="429" spans="13:13" ht="15.75" customHeight="1">
      <c r="M429" s="226"/>
    </row>
    <row r="430" spans="13:13" ht="15.75" customHeight="1">
      <c r="M430" s="226"/>
    </row>
    <row r="431" spans="13:13" ht="15.75" customHeight="1">
      <c r="M431" s="226"/>
    </row>
    <row r="432" spans="13:13" ht="15.75" customHeight="1">
      <c r="M432" s="226"/>
    </row>
    <row r="433" spans="13:13" ht="15.75" customHeight="1">
      <c r="M433" s="226"/>
    </row>
    <row r="434" spans="13:13" ht="15.75" customHeight="1">
      <c r="M434" s="226"/>
    </row>
    <row r="435" spans="13:13" ht="15.75" customHeight="1">
      <c r="M435" s="226"/>
    </row>
    <row r="436" spans="13:13" ht="15.75" customHeight="1">
      <c r="M436" s="226"/>
    </row>
    <row r="437" spans="13:13" ht="15.75" customHeight="1">
      <c r="M437" s="226"/>
    </row>
    <row r="438" spans="13:13" ht="15.75" customHeight="1">
      <c r="M438" s="226"/>
    </row>
    <row r="439" spans="13:13" ht="15.75" customHeight="1">
      <c r="M439" s="226"/>
    </row>
    <row r="440" spans="13:13" ht="15.75" customHeight="1">
      <c r="M440" s="226"/>
    </row>
    <row r="441" spans="13:13" ht="15.75" customHeight="1">
      <c r="M441" s="226"/>
    </row>
    <row r="442" spans="13:13" ht="15.75" customHeight="1">
      <c r="M442" s="226"/>
    </row>
    <row r="443" spans="13:13" ht="15.75" customHeight="1">
      <c r="M443" s="226"/>
    </row>
    <row r="444" spans="13:13" ht="15.75" customHeight="1">
      <c r="M444" s="226"/>
    </row>
    <row r="445" spans="13:13" ht="15.75" customHeight="1">
      <c r="M445" s="226"/>
    </row>
    <row r="446" spans="13:13" ht="15.75" customHeight="1">
      <c r="M446" s="226"/>
    </row>
    <row r="447" spans="13:13" ht="15.75" customHeight="1">
      <c r="M447" s="226"/>
    </row>
    <row r="448" spans="13:13" ht="15.75" customHeight="1">
      <c r="M448" s="226"/>
    </row>
    <row r="449" spans="13:13" ht="15.75" customHeight="1">
      <c r="M449" s="226"/>
    </row>
    <row r="450" spans="13:13" ht="15.75" customHeight="1">
      <c r="M450" s="226"/>
    </row>
    <row r="451" spans="13:13" ht="15.75" customHeight="1">
      <c r="M451" s="226"/>
    </row>
    <row r="452" spans="13:13" ht="15.75" customHeight="1">
      <c r="M452" s="226"/>
    </row>
    <row r="453" spans="13:13" ht="15.75" customHeight="1">
      <c r="M453" s="226"/>
    </row>
    <row r="454" spans="13:13" ht="15.75" customHeight="1">
      <c r="M454" s="226"/>
    </row>
    <row r="455" spans="13:13" ht="15.75" customHeight="1">
      <c r="M455" s="226"/>
    </row>
    <row r="456" spans="13:13" ht="15.75" customHeight="1">
      <c r="M456" s="226"/>
    </row>
    <row r="457" spans="13:13" ht="15.75" customHeight="1">
      <c r="M457" s="226"/>
    </row>
    <row r="458" spans="13:13" ht="15.75" customHeight="1">
      <c r="M458" s="226"/>
    </row>
    <row r="459" spans="13:13" ht="15.75" customHeight="1">
      <c r="M459" s="226"/>
    </row>
    <row r="460" spans="13:13" ht="15.75" customHeight="1">
      <c r="M460" s="226"/>
    </row>
    <row r="461" spans="13:13" ht="15.75" customHeight="1">
      <c r="M461" s="226"/>
    </row>
    <row r="462" spans="13:13" ht="15.75" customHeight="1">
      <c r="M462" s="226"/>
    </row>
    <row r="463" spans="13:13" ht="15.75" customHeight="1">
      <c r="M463" s="226"/>
    </row>
    <row r="464" spans="13:13" ht="15.75" customHeight="1">
      <c r="M464" s="226"/>
    </row>
    <row r="465" spans="13:13" ht="15.75" customHeight="1">
      <c r="M465" s="226"/>
    </row>
    <row r="466" spans="13:13" ht="15.75" customHeight="1">
      <c r="M466" s="226"/>
    </row>
    <row r="467" spans="13:13" ht="15.75" customHeight="1">
      <c r="M467" s="226"/>
    </row>
    <row r="468" spans="13:13" ht="15.75" customHeight="1">
      <c r="M468" s="226"/>
    </row>
    <row r="469" spans="13:13" ht="15.75" customHeight="1">
      <c r="M469" s="226"/>
    </row>
    <row r="470" spans="13:13" ht="15.75" customHeight="1">
      <c r="M470" s="226"/>
    </row>
    <row r="471" spans="13:13" ht="15.75" customHeight="1">
      <c r="M471" s="226"/>
    </row>
    <row r="472" spans="13:13" ht="15.75" customHeight="1">
      <c r="M472" s="226"/>
    </row>
    <row r="473" spans="13:13" ht="15.75" customHeight="1">
      <c r="M473" s="226"/>
    </row>
    <row r="474" spans="13:13" ht="15.75" customHeight="1">
      <c r="M474" s="226"/>
    </row>
    <row r="475" spans="13:13" ht="15.75" customHeight="1">
      <c r="M475" s="226"/>
    </row>
    <row r="476" spans="13:13" ht="15.75" customHeight="1">
      <c r="M476" s="226"/>
    </row>
    <row r="477" spans="13:13" ht="15.75" customHeight="1">
      <c r="M477" s="226"/>
    </row>
    <row r="478" spans="13:13" ht="15.75" customHeight="1">
      <c r="M478" s="226"/>
    </row>
    <row r="479" spans="13:13" ht="15.75" customHeight="1">
      <c r="M479" s="226"/>
    </row>
    <row r="480" spans="13:13" ht="15.75" customHeight="1">
      <c r="M480" s="226"/>
    </row>
    <row r="481" spans="13:13" ht="15.75" customHeight="1">
      <c r="M481" s="226"/>
    </row>
    <row r="482" spans="13:13" ht="15.75" customHeight="1">
      <c r="M482" s="226"/>
    </row>
    <row r="483" spans="13:13" ht="15.75" customHeight="1">
      <c r="M483" s="226"/>
    </row>
    <row r="484" spans="13:13" ht="15.75" customHeight="1">
      <c r="M484" s="226"/>
    </row>
    <row r="485" spans="13:13" ht="15.75" customHeight="1">
      <c r="M485" s="226"/>
    </row>
    <row r="486" spans="13:13" ht="15.75" customHeight="1">
      <c r="M486" s="226"/>
    </row>
    <row r="487" spans="13:13" ht="15.75" customHeight="1">
      <c r="M487" s="226"/>
    </row>
    <row r="488" spans="13:13" ht="15.75" customHeight="1">
      <c r="M488" s="226"/>
    </row>
    <row r="489" spans="13:13" ht="15.75" customHeight="1">
      <c r="M489" s="226"/>
    </row>
    <row r="490" spans="13:13" ht="15.75" customHeight="1">
      <c r="M490" s="226"/>
    </row>
    <row r="491" spans="13:13" ht="15.75" customHeight="1">
      <c r="M491" s="226"/>
    </row>
    <row r="492" spans="13:13" ht="15.75" customHeight="1">
      <c r="M492" s="226"/>
    </row>
    <row r="493" spans="13:13" ht="15.75" customHeight="1">
      <c r="M493" s="226"/>
    </row>
    <row r="494" spans="13:13" ht="15.75" customHeight="1">
      <c r="M494" s="226"/>
    </row>
    <row r="495" spans="13:13" ht="15.75" customHeight="1">
      <c r="M495" s="226"/>
    </row>
    <row r="496" spans="13:13" ht="15.75" customHeight="1">
      <c r="M496" s="226"/>
    </row>
    <row r="497" spans="13:13" ht="15.75" customHeight="1">
      <c r="M497" s="226"/>
    </row>
    <row r="498" spans="13:13" ht="15.75" customHeight="1">
      <c r="M498" s="226"/>
    </row>
    <row r="499" spans="13:13" ht="15.75" customHeight="1">
      <c r="M499" s="226"/>
    </row>
    <row r="500" spans="13:13" ht="15.75" customHeight="1">
      <c r="M500" s="226"/>
    </row>
    <row r="501" spans="13:13" ht="15.75" customHeight="1">
      <c r="M501" s="226"/>
    </row>
    <row r="502" spans="13:13" ht="15.75" customHeight="1">
      <c r="M502" s="226"/>
    </row>
    <row r="503" spans="13:13" ht="15.75" customHeight="1">
      <c r="M503" s="226"/>
    </row>
    <row r="504" spans="13:13" ht="15.75" customHeight="1">
      <c r="M504" s="226"/>
    </row>
    <row r="505" spans="13:13" ht="15.75" customHeight="1">
      <c r="M505" s="226"/>
    </row>
    <row r="506" spans="13:13" ht="15.75" customHeight="1">
      <c r="M506" s="226"/>
    </row>
    <row r="507" spans="13:13" ht="15.75" customHeight="1">
      <c r="M507" s="226"/>
    </row>
    <row r="508" spans="13:13" ht="15.75" customHeight="1">
      <c r="M508" s="226"/>
    </row>
    <row r="509" spans="13:13" ht="15.75" customHeight="1">
      <c r="M509" s="226"/>
    </row>
    <row r="510" spans="13:13" ht="15.75" customHeight="1">
      <c r="M510" s="226"/>
    </row>
    <row r="511" spans="13:13" ht="15.75" customHeight="1">
      <c r="M511" s="226"/>
    </row>
    <row r="512" spans="13:13" ht="15.75" customHeight="1">
      <c r="M512" s="226"/>
    </row>
    <row r="513" spans="13:13" ht="15.75" customHeight="1">
      <c r="M513" s="226"/>
    </row>
    <row r="514" spans="13:13" ht="15.75" customHeight="1">
      <c r="M514" s="226"/>
    </row>
    <row r="515" spans="13:13" ht="15.75" customHeight="1">
      <c r="M515" s="226"/>
    </row>
    <row r="516" spans="13:13" ht="15.75" customHeight="1">
      <c r="M516" s="226"/>
    </row>
    <row r="517" spans="13:13" ht="15.75" customHeight="1">
      <c r="M517" s="226"/>
    </row>
    <row r="518" spans="13:13" ht="15.75" customHeight="1">
      <c r="M518" s="226"/>
    </row>
    <row r="519" spans="13:13" ht="15.75" customHeight="1">
      <c r="M519" s="226"/>
    </row>
    <row r="520" spans="13:13" ht="15.75" customHeight="1">
      <c r="M520" s="226"/>
    </row>
    <row r="521" spans="13:13" ht="15.75" customHeight="1">
      <c r="M521" s="226"/>
    </row>
    <row r="522" spans="13:13" ht="15.75" customHeight="1">
      <c r="M522" s="226"/>
    </row>
    <row r="523" spans="13:13" ht="15.75" customHeight="1">
      <c r="M523" s="226"/>
    </row>
    <row r="524" spans="13:13" ht="15.75" customHeight="1">
      <c r="M524" s="226"/>
    </row>
    <row r="525" spans="13:13" ht="15.75" customHeight="1">
      <c r="M525" s="226"/>
    </row>
    <row r="526" spans="13:13" ht="15.75" customHeight="1">
      <c r="M526" s="226"/>
    </row>
    <row r="527" spans="13:13" ht="15.75" customHeight="1">
      <c r="M527" s="226"/>
    </row>
    <row r="528" spans="13:13" ht="15.75" customHeight="1">
      <c r="M528" s="226"/>
    </row>
    <row r="529" spans="13:13" ht="15.75" customHeight="1">
      <c r="M529" s="226"/>
    </row>
    <row r="530" spans="13:13" ht="15.75" customHeight="1">
      <c r="M530" s="226"/>
    </row>
    <row r="531" spans="13:13" ht="15.75" customHeight="1">
      <c r="M531" s="226"/>
    </row>
    <row r="532" spans="13:13" ht="15.75" customHeight="1">
      <c r="M532" s="226"/>
    </row>
    <row r="533" spans="13:13" ht="15.75" customHeight="1">
      <c r="M533" s="226"/>
    </row>
    <row r="534" spans="13:13" ht="15.75" customHeight="1">
      <c r="M534" s="226"/>
    </row>
    <row r="535" spans="13:13" ht="15.75" customHeight="1">
      <c r="M535" s="226"/>
    </row>
    <row r="536" spans="13:13" ht="15.75" customHeight="1">
      <c r="M536" s="226"/>
    </row>
    <row r="537" spans="13:13" ht="15.75" customHeight="1">
      <c r="M537" s="226"/>
    </row>
    <row r="538" spans="13:13" ht="15.75" customHeight="1">
      <c r="M538" s="226"/>
    </row>
    <row r="539" spans="13:13" ht="15.75" customHeight="1">
      <c r="M539" s="226"/>
    </row>
    <row r="540" spans="13:13" ht="15.75" customHeight="1">
      <c r="M540" s="226"/>
    </row>
    <row r="541" spans="13:13" ht="15.75" customHeight="1">
      <c r="M541" s="226"/>
    </row>
    <row r="542" spans="13:13" ht="15.75" customHeight="1">
      <c r="M542" s="226"/>
    </row>
    <row r="543" spans="13:13" ht="15.75" customHeight="1">
      <c r="M543" s="226"/>
    </row>
    <row r="544" spans="13:13" ht="15.75" customHeight="1">
      <c r="M544" s="226"/>
    </row>
    <row r="545" spans="13:13" ht="15.75" customHeight="1">
      <c r="M545" s="226"/>
    </row>
    <row r="546" spans="13:13" ht="15.75" customHeight="1">
      <c r="M546" s="226"/>
    </row>
    <row r="547" spans="13:13" ht="15.75" customHeight="1">
      <c r="M547" s="226"/>
    </row>
    <row r="548" spans="13:13" ht="15.75" customHeight="1">
      <c r="M548" s="226"/>
    </row>
    <row r="549" spans="13:13" ht="15.75" customHeight="1">
      <c r="M549" s="226"/>
    </row>
    <row r="550" spans="13:13" ht="15.75" customHeight="1">
      <c r="M550" s="226"/>
    </row>
    <row r="551" spans="13:13" ht="15.75" customHeight="1">
      <c r="M551" s="226"/>
    </row>
    <row r="552" spans="13:13" ht="15.75" customHeight="1">
      <c r="M552" s="226"/>
    </row>
    <row r="553" spans="13:13" ht="15.75" customHeight="1">
      <c r="M553" s="226"/>
    </row>
    <row r="554" spans="13:13" ht="15.75" customHeight="1">
      <c r="M554" s="226"/>
    </row>
    <row r="555" spans="13:13" ht="15.75" customHeight="1">
      <c r="M555" s="226"/>
    </row>
    <row r="556" spans="13:13" ht="15.75" customHeight="1">
      <c r="M556" s="226"/>
    </row>
    <row r="557" spans="13:13" ht="15.75" customHeight="1">
      <c r="M557" s="226"/>
    </row>
    <row r="558" spans="13:13" ht="15.75" customHeight="1">
      <c r="M558" s="226"/>
    </row>
    <row r="559" spans="13:13" ht="15.75" customHeight="1">
      <c r="M559" s="226"/>
    </row>
    <row r="560" spans="13:13" ht="15.75" customHeight="1">
      <c r="M560" s="226"/>
    </row>
    <row r="561" spans="13:13" ht="15.75" customHeight="1">
      <c r="M561" s="226"/>
    </row>
    <row r="562" spans="13:13" ht="15.75" customHeight="1">
      <c r="M562" s="226"/>
    </row>
    <row r="563" spans="13:13" ht="15.75" customHeight="1">
      <c r="M563" s="226"/>
    </row>
    <row r="564" spans="13:13" ht="15.75" customHeight="1">
      <c r="M564" s="226"/>
    </row>
    <row r="565" spans="13:13" ht="15.75" customHeight="1">
      <c r="M565" s="226"/>
    </row>
    <row r="566" spans="13:13" ht="15.75" customHeight="1">
      <c r="M566" s="226"/>
    </row>
    <row r="567" spans="13:13" ht="15.75" customHeight="1">
      <c r="M567" s="226"/>
    </row>
    <row r="568" spans="13:13" ht="15.75" customHeight="1">
      <c r="M568" s="226"/>
    </row>
    <row r="569" spans="13:13" ht="15.75" customHeight="1">
      <c r="M569" s="226"/>
    </row>
    <row r="570" spans="13:13" ht="15.75" customHeight="1">
      <c r="M570" s="226"/>
    </row>
    <row r="571" spans="13:13" ht="15.75" customHeight="1">
      <c r="M571" s="226"/>
    </row>
    <row r="572" spans="13:13" ht="15.75" customHeight="1">
      <c r="M572" s="226"/>
    </row>
    <row r="573" spans="13:13" ht="15.75" customHeight="1">
      <c r="M573" s="226"/>
    </row>
    <row r="574" spans="13:13" ht="15.75" customHeight="1">
      <c r="M574" s="226"/>
    </row>
    <row r="575" spans="13:13" ht="15.75" customHeight="1">
      <c r="M575" s="226"/>
    </row>
    <row r="576" spans="13:13" ht="15.75" customHeight="1">
      <c r="M576" s="226"/>
    </row>
    <row r="577" spans="13:13" ht="15.75" customHeight="1">
      <c r="M577" s="226"/>
    </row>
    <row r="578" spans="13:13" ht="15.75" customHeight="1">
      <c r="M578" s="226"/>
    </row>
    <row r="579" spans="13:13" ht="15.75" customHeight="1">
      <c r="M579" s="226"/>
    </row>
    <row r="580" spans="13:13" ht="15.75" customHeight="1">
      <c r="M580" s="226"/>
    </row>
    <row r="581" spans="13:13" ht="15.75" customHeight="1">
      <c r="M581" s="226"/>
    </row>
    <row r="582" spans="13:13" ht="15.75" customHeight="1">
      <c r="M582" s="226"/>
    </row>
    <row r="583" spans="13:13" ht="15.75" customHeight="1">
      <c r="M583" s="226"/>
    </row>
    <row r="584" spans="13:13" ht="15.75" customHeight="1">
      <c r="M584" s="226"/>
    </row>
    <row r="585" spans="13:13" ht="15.75" customHeight="1">
      <c r="M585" s="226"/>
    </row>
    <row r="586" spans="13:13" ht="15.75" customHeight="1">
      <c r="M586" s="226"/>
    </row>
    <row r="587" spans="13:13" ht="15.75" customHeight="1">
      <c r="M587" s="226"/>
    </row>
    <row r="588" spans="13:13" ht="15.75" customHeight="1">
      <c r="M588" s="226"/>
    </row>
    <row r="589" spans="13:13" ht="15.75" customHeight="1">
      <c r="M589" s="226"/>
    </row>
    <row r="590" spans="13:13" ht="15.75" customHeight="1">
      <c r="M590" s="226"/>
    </row>
    <row r="591" spans="13:13" ht="15.75" customHeight="1">
      <c r="M591" s="226"/>
    </row>
    <row r="592" spans="13:13" ht="15.75" customHeight="1">
      <c r="M592" s="226"/>
    </row>
    <row r="593" spans="13:13" ht="15.75" customHeight="1">
      <c r="M593" s="226"/>
    </row>
    <row r="594" spans="13:13" ht="15.75" customHeight="1">
      <c r="M594" s="226"/>
    </row>
    <row r="595" spans="13:13" ht="15.75" customHeight="1">
      <c r="M595" s="226"/>
    </row>
    <row r="596" spans="13:13" ht="15.75" customHeight="1">
      <c r="M596" s="226"/>
    </row>
    <row r="597" spans="13:13" ht="15.75" customHeight="1">
      <c r="M597" s="226"/>
    </row>
    <row r="598" spans="13:13" ht="15.75" customHeight="1">
      <c r="M598" s="226"/>
    </row>
    <row r="599" spans="13:13" ht="15.75" customHeight="1">
      <c r="M599" s="226"/>
    </row>
    <row r="600" spans="13:13" ht="15.75" customHeight="1">
      <c r="M600" s="226"/>
    </row>
    <row r="601" spans="13:13" ht="15.75" customHeight="1">
      <c r="M601" s="226"/>
    </row>
    <row r="602" spans="13:13" ht="15.75" customHeight="1">
      <c r="M602" s="226"/>
    </row>
    <row r="603" spans="13:13" ht="15.75" customHeight="1">
      <c r="M603" s="226"/>
    </row>
    <row r="604" spans="13:13" ht="15.75" customHeight="1">
      <c r="M604" s="226"/>
    </row>
    <row r="605" spans="13:13" ht="15.75" customHeight="1">
      <c r="M605" s="226"/>
    </row>
    <row r="606" spans="13:13" ht="15.75" customHeight="1">
      <c r="M606" s="226"/>
    </row>
    <row r="607" spans="13:13" ht="15.75" customHeight="1">
      <c r="M607" s="226"/>
    </row>
    <row r="608" spans="13:13" ht="15.75" customHeight="1">
      <c r="M608" s="226"/>
    </row>
    <row r="609" spans="13:13" ht="15.75" customHeight="1">
      <c r="M609" s="226"/>
    </row>
    <row r="610" spans="13:13" ht="15.75" customHeight="1">
      <c r="M610" s="226"/>
    </row>
    <row r="611" spans="13:13" ht="15.75" customHeight="1">
      <c r="M611" s="226"/>
    </row>
    <row r="612" spans="13:13" ht="15.75" customHeight="1">
      <c r="M612" s="226"/>
    </row>
    <row r="613" spans="13:13" ht="15.75" customHeight="1">
      <c r="M613" s="226"/>
    </row>
    <row r="614" spans="13:13" ht="15.75" customHeight="1">
      <c r="M614" s="226"/>
    </row>
    <row r="615" spans="13:13" ht="15.75" customHeight="1">
      <c r="M615" s="226"/>
    </row>
    <row r="616" spans="13:13" ht="15.75" customHeight="1">
      <c r="M616" s="226"/>
    </row>
    <row r="617" spans="13:13" ht="15.75" customHeight="1">
      <c r="M617" s="226"/>
    </row>
    <row r="618" spans="13:13" ht="15.75" customHeight="1">
      <c r="M618" s="226"/>
    </row>
    <row r="619" spans="13:13" ht="15.75" customHeight="1">
      <c r="M619" s="226"/>
    </row>
    <row r="620" spans="13:13" ht="15.75" customHeight="1">
      <c r="M620" s="226"/>
    </row>
    <row r="621" spans="13:13" ht="15.75" customHeight="1">
      <c r="M621" s="226"/>
    </row>
    <row r="622" spans="13:13" ht="15.75" customHeight="1">
      <c r="M622" s="226"/>
    </row>
    <row r="623" spans="13:13" ht="15.75" customHeight="1">
      <c r="M623" s="226"/>
    </row>
    <row r="624" spans="13:13" ht="15.75" customHeight="1">
      <c r="M624" s="226"/>
    </row>
    <row r="625" spans="13:13" ht="15.75" customHeight="1">
      <c r="M625" s="226"/>
    </row>
    <row r="626" spans="13:13" ht="15.75" customHeight="1">
      <c r="M626" s="226"/>
    </row>
    <row r="627" spans="13:13" ht="15.75" customHeight="1">
      <c r="M627" s="226"/>
    </row>
    <row r="628" spans="13:13" ht="15.75" customHeight="1">
      <c r="M628" s="226"/>
    </row>
    <row r="629" spans="13:13" ht="15.75" customHeight="1">
      <c r="M629" s="226"/>
    </row>
    <row r="630" spans="13:13" ht="15.75" customHeight="1">
      <c r="M630" s="226"/>
    </row>
    <row r="631" spans="13:13" ht="15.75" customHeight="1">
      <c r="M631" s="226"/>
    </row>
    <row r="632" spans="13:13" ht="15.75" customHeight="1">
      <c r="M632" s="226"/>
    </row>
    <row r="633" spans="13:13" ht="15.75" customHeight="1">
      <c r="M633" s="226"/>
    </row>
    <row r="634" spans="13:13" ht="15.75" customHeight="1">
      <c r="M634" s="226"/>
    </row>
    <row r="635" spans="13:13" ht="15.75" customHeight="1">
      <c r="M635" s="226"/>
    </row>
    <row r="636" spans="13:13" ht="15.75" customHeight="1">
      <c r="M636" s="226"/>
    </row>
    <row r="637" spans="13:13" ht="15.75" customHeight="1">
      <c r="M637" s="226"/>
    </row>
    <row r="638" spans="13:13" ht="15.75" customHeight="1">
      <c r="M638" s="226"/>
    </row>
    <row r="639" spans="13:13" ht="15.75" customHeight="1">
      <c r="M639" s="226"/>
    </row>
    <row r="640" spans="13:13" ht="15.75" customHeight="1">
      <c r="M640" s="226"/>
    </row>
    <row r="641" spans="13:13" ht="15.75" customHeight="1">
      <c r="M641" s="226"/>
    </row>
    <row r="642" spans="13:13" ht="15.75" customHeight="1">
      <c r="M642" s="226"/>
    </row>
    <row r="643" spans="13:13" ht="15.75" customHeight="1">
      <c r="M643" s="226"/>
    </row>
    <row r="644" spans="13:13" ht="15.75" customHeight="1">
      <c r="M644" s="226"/>
    </row>
    <row r="645" spans="13:13" ht="15.75" customHeight="1">
      <c r="M645" s="226"/>
    </row>
    <row r="646" spans="13:13" ht="15.75" customHeight="1">
      <c r="M646" s="226"/>
    </row>
    <row r="647" spans="13:13" ht="15.75" customHeight="1">
      <c r="M647" s="226"/>
    </row>
    <row r="648" spans="13:13" ht="15.75" customHeight="1">
      <c r="M648" s="226"/>
    </row>
    <row r="649" spans="13:13" ht="15.75" customHeight="1">
      <c r="M649" s="226"/>
    </row>
    <row r="650" spans="13:13" ht="15.75" customHeight="1">
      <c r="M650" s="226"/>
    </row>
    <row r="651" spans="13:13" ht="15.75" customHeight="1">
      <c r="M651" s="226"/>
    </row>
    <row r="652" spans="13:13" ht="15.75" customHeight="1">
      <c r="M652" s="226"/>
    </row>
    <row r="653" spans="13:13" ht="15.75" customHeight="1">
      <c r="M653" s="226"/>
    </row>
    <row r="654" spans="13:13" ht="15.75" customHeight="1">
      <c r="M654" s="226"/>
    </row>
    <row r="655" spans="13:13" ht="15.75" customHeight="1">
      <c r="M655" s="226"/>
    </row>
    <row r="656" spans="13:13" ht="15.75" customHeight="1">
      <c r="M656" s="226"/>
    </row>
    <row r="657" spans="13:13" ht="15.75" customHeight="1">
      <c r="M657" s="226"/>
    </row>
    <row r="658" spans="13:13" ht="15.75" customHeight="1">
      <c r="M658" s="226"/>
    </row>
    <row r="659" spans="13:13" ht="15.75" customHeight="1">
      <c r="M659" s="226"/>
    </row>
    <row r="660" spans="13:13" ht="15.75" customHeight="1">
      <c r="M660" s="226"/>
    </row>
    <row r="661" spans="13:13" ht="15.75" customHeight="1">
      <c r="M661" s="226"/>
    </row>
    <row r="662" spans="13:13" ht="15.75" customHeight="1">
      <c r="M662" s="226"/>
    </row>
    <row r="663" spans="13:13" ht="15.75" customHeight="1">
      <c r="M663" s="226"/>
    </row>
    <row r="664" spans="13:13" ht="15.75" customHeight="1">
      <c r="M664" s="226"/>
    </row>
    <row r="665" spans="13:13" ht="15.75" customHeight="1">
      <c r="M665" s="226"/>
    </row>
    <row r="666" spans="13:13" ht="15.75" customHeight="1">
      <c r="M666" s="226"/>
    </row>
    <row r="667" spans="13:13" ht="15.75" customHeight="1">
      <c r="M667" s="226"/>
    </row>
    <row r="668" spans="13:13" ht="15.75" customHeight="1">
      <c r="M668" s="226"/>
    </row>
    <row r="669" spans="13:13" ht="15.75" customHeight="1">
      <c r="M669" s="226"/>
    </row>
    <row r="670" spans="13:13" ht="15.75" customHeight="1">
      <c r="M670" s="226"/>
    </row>
    <row r="671" spans="13:13" ht="15.75" customHeight="1">
      <c r="M671" s="226"/>
    </row>
    <row r="672" spans="13:13" ht="15.75" customHeight="1">
      <c r="M672" s="226"/>
    </row>
    <row r="673" spans="13:13" ht="15.75" customHeight="1">
      <c r="M673" s="226"/>
    </row>
    <row r="674" spans="13:13" ht="15.75" customHeight="1">
      <c r="M674" s="226"/>
    </row>
    <row r="675" spans="13:13" ht="15.75" customHeight="1">
      <c r="M675" s="226"/>
    </row>
    <row r="676" spans="13:13" ht="15.75" customHeight="1">
      <c r="M676" s="226"/>
    </row>
    <row r="677" spans="13:13" ht="15.75" customHeight="1">
      <c r="M677" s="226"/>
    </row>
    <row r="678" spans="13:13" ht="15.75" customHeight="1">
      <c r="M678" s="226"/>
    </row>
    <row r="679" spans="13:13" ht="15.75" customHeight="1">
      <c r="M679" s="226"/>
    </row>
    <row r="680" spans="13:13" ht="15.75" customHeight="1">
      <c r="M680" s="226"/>
    </row>
    <row r="681" spans="13:13" ht="15.75" customHeight="1">
      <c r="M681" s="226"/>
    </row>
    <row r="682" spans="13:13" ht="15.75" customHeight="1">
      <c r="M682" s="226"/>
    </row>
    <row r="683" spans="13:13" ht="15.75" customHeight="1">
      <c r="M683" s="226"/>
    </row>
    <row r="684" spans="13:13" ht="15.75" customHeight="1">
      <c r="M684" s="226"/>
    </row>
    <row r="685" spans="13:13" ht="15.75" customHeight="1">
      <c r="M685" s="226"/>
    </row>
    <row r="686" spans="13:13" ht="15.75" customHeight="1">
      <c r="M686" s="226"/>
    </row>
    <row r="687" spans="13:13" ht="15.75" customHeight="1">
      <c r="M687" s="226"/>
    </row>
    <row r="688" spans="13:13" ht="15.75" customHeight="1">
      <c r="M688" s="226"/>
    </row>
    <row r="689" spans="13:13" ht="15.75" customHeight="1">
      <c r="M689" s="226"/>
    </row>
    <row r="690" spans="13:13" ht="15.75" customHeight="1">
      <c r="M690" s="226"/>
    </row>
    <row r="691" spans="13:13" ht="15.75" customHeight="1">
      <c r="M691" s="226"/>
    </row>
    <row r="692" spans="13:13" ht="15.75" customHeight="1">
      <c r="M692" s="226"/>
    </row>
    <row r="693" spans="13:13" ht="15.75" customHeight="1">
      <c r="M693" s="226"/>
    </row>
    <row r="694" spans="13:13" ht="15.75" customHeight="1">
      <c r="M694" s="226"/>
    </row>
    <row r="695" spans="13:13" ht="15.75" customHeight="1">
      <c r="M695" s="226"/>
    </row>
    <row r="696" spans="13:13" ht="15.75" customHeight="1">
      <c r="M696" s="226"/>
    </row>
    <row r="697" spans="13:13" ht="15.75" customHeight="1">
      <c r="M697" s="226"/>
    </row>
    <row r="698" spans="13:13" ht="15.75" customHeight="1">
      <c r="M698" s="226"/>
    </row>
    <row r="699" spans="13:13" ht="15.75" customHeight="1">
      <c r="M699" s="226"/>
    </row>
    <row r="700" spans="13:13" ht="15.75" customHeight="1">
      <c r="M700" s="226"/>
    </row>
    <row r="701" spans="13:13" ht="15.75" customHeight="1">
      <c r="M701" s="226"/>
    </row>
    <row r="702" spans="13:13" ht="15.75" customHeight="1">
      <c r="M702" s="226"/>
    </row>
    <row r="703" spans="13:13" ht="15.75" customHeight="1">
      <c r="M703" s="226"/>
    </row>
    <row r="704" spans="13:13" ht="15.75" customHeight="1">
      <c r="M704" s="226"/>
    </row>
    <row r="705" spans="13:13" ht="15.75" customHeight="1">
      <c r="M705" s="226"/>
    </row>
    <row r="706" spans="13:13" ht="15.75" customHeight="1">
      <c r="M706" s="226"/>
    </row>
    <row r="707" spans="13:13" ht="15.75" customHeight="1">
      <c r="M707" s="226"/>
    </row>
    <row r="708" spans="13:13" ht="15.75" customHeight="1">
      <c r="M708" s="226"/>
    </row>
    <row r="709" spans="13:13" ht="15.75" customHeight="1">
      <c r="M709" s="226"/>
    </row>
    <row r="710" spans="13:13" ht="15.75" customHeight="1">
      <c r="M710" s="226"/>
    </row>
    <row r="711" spans="13:13" ht="15.75" customHeight="1">
      <c r="M711" s="226"/>
    </row>
    <row r="712" spans="13:13" ht="15.75" customHeight="1">
      <c r="M712" s="226"/>
    </row>
    <row r="713" spans="13:13" ht="15.75" customHeight="1">
      <c r="M713" s="226"/>
    </row>
    <row r="714" spans="13:13" ht="15.75" customHeight="1">
      <c r="M714" s="226"/>
    </row>
    <row r="715" spans="13:13" ht="15.75" customHeight="1">
      <c r="M715" s="226"/>
    </row>
    <row r="716" spans="13:13" ht="15.75" customHeight="1">
      <c r="M716" s="226"/>
    </row>
    <row r="717" spans="13:13" ht="15.75" customHeight="1">
      <c r="M717" s="226"/>
    </row>
    <row r="718" spans="13:13" ht="15.75" customHeight="1">
      <c r="M718" s="226"/>
    </row>
    <row r="719" spans="13:13" ht="15.75" customHeight="1">
      <c r="M719" s="226"/>
    </row>
    <row r="720" spans="13:13" ht="15.75" customHeight="1">
      <c r="M720" s="226"/>
    </row>
    <row r="721" spans="13:13" ht="15.75" customHeight="1">
      <c r="M721" s="226"/>
    </row>
    <row r="722" spans="13:13" ht="15.75" customHeight="1">
      <c r="M722" s="226"/>
    </row>
    <row r="723" spans="13:13" ht="15.75" customHeight="1">
      <c r="M723" s="226"/>
    </row>
    <row r="724" spans="13:13" ht="15.75" customHeight="1">
      <c r="M724" s="226"/>
    </row>
    <row r="725" spans="13:13" ht="15.75" customHeight="1">
      <c r="M725" s="226"/>
    </row>
    <row r="726" spans="13:13" ht="15.75" customHeight="1">
      <c r="M726" s="226"/>
    </row>
    <row r="727" spans="13:13" ht="15.75" customHeight="1">
      <c r="M727" s="226"/>
    </row>
    <row r="728" spans="13:13" ht="15.75" customHeight="1">
      <c r="M728" s="226"/>
    </row>
    <row r="729" spans="13:13" ht="15.75" customHeight="1">
      <c r="M729" s="226"/>
    </row>
    <row r="730" spans="13:13" ht="15.75" customHeight="1">
      <c r="M730" s="226"/>
    </row>
    <row r="731" spans="13:13" ht="15.75" customHeight="1">
      <c r="M731" s="226"/>
    </row>
    <row r="732" spans="13:13" ht="15.75" customHeight="1">
      <c r="M732" s="226"/>
    </row>
    <row r="733" spans="13:13" ht="15.75" customHeight="1">
      <c r="M733" s="226"/>
    </row>
    <row r="734" spans="13:13" ht="15.75" customHeight="1">
      <c r="M734" s="226"/>
    </row>
    <row r="735" spans="13:13" ht="15.75" customHeight="1">
      <c r="M735" s="226"/>
    </row>
    <row r="736" spans="13:13" ht="15.75" customHeight="1">
      <c r="M736" s="226"/>
    </row>
    <row r="737" spans="13:13" ht="15.75" customHeight="1">
      <c r="M737" s="226"/>
    </row>
    <row r="738" spans="13:13" ht="15.75" customHeight="1">
      <c r="M738" s="226"/>
    </row>
    <row r="739" spans="13:13" ht="15.75" customHeight="1">
      <c r="M739" s="226"/>
    </row>
    <row r="740" spans="13:13" ht="15.75" customHeight="1">
      <c r="M740" s="226"/>
    </row>
    <row r="741" spans="13:13" ht="15.75" customHeight="1">
      <c r="M741" s="226"/>
    </row>
    <row r="742" spans="13:13" ht="15.75" customHeight="1">
      <c r="M742" s="226"/>
    </row>
    <row r="743" spans="13:13" ht="15.75" customHeight="1">
      <c r="M743" s="226"/>
    </row>
    <row r="744" spans="13:13" ht="15.75" customHeight="1">
      <c r="M744" s="226"/>
    </row>
    <row r="745" spans="13:13" ht="15.75" customHeight="1">
      <c r="M745" s="226"/>
    </row>
    <row r="746" spans="13:13" ht="15.75" customHeight="1">
      <c r="M746" s="226"/>
    </row>
    <row r="747" spans="13:13" ht="15.75" customHeight="1">
      <c r="M747" s="226"/>
    </row>
    <row r="748" spans="13:13" ht="15.75" customHeight="1">
      <c r="M748" s="226"/>
    </row>
    <row r="749" spans="13:13" ht="15.75" customHeight="1">
      <c r="M749" s="226"/>
    </row>
    <row r="750" spans="13:13" ht="15.75" customHeight="1">
      <c r="M750" s="226"/>
    </row>
    <row r="751" spans="13:13" ht="15.75" customHeight="1">
      <c r="M751" s="226"/>
    </row>
    <row r="752" spans="13:13" ht="15.75" customHeight="1">
      <c r="M752" s="226"/>
    </row>
    <row r="753" spans="13:13" ht="15.75" customHeight="1">
      <c r="M753" s="226"/>
    </row>
    <row r="754" spans="13:13" ht="15.75" customHeight="1">
      <c r="M754" s="226"/>
    </row>
    <row r="755" spans="13:13" ht="15.75" customHeight="1">
      <c r="M755" s="226"/>
    </row>
    <row r="756" spans="13:13" ht="15.75" customHeight="1">
      <c r="M756" s="226"/>
    </row>
    <row r="757" spans="13:13" ht="15.75" customHeight="1">
      <c r="M757" s="226"/>
    </row>
    <row r="758" spans="13:13" ht="15.75" customHeight="1">
      <c r="M758" s="226"/>
    </row>
    <row r="759" spans="13:13" ht="15.75" customHeight="1">
      <c r="M759" s="226"/>
    </row>
    <row r="760" spans="13:13" ht="15.75" customHeight="1">
      <c r="M760" s="226"/>
    </row>
    <row r="761" spans="13:13" ht="15.75" customHeight="1">
      <c r="M761" s="226"/>
    </row>
    <row r="762" spans="13:13" ht="15.75" customHeight="1">
      <c r="M762" s="226"/>
    </row>
    <row r="763" spans="13:13" ht="15.75" customHeight="1">
      <c r="M763" s="226"/>
    </row>
    <row r="764" spans="13:13" ht="15.75" customHeight="1">
      <c r="M764" s="226"/>
    </row>
    <row r="765" spans="13:13" ht="15.75" customHeight="1">
      <c r="M765" s="226"/>
    </row>
    <row r="766" spans="13:13" ht="15.75" customHeight="1">
      <c r="M766" s="226"/>
    </row>
    <row r="767" spans="13:13" ht="15.75" customHeight="1">
      <c r="M767" s="226"/>
    </row>
    <row r="768" spans="13:13" ht="15.75" customHeight="1">
      <c r="M768" s="226"/>
    </row>
    <row r="769" spans="13:13" ht="15.75" customHeight="1">
      <c r="M769" s="226"/>
    </row>
    <row r="770" spans="13:13" ht="15.75" customHeight="1">
      <c r="M770" s="226"/>
    </row>
    <row r="771" spans="13:13" ht="15.75" customHeight="1">
      <c r="M771" s="226"/>
    </row>
    <row r="772" spans="13:13" ht="15.75" customHeight="1">
      <c r="M772" s="226"/>
    </row>
    <row r="773" spans="13:13" ht="15.75" customHeight="1">
      <c r="M773" s="226"/>
    </row>
    <row r="774" spans="13:13" ht="15.75" customHeight="1">
      <c r="M774" s="226"/>
    </row>
    <row r="775" spans="13:13" ht="15.75" customHeight="1">
      <c r="M775" s="226"/>
    </row>
    <row r="776" spans="13:13" ht="15.75" customHeight="1">
      <c r="M776" s="226"/>
    </row>
    <row r="777" spans="13:13" ht="15.75" customHeight="1">
      <c r="M777" s="226"/>
    </row>
    <row r="778" spans="13:13" ht="15.75" customHeight="1">
      <c r="M778" s="226"/>
    </row>
    <row r="779" spans="13:13" ht="15.75" customHeight="1">
      <c r="M779" s="226"/>
    </row>
    <row r="780" spans="13:13" ht="15.75" customHeight="1">
      <c r="M780" s="226"/>
    </row>
    <row r="781" spans="13:13" ht="15.75" customHeight="1">
      <c r="M781" s="226"/>
    </row>
    <row r="782" spans="13:13" ht="15.75" customHeight="1">
      <c r="M782" s="226"/>
    </row>
    <row r="783" spans="13:13" ht="15.75" customHeight="1">
      <c r="M783" s="226"/>
    </row>
    <row r="784" spans="13:13" ht="15.75" customHeight="1">
      <c r="M784" s="226"/>
    </row>
    <row r="785" spans="13:13" ht="15.75" customHeight="1">
      <c r="M785" s="226"/>
    </row>
    <row r="786" spans="13:13" ht="15.75" customHeight="1">
      <c r="M786" s="226"/>
    </row>
    <row r="787" spans="13:13" ht="15.75" customHeight="1">
      <c r="M787" s="226"/>
    </row>
    <row r="788" spans="13:13" ht="15.75" customHeight="1">
      <c r="M788" s="226"/>
    </row>
    <row r="789" spans="13:13" ht="15.75" customHeight="1">
      <c r="M789" s="226"/>
    </row>
    <row r="790" spans="13:13" ht="15.75" customHeight="1">
      <c r="M790" s="226"/>
    </row>
    <row r="791" spans="13:13" ht="15.75" customHeight="1">
      <c r="M791" s="226"/>
    </row>
    <row r="792" spans="13:13" ht="15.75" customHeight="1">
      <c r="M792" s="226"/>
    </row>
    <row r="793" spans="13:13" ht="15.75" customHeight="1">
      <c r="M793" s="226"/>
    </row>
    <row r="794" spans="13:13" ht="15.75" customHeight="1">
      <c r="M794" s="226"/>
    </row>
    <row r="795" spans="13:13" ht="15.75" customHeight="1">
      <c r="M795" s="226"/>
    </row>
    <row r="796" spans="13:13" ht="15.75" customHeight="1">
      <c r="M796" s="226"/>
    </row>
    <row r="797" spans="13:13" ht="15.75" customHeight="1">
      <c r="M797" s="226"/>
    </row>
    <row r="798" spans="13:13" ht="15.75" customHeight="1">
      <c r="M798" s="226"/>
    </row>
    <row r="799" spans="13:13" ht="15.75" customHeight="1">
      <c r="M799" s="226"/>
    </row>
    <row r="800" spans="13:13" ht="15.75" customHeight="1">
      <c r="M800" s="226"/>
    </row>
    <row r="801" spans="13:13" ht="15.75" customHeight="1">
      <c r="M801" s="226"/>
    </row>
    <row r="802" spans="13:13" ht="15.75" customHeight="1">
      <c r="M802" s="226"/>
    </row>
    <row r="803" spans="13:13" ht="15.75" customHeight="1">
      <c r="M803" s="226"/>
    </row>
    <row r="804" spans="13:13" ht="15.75" customHeight="1">
      <c r="M804" s="226"/>
    </row>
    <row r="805" spans="13:13" ht="15.75" customHeight="1">
      <c r="M805" s="226"/>
    </row>
    <row r="806" spans="13:13" ht="15.75" customHeight="1">
      <c r="M806" s="226"/>
    </row>
    <row r="807" spans="13:13" ht="15.75" customHeight="1">
      <c r="M807" s="226"/>
    </row>
    <row r="808" spans="13:13" ht="15.75" customHeight="1">
      <c r="M808" s="226"/>
    </row>
    <row r="809" spans="13:13" ht="15.75" customHeight="1">
      <c r="M809" s="226"/>
    </row>
    <row r="810" spans="13:13" ht="15.75" customHeight="1">
      <c r="M810" s="226"/>
    </row>
    <row r="811" spans="13:13" ht="15.75" customHeight="1">
      <c r="M811" s="226"/>
    </row>
    <row r="812" spans="13:13" ht="15.75" customHeight="1">
      <c r="M812" s="226"/>
    </row>
    <row r="813" spans="13:13" ht="15.75" customHeight="1">
      <c r="M813" s="226"/>
    </row>
    <row r="814" spans="13:13" ht="15.75" customHeight="1">
      <c r="M814" s="226"/>
    </row>
    <row r="815" spans="13:13" ht="15.75" customHeight="1">
      <c r="M815" s="226"/>
    </row>
    <row r="816" spans="13:13" ht="15.75" customHeight="1">
      <c r="M816" s="226"/>
    </row>
    <row r="817" spans="13:13" ht="15.75" customHeight="1">
      <c r="M817" s="226"/>
    </row>
    <row r="818" spans="13:13" ht="15.75" customHeight="1">
      <c r="M818" s="226"/>
    </row>
    <row r="819" spans="13:13" ht="15.75" customHeight="1">
      <c r="M819" s="226"/>
    </row>
    <row r="820" spans="13:13" ht="15.75" customHeight="1">
      <c r="M820" s="226"/>
    </row>
    <row r="821" spans="13:13" ht="15.75" customHeight="1">
      <c r="M821" s="226"/>
    </row>
    <row r="822" spans="13:13" ht="15.75" customHeight="1">
      <c r="M822" s="226"/>
    </row>
    <row r="823" spans="13:13" ht="15.75" customHeight="1">
      <c r="M823" s="226"/>
    </row>
    <row r="824" spans="13:13" ht="15.75" customHeight="1">
      <c r="M824" s="226"/>
    </row>
    <row r="825" spans="13:13" ht="15.75" customHeight="1">
      <c r="M825" s="226"/>
    </row>
    <row r="826" spans="13:13" ht="15.75" customHeight="1">
      <c r="M826" s="226"/>
    </row>
    <row r="827" spans="13:13" ht="15.75" customHeight="1">
      <c r="M827" s="226"/>
    </row>
    <row r="828" spans="13:13" ht="15.75" customHeight="1">
      <c r="M828" s="226"/>
    </row>
    <row r="829" spans="13:13" ht="15.75" customHeight="1">
      <c r="M829" s="226"/>
    </row>
    <row r="830" spans="13:13" ht="15.75" customHeight="1">
      <c r="M830" s="226"/>
    </row>
    <row r="831" spans="13:13" ht="15.75" customHeight="1">
      <c r="M831" s="226"/>
    </row>
    <row r="832" spans="13:13" ht="15.75" customHeight="1">
      <c r="M832" s="226"/>
    </row>
    <row r="833" spans="13:13" ht="15.75" customHeight="1">
      <c r="M833" s="226"/>
    </row>
    <row r="834" spans="13:13" ht="15.75" customHeight="1">
      <c r="M834" s="226"/>
    </row>
    <row r="835" spans="13:13" ht="15.75" customHeight="1">
      <c r="M835" s="226"/>
    </row>
    <row r="836" spans="13:13" ht="15.75" customHeight="1">
      <c r="M836" s="226"/>
    </row>
    <row r="837" spans="13:13" ht="15.75" customHeight="1">
      <c r="M837" s="226"/>
    </row>
    <row r="838" spans="13:13" ht="15.75" customHeight="1">
      <c r="M838" s="226"/>
    </row>
    <row r="839" spans="13:13" ht="15.75" customHeight="1">
      <c r="M839" s="226"/>
    </row>
    <row r="840" spans="13:13" ht="15.75" customHeight="1">
      <c r="M840" s="226"/>
    </row>
    <row r="841" spans="13:13" ht="15.75" customHeight="1">
      <c r="M841" s="226"/>
    </row>
    <row r="842" spans="13:13" ht="15.75" customHeight="1">
      <c r="M842" s="226"/>
    </row>
    <row r="843" spans="13:13" ht="15.75" customHeight="1">
      <c r="M843" s="226"/>
    </row>
    <row r="844" spans="13:13" ht="15.75" customHeight="1">
      <c r="M844" s="226"/>
    </row>
    <row r="845" spans="13:13" ht="15.75" customHeight="1">
      <c r="M845" s="226"/>
    </row>
    <row r="846" spans="13:13" ht="15.75" customHeight="1">
      <c r="M846" s="226"/>
    </row>
    <row r="847" spans="13:13" ht="15.75" customHeight="1">
      <c r="M847" s="226"/>
    </row>
    <row r="848" spans="13:13" ht="15.75" customHeight="1">
      <c r="M848" s="226"/>
    </row>
    <row r="849" spans="13:13" ht="15.75" customHeight="1">
      <c r="M849" s="226"/>
    </row>
    <row r="850" spans="13:13" ht="15.75" customHeight="1">
      <c r="M850" s="226"/>
    </row>
    <row r="851" spans="13:13" ht="15.75" customHeight="1">
      <c r="M851" s="226"/>
    </row>
    <row r="852" spans="13:13" ht="15.75" customHeight="1">
      <c r="M852" s="226"/>
    </row>
    <row r="853" spans="13:13" ht="15.75" customHeight="1">
      <c r="M853" s="226"/>
    </row>
    <row r="854" spans="13:13" ht="15.75" customHeight="1">
      <c r="M854" s="226"/>
    </row>
    <row r="855" spans="13:13" ht="15.75" customHeight="1">
      <c r="M855" s="226"/>
    </row>
    <row r="856" spans="13:13" ht="15.75" customHeight="1">
      <c r="M856" s="226"/>
    </row>
    <row r="857" spans="13:13" ht="15.75" customHeight="1">
      <c r="M857" s="226"/>
    </row>
    <row r="858" spans="13:13" ht="15.75" customHeight="1">
      <c r="M858" s="226"/>
    </row>
    <row r="859" spans="13:13" ht="15.75" customHeight="1">
      <c r="M859" s="226"/>
    </row>
    <row r="860" spans="13:13" ht="15.75" customHeight="1">
      <c r="M860" s="226"/>
    </row>
    <row r="861" spans="13:13" ht="15.75" customHeight="1">
      <c r="M861" s="226"/>
    </row>
    <row r="862" spans="13:13" ht="15.75" customHeight="1">
      <c r="M862" s="226"/>
    </row>
    <row r="863" spans="13:13" ht="15.75" customHeight="1">
      <c r="M863" s="226"/>
    </row>
    <row r="864" spans="13:13" ht="15.75" customHeight="1">
      <c r="M864" s="226"/>
    </row>
    <row r="865" spans="13:13" ht="15.75" customHeight="1">
      <c r="M865" s="226"/>
    </row>
    <row r="866" spans="13:13" ht="15.75" customHeight="1">
      <c r="M866" s="226"/>
    </row>
    <row r="867" spans="13:13" ht="15.75" customHeight="1">
      <c r="M867" s="226"/>
    </row>
    <row r="868" spans="13:13" ht="15.75" customHeight="1">
      <c r="M868" s="226"/>
    </row>
    <row r="869" spans="13:13" ht="15.75" customHeight="1">
      <c r="M869" s="226"/>
    </row>
    <row r="870" spans="13:13" ht="15.75" customHeight="1">
      <c r="M870" s="226"/>
    </row>
    <row r="871" spans="13:13" ht="15.75" customHeight="1">
      <c r="M871" s="226"/>
    </row>
    <row r="872" spans="13:13" ht="15.75" customHeight="1">
      <c r="M872" s="226"/>
    </row>
    <row r="873" spans="13:13" ht="15.75" customHeight="1">
      <c r="M873" s="226"/>
    </row>
    <row r="874" spans="13:13" ht="15.75" customHeight="1">
      <c r="M874" s="226"/>
    </row>
    <row r="875" spans="13:13" ht="15.75" customHeight="1">
      <c r="M875" s="226"/>
    </row>
    <row r="876" spans="13:13" ht="15.75" customHeight="1">
      <c r="M876" s="226"/>
    </row>
    <row r="877" spans="13:13" ht="15.75" customHeight="1">
      <c r="M877" s="226"/>
    </row>
    <row r="878" spans="13:13" ht="15.75" customHeight="1">
      <c r="M878" s="226"/>
    </row>
    <row r="879" spans="13:13" ht="15.75" customHeight="1">
      <c r="M879" s="226"/>
    </row>
    <row r="880" spans="13:13" ht="15.75" customHeight="1">
      <c r="M880" s="226"/>
    </row>
    <row r="881" spans="13:13" ht="15.75" customHeight="1">
      <c r="M881" s="226"/>
    </row>
    <row r="882" spans="13:13" ht="15.75" customHeight="1">
      <c r="M882" s="226"/>
    </row>
    <row r="883" spans="13:13" ht="15.75" customHeight="1">
      <c r="M883" s="226"/>
    </row>
    <row r="884" spans="13:13" ht="15.75" customHeight="1">
      <c r="M884" s="226"/>
    </row>
    <row r="885" spans="13:13" ht="15.75" customHeight="1">
      <c r="M885" s="226"/>
    </row>
    <row r="886" spans="13:13" ht="15.75" customHeight="1">
      <c r="M886" s="226"/>
    </row>
    <row r="887" spans="13:13" ht="15.75" customHeight="1">
      <c r="M887" s="226"/>
    </row>
    <row r="888" spans="13:13" ht="15.75" customHeight="1">
      <c r="M888" s="226"/>
    </row>
    <row r="889" spans="13:13" ht="15.75" customHeight="1">
      <c r="M889" s="226"/>
    </row>
    <row r="890" spans="13:13" ht="15.75" customHeight="1">
      <c r="M890" s="226"/>
    </row>
    <row r="891" spans="13:13" ht="15.75" customHeight="1">
      <c r="M891" s="226"/>
    </row>
    <row r="892" spans="13:13" ht="15.75" customHeight="1">
      <c r="M892" s="226"/>
    </row>
    <row r="893" spans="13:13" ht="15.75" customHeight="1">
      <c r="M893" s="226"/>
    </row>
    <row r="894" spans="13:13" ht="15.75" customHeight="1">
      <c r="M894" s="226"/>
    </row>
    <row r="895" spans="13:13" ht="15.75" customHeight="1">
      <c r="M895" s="226"/>
    </row>
    <row r="896" spans="13:13" ht="15.75" customHeight="1">
      <c r="M896" s="226"/>
    </row>
    <row r="897" spans="13:13" ht="15.75" customHeight="1">
      <c r="M897" s="226"/>
    </row>
    <row r="898" spans="13:13" ht="15.75" customHeight="1">
      <c r="M898" s="226"/>
    </row>
    <row r="899" spans="13:13" ht="15.75" customHeight="1">
      <c r="M899" s="226"/>
    </row>
    <row r="900" spans="13:13" ht="15.75" customHeight="1">
      <c r="M900" s="226"/>
    </row>
    <row r="901" spans="13:13" ht="15.75" customHeight="1">
      <c r="M901" s="226"/>
    </row>
    <row r="902" spans="13:13" ht="15.75" customHeight="1">
      <c r="M902" s="226"/>
    </row>
    <row r="903" spans="13:13" ht="15.75" customHeight="1">
      <c r="M903" s="226"/>
    </row>
    <row r="904" spans="13:13" ht="15.75" customHeight="1">
      <c r="M904" s="226"/>
    </row>
    <row r="905" spans="13:13" ht="15.75" customHeight="1">
      <c r="M905" s="226"/>
    </row>
    <row r="906" spans="13:13" ht="15.75" customHeight="1">
      <c r="M906" s="226"/>
    </row>
    <row r="907" spans="13:13" ht="15.75" customHeight="1">
      <c r="M907" s="226"/>
    </row>
    <row r="908" spans="13:13" ht="15.75" customHeight="1">
      <c r="M908" s="226"/>
    </row>
    <row r="909" spans="13:13" ht="15.75" customHeight="1">
      <c r="M909" s="226"/>
    </row>
    <row r="910" spans="13:13" ht="15.75" customHeight="1">
      <c r="M910" s="226"/>
    </row>
    <row r="911" spans="13:13" ht="15.75" customHeight="1">
      <c r="M911" s="226"/>
    </row>
    <row r="912" spans="13:13" ht="15.75" customHeight="1">
      <c r="M912" s="226"/>
    </row>
    <row r="913" spans="13:13" ht="15.75" customHeight="1">
      <c r="M913" s="226"/>
    </row>
    <row r="914" spans="13:13" ht="15.75" customHeight="1">
      <c r="M914" s="226"/>
    </row>
    <row r="915" spans="13:13" ht="15.75" customHeight="1">
      <c r="M915" s="226"/>
    </row>
    <row r="916" spans="13:13" ht="15.75" customHeight="1">
      <c r="M916" s="226"/>
    </row>
    <row r="917" spans="13:13" ht="15.75" customHeight="1">
      <c r="M917" s="226"/>
    </row>
    <row r="918" spans="13:13" ht="15.75" customHeight="1">
      <c r="M918" s="226"/>
    </row>
    <row r="919" spans="13:13" ht="15.75" customHeight="1">
      <c r="M919" s="226"/>
    </row>
    <row r="920" spans="13:13" ht="15.75" customHeight="1">
      <c r="M920" s="226"/>
    </row>
    <row r="921" spans="13:13" ht="15.75" customHeight="1">
      <c r="M921" s="226"/>
    </row>
    <row r="922" spans="13:13" ht="15.75" customHeight="1">
      <c r="M922" s="226"/>
    </row>
    <row r="923" spans="13:13" ht="15.75" customHeight="1">
      <c r="M923" s="226"/>
    </row>
    <row r="924" spans="13:13" ht="15.75" customHeight="1">
      <c r="M924" s="226"/>
    </row>
    <row r="925" spans="13:13" ht="15.75" customHeight="1">
      <c r="M925" s="226"/>
    </row>
    <row r="926" spans="13:13" ht="15.75" customHeight="1">
      <c r="M926" s="226"/>
    </row>
    <row r="927" spans="13:13" ht="15.75" customHeight="1">
      <c r="M927" s="226"/>
    </row>
    <row r="928" spans="13:13" ht="15.75" customHeight="1">
      <c r="M928" s="226"/>
    </row>
    <row r="929" spans="13:13" ht="15.75" customHeight="1">
      <c r="M929" s="226"/>
    </row>
    <row r="930" spans="13:13" ht="15.75" customHeight="1">
      <c r="M930" s="226"/>
    </row>
    <row r="931" spans="13:13" ht="15.75" customHeight="1">
      <c r="M931" s="226"/>
    </row>
    <row r="932" spans="13:13" ht="15.75" customHeight="1">
      <c r="M932" s="226"/>
    </row>
    <row r="933" spans="13:13" ht="15.75" customHeight="1">
      <c r="M933" s="226"/>
    </row>
    <row r="934" spans="13:13" ht="15.75" customHeight="1">
      <c r="M934" s="226"/>
    </row>
    <row r="935" spans="13:13" ht="15.75" customHeight="1">
      <c r="M935" s="226"/>
    </row>
    <row r="936" spans="13:13" ht="15.75" customHeight="1">
      <c r="M936" s="226"/>
    </row>
    <row r="937" spans="13:13" ht="15.75" customHeight="1">
      <c r="M937" s="226"/>
    </row>
    <row r="938" spans="13:13" ht="15.75" customHeight="1">
      <c r="M938" s="226"/>
    </row>
    <row r="939" spans="13:13" ht="15.75" customHeight="1">
      <c r="M939" s="226"/>
    </row>
    <row r="940" spans="13:13" ht="15.75" customHeight="1">
      <c r="M940" s="226"/>
    </row>
    <row r="941" spans="13:13" ht="15.75" customHeight="1">
      <c r="M941" s="226"/>
    </row>
    <row r="942" spans="13:13" ht="15.75" customHeight="1">
      <c r="M942" s="226"/>
    </row>
    <row r="943" spans="13:13" ht="15.75" customHeight="1">
      <c r="M943" s="226"/>
    </row>
    <row r="944" spans="13:13" ht="15.75" customHeight="1">
      <c r="M944" s="226"/>
    </row>
    <row r="945" spans="13:13" ht="15.75" customHeight="1">
      <c r="M945" s="226"/>
    </row>
    <row r="946" spans="13:13" ht="15.75" customHeight="1">
      <c r="M946" s="226"/>
    </row>
    <row r="947" spans="13:13" ht="15.75" customHeight="1">
      <c r="M947" s="226"/>
    </row>
    <row r="948" spans="13:13" ht="15.75" customHeight="1">
      <c r="M948" s="226"/>
    </row>
    <row r="949" spans="13:13" ht="15.75" customHeight="1">
      <c r="M949" s="226"/>
    </row>
    <row r="950" spans="13:13" ht="15.75" customHeight="1">
      <c r="M950" s="226"/>
    </row>
    <row r="951" spans="13:13" ht="15.75" customHeight="1">
      <c r="M951" s="226"/>
    </row>
    <row r="952" spans="13:13" ht="15.75" customHeight="1">
      <c r="M952" s="226"/>
    </row>
    <row r="953" spans="13:13" ht="15.75" customHeight="1">
      <c r="M953" s="226"/>
    </row>
    <row r="954" spans="13:13" ht="15.75" customHeight="1">
      <c r="M954" s="226"/>
    </row>
    <row r="955" spans="13:13" ht="15.75" customHeight="1">
      <c r="M955" s="226"/>
    </row>
    <row r="956" spans="13:13" ht="15.75" customHeight="1">
      <c r="M956" s="226"/>
    </row>
    <row r="957" spans="13:13" ht="15.75" customHeight="1">
      <c r="M957" s="226"/>
    </row>
    <row r="958" spans="13:13" ht="15.75" customHeight="1">
      <c r="M958" s="226"/>
    </row>
    <row r="959" spans="13:13" ht="15.75" customHeight="1">
      <c r="M959" s="226"/>
    </row>
    <row r="960" spans="13:13" ht="15.75" customHeight="1">
      <c r="M960" s="226"/>
    </row>
    <row r="961" spans="13:13" ht="15.75" customHeight="1">
      <c r="M961" s="226"/>
    </row>
    <row r="962" spans="13:13" ht="15.75" customHeight="1">
      <c r="M962" s="226"/>
    </row>
    <row r="963" spans="13:13" ht="15.75" customHeight="1">
      <c r="M963" s="226"/>
    </row>
    <row r="964" spans="13:13" ht="15.75" customHeight="1">
      <c r="M964" s="226"/>
    </row>
    <row r="965" spans="13:13" ht="15.75" customHeight="1">
      <c r="M965" s="226"/>
    </row>
    <row r="966" spans="13:13" ht="15.75" customHeight="1">
      <c r="M966" s="226"/>
    </row>
    <row r="967" spans="13:13" ht="15.75" customHeight="1">
      <c r="M967" s="226"/>
    </row>
    <row r="968" spans="13:13" ht="15.75" customHeight="1">
      <c r="M968" s="226"/>
    </row>
    <row r="969" spans="13:13" ht="15.75" customHeight="1">
      <c r="M969" s="226"/>
    </row>
    <row r="970" spans="13:13" ht="15.75" customHeight="1">
      <c r="M970" s="226"/>
    </row>
    <row r="971" spans="13:13" ht="15.75" customHeight="1">
      <c r="M971" s="226"/>
    </row>
    <row r="972" spans="13:13" ht="15.75" customHeight="1">
      <c r="M972" s="226"/>
    </row>
    <row r="973" spans="13:13" ht="15.75" customHeight="1">
      <c r="M973" s="226"/>
    </row>
    <row r="974" spans="13:13" ht="15.75" customHeight="1">
      <c r="M974" s="226"/>
    </row>
    <row r="975" spans="13:13" ht="15.75" customHeight="1">
      <c r="M975" s="226"/>
    </row>
    <row r="976" spans="13:13" ht="15.75" customHeight="1">
      <c r="M976" s="226"/>
    </row>
    <row r="977" spans="13:13" ht="15.75" customHeight="1">
      <c r="M977" s="226"/>
    </row>
    <row r="978" spans="13:13" ht="15.75" customHeight="1">
      <c r="M978" s="226"/>
    </row>
    <row r="979" spans="13:13" ht="15.75" customHeight="1">
      <c r="M979" s="226"/>
    </row>
    <row r="980" spans="13:13" ht="15.75" customHeight="1">
      <c r="M980" s="226"/>
    </row>
    <row r="981" spans="13:13" ht="15.75" customHeight="1">
      <c r="M981" s="226"/>
    </row>
    <row r="982" spans="13:13" ht="15.75" customHeight="1">
      <c r="M982" s="226"/>
    </row>
    <row r="983" spans="13:13" ht="15.75" customHeight="1">
      <c r="M983" s="226"/>
    </row>
    <row r="984" spans="13:13" ht="15.75" customHeight="1">
      <c r="M984" s="226"/>
    </row>
    <row r="985" spans="13:13" ht="15.75" customHeight="1">
      <c r="M985" s="226"/>
    </row>
    <row r="986" spans="13:13" ht="15.75" customHeight="1">
      <c r="M986" s="226"/>
    </row>
    <row r="987" spans="13:13" ht="15.75" customHeight="1">
      <c r="M987" s="226"/>
    </row>
    <row r="988" spans="13:13" ht="15.75" customHeight="1">
      <c r="M988" s="226"/>
    </row>
    <row r="989" spans="13:13" ht="15.75" customHeight="1">
      <c r="M989" s="226"/>
    </row>
    <row r="990" spans="13:13" ht="15.75" customHeight="1">
      <c r="M990" s="226"/>
    </row>
    <row r="991" spans="13:13" ht="15.75" customHeight="1">
      <c r="M991" s="226"/>
    </row>
    <row r="992" spans="13:13" ht="15.75" customHeight="1">
      <c r="M992" s="226"/>
    </row>
    <row r="993" spans="13:13" ht="15.75" customHeight="1">
      <c r="M993" s="226"/>
    </row>
    <row r="994" spans="13:13" ht="15.75" customHeight="1">
      <c r="M994" s="226"/>
    </row>
    <row r="995" spans="13:13" ht="15.75" customHeight="1">
      <c r="M995" s="226"/>
    </row>
    <row r="996" spans="13:13" ht="15.75" customHeight="1">
      <c r="M996" s="226"/>
    </row>
    <row r="997" spans="13:13" ht="15.75" customHeight="1">
      <c r="M997" s="226"/>
    </row>
    <row r="998" spans="13:13" ht="15.75" customHeight="1">
      <c r="M998" s="226"/>
    </row>
    <row r="999" spans="13:13" ht="15.75" customHeight="1">
      <c r="M999" s="226"/>
    </row>
    <row r="1000" spans="13:13" ht="15.75" customHeight="1">
      <c r="M1000" s="226"/>
    </row>
  </sheetData>
  <mergeCells count="3">
    <mergeCell ref="A1:L1"/>
    <mergeCell ref="A2:L2"/>
    <mergeCell ref="A3:L3"/>
  </mergeCells>
  <pageMargins left="0.7" right="0.7" top="0.75" bottom="0.75" header="0" footer="0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Y1000"/>
  <sheetViews>
    <sheetView workbookViewId="0">
      <pane xSplit="10" ySplit="7" topLeftCell="K8" activePane="bottomRight" state="frozen"/>
      <selection pane="topRight" activeCell="K1" sqref="K1"/>
      <selection pane="bottomLeft" activeCell="A8" sqref="A8"/>
      <selection pane="bottomRight" activeCell="K8" sqref="K8"/>
    </sheetView>
  </sheetViews>
  <sheetFormatPr baseColWidth="10" defaultColWidth="14.42578125" defaultRowHeight="15" customHeight="1"/>
  <cols>
    <col min="1" max="1" width="2" customWidth="1"/>
    <col min="2" max="2" width="2.85546875" customWidth="1"/>
    <col min="3" max="3" width="5" customWidth="1"/>
    <col min="4" max="4" width="3.28515625" customWidth="1"/>
    <col min="5" max="5" width="4.85546875" customWidth="1"/>
    <col min="6" max="6" width="3.7109375" customWidth="1"/>
    <col min="7" max="7" width="10.7109375" customWidth="1"/>
    <col min="8" max="8" width="2.7109375" customWidth="1"/>
    <col min="9" max="9" width="10.5703125" customWidth="1"/>
    <col min="10" max="10" width="40.85546875" customWidth="1"/>
    <col min="11" max="11" width="17" customWidth="1"/>
    <col min="12" max="12" width="15.140625" customWidth="1"/>
    <col min="13" max="13" width="14.28515625" customWidth="1"/>
    <col min="14" max="14" width="16" customWidth="1"/>
    <col min="15" max="15" width="17.140625" customWidth="1"/>
    <col min="16" max="16" width="2.7109375" customWidth="1"/>
    <col min="17" max="17" width="15.7109375" customWidth="1"/>
    <col min="18" max="18" width="17.140625" customWidth="1"/>
    <col min="19" max="19" width="14.85546875" customWidth="1"/>
    <col min="20" max="21" width="14.28515625" customWidth="1"/>
    <col min="22" max="23" width="15.140625" customWidth="1"/>
    <col min="24" max="24" width="14.7109375" customWidth="1"/>
    <col min="25" max="25" width="15" customWidth="1"/>
    <col min="26" max="26" width="12.85546875" customWidth="1"/>
    <col min="27" max="27" width="15.42578125" customWidth="1"/>
    <col min="28" max="28" width="16.42578125" customWidth="1"/>
    <col min="29" max="29" width="14.28515625" customWidth="1"/>
    <col min="30" max="30" width="15" customWidth="1"/>
    <col min="31" max="31" width="14.28515625" customWidth="1"/>
    <col min="32" max="32" width="15" customWidth="1"/>
    <col min="33" max="35" width="14.28515625" customWidth="1"/>
    <col min="36" max="36" width="16.28515625" customWidth="1"/>
    <col min="37" max="37" width="2.7109375" customWidth="1"/>
    <col min="38" max="38" width="17.85546875" customWidth="1"/>
    <col min="39" max="39" width="2.7109375" customWidth="1"/>
    <col min="40" max="40" width="17.42578125" customWidth="1"/>
    <col min="41" max="41" width="25.5703125" customWidth="1"/>
    <col min="42" max="51" width="11.5703125" customWidth="1"/>
  </cols>
  <sheetData>
    <row r="1" spans="1:51" ht="16.5" customHeight="1">
      <c r="A1" s="223" t="s">
        <v>0</v>
      </c>
      <c r="I1" s="260"/>
      <c r="J1" s="224"/>
      <c r="K1" s="256"/>
      <c r="L1" s="256"/>
      <c r="M1" s="256"/>
      <c r="N1" s="130"/>
      <c r="O1" s="130"/>
      <c r="P1" s="130"/>
      <c r="Q1" s="256"/>
      <c r="R1" s="130"/>
      <c r="S1" s="130"/>
      <c r="T1" s="130"/>
      <c r="U1" s="130"/>
      <c r="V1" s="325"/>
      <c r="W1" s="325"/>
      <c r="X1" s="130"/>
      <c r="Y1" s="325"/>
      <c r="Z1" s="325"/>
      <c r="AA1" s="325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256"/>
      <c r="AM1" s="256"/>
      <c r="AN1" s="130"/>
      <c r="AO1" s="116"/>
      <c r="AP1" s="116"/>
      <c r="AQ1" s="116"/>
      <c r="AR1" s="116"/>
      <c r="AS1" s="116"/>
      <c r="AT1" s="116"/>
      <c r="AU1" s="116"/>
      <c r="AV1" s="116"/>
      <c r="AW1" s="116"/>
      <c r="AX1" s="116"/>
      <c r="AY1" s="116"/>
    </row>
    <row r="2" spans="1:51" ht="16.5" customHeight="1">
      <c r="A2" s="223" t="s">
        <v>1</v>
      </c>
      <c r="I2" s="260"/>
      <c r="J2" s="224"/>
      <c r="K2" s="256"/>
      <c r="L2" s="326"/>
      <c r="M2" s="130"/>
      <c r="N2" s="130"/>
      <c r="O2" s="130"/>
      <c r="P2" s="130"/>
      <c r="Q2" s="256"/>
      <c r="R2" s="130"/>
      <c r="S2" s="130"/>
      <c r="T2" s="130"/>
      <c r="U2" s="130"/>
      <c r="V2" s="325"/>
      <c r="W2" s="325"/>
      <c r="X2" s="130"/>
      <c r="Y2" s="325"/>
      <c r="Z2" s="325"/>
      <c r="AA2" s="325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256"/>
      <c r="AM2" s="256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16"/>
      <c r="AY2" s="116"/>
    </row>
    <row r="3" spans="1:51" ht="16.5" customHeight="1">
      <c r="A3" s="227" t="str">
        <f>INGRESOS!$A$3</f>
        <v>PRESUPUESTO ORDINARIO 2021</v>
      </c>
      <c r="I3" s="260"/>
      <c r="J3" s="228"/>
      <c r="K3" s="259"/>
      <c r="L3" s="259"/>
      <c r="M3" s="259"/>
      <c r="N3" s="130"/>
      <c r="O3" s="130"/>
      <c r="P3" s="130"/>
      <c r="Q3" s="259"/>
      <c r="R3" s="130"/>
      <c r="S3" s="130"/>
      <c r="T3" s="130"/>
      <c r="U3" s="130"/>
      <c r="V3" s="325"/>
      <c r="W3" s="325"/>
      <c r="X3" s="130"/>
      <c r="Y3" s="325"/>
      <c r="Z3" s="325"/>
      <c r="AA3" s="325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259"/>
      <c r="AM3" s="259"/>
      <c r="AN3" s="130"/>
      <c r="AO3" s="130"/>
      <c r="AP3" s="130"/>
      <c r="AQ3" s="130"/>
      <c r="AR3" s="130"/>
      <c r="AS3" s="130"/>
      <c r="AT3" s="130"/>
      <c r="AU3" s="130"/>
      <c r="AV3" s="130"/>
      <c r="AW3" s="130"/>
      <c r="AX3" s="116"/>
      <c r="AY3" s="116"/>
    </row>
    <row r="4" spans="1:51" ht="16.5" customHeight="1">
      <c r="A4" s="227" t="s">
        <v>259</v>
      </c>
      <c r="I4" s="260"/>
      <c r="J4" s="228"/>
      <c r="K4" s="259"/>
      <c r="L4" s="259"/>
      <c r="M4" s="259"/>
      <c r="N4" s="130"/>
      <c r="O4" s="130"/>
      <c r="P4" s="117"/>
      <c r="Q4" s="259"/>
      <c r="R4" s="130"/>
      <c r="S4" s="130"/>
      <c r="T4" s="130"/>
      <c r="U4" s="130"/>
      <c r="V4" s="325"/>
      <c r="W4" s="325"/>
      <c r="X4" s="130"/>
      <c r="Y4" s="325"/>
      <c r="Z4" s="325"/>
      <c r="AA4" s="325"/>
      <c r="AB4" s="130"/>
      <c r="AC4" s="130"/>
      <c r="AD4" s="130"/>
      <c r="AE4" s="130"/>
      <c r="AF4" s="130"/>
      <c r="AG4" s="130"/>
      <c r="AH4" s="130"/>
      <c r="AI4" s="130"/>
      <c r="AJ4" s="130"/>
      <c r="AK4" s="130"/>
      <c r="AL4" s="259"/>
      <c r="AM4" s="259"/>
      <c r="AN4" s="130"/>
      <c r="AO4" s="130"/>
      <c r="AP4" s="130"/>
      <c r="AQ4" s="130"/>
      <c r="AR4" s="130"/>
      <c r="AS4" s="130"/>
      <c r="AT4" s="130"/>
      <c r="AU4" s="130"/>
      <c r="AV4" s="130"/>
      <c r="AW4" s="130"/>
      <c r="AX4" s="116"/>
      <c r="AY4" s="116"/>
    </row>
    <row r="5" spans="1:51" ht="31.5" customHeight="1">
      <c r="I5" s="260"/>
      <c r="J5" s="116"/>
      <c r="K5" s="130"/>
      <c r="L5" s="130"/>
      <c r="M5" s="130"/>
      <c r="N5" s="130"/>
      <c r="O5" s="130"/>
      <c r="P5" s="117"/>
      <c r="Q5" s="130"/>
      <c r="R5" s="130"/>
      <c r="S5" s="130"/>
      <c r="T5" s="130"/>
      <c r="U5" s="130"/>
      <c r="V5" s="325"/>
      <c r="W5" s="325"/>
      <c r="X5" s="130"/>
      <c r="Y5" s="325"/>
      <c r="Z5" s="325"/>
      <c r="AA5" s="325"/>
      <c r="AB5" s="130"/>
      <c r="AC5" s="130"/>
      <c r="AD5" s="130"/>
      <c r="AE5" s="130"/>
      <c r="AF5" s="130"/>
      <c r="AG5" s="130" t="s">
        <v>320</v>
      </c>
      <c r="AH5" s="130"/>
      <c r="AI5" s="130"/>
      <c r="AJ5" s="130"/>
      <c r="AK5" s="130"/>
      <c r="AL5" s="130"/>
      <c r="AM5" s="130"/>
      <c r="AN5" s="130"/>
      <c r="AO5" s="130"/>
      <c r="AP5" s="130"/>
      <c r="AQ5" s="130"/>
      <c r="AR5" s="130"/>
      <c r="AS5" s="130"/>
      <c r="AT5" s="130"/>
      <c r="AU5" s="130"/>
      <c r="AV5" s="130"/>
      <c r="AW5" s="130"/>
      <c r="AX5" s="116"/>
      <c r="AY5" s="116"/>
    </row>
    <row r="6" spans="1:51" ht="66" customHeight="1">
      <c r="A6" s="457" t="s">
        <v>949</v>
      </c>
      <c r="B6" s="430"/>
      <c r="C6" s="430"/>
      <c r="D6" s="430"/>
      <c r="E6" s="430"/>
      <c r="F6" s="430"/>
      <c r="G6" s="262" t="s">
        <v>1469</v>
      </c>
      <c r="H6" s="262"/>
      <c r="I6" s="262" t="s">
        <v>1470</v>
      </c>
      <c r="J6" s="262" t="s">
        <v>384</v>
      </c>
      <c r="K6" s="458" t="s">
        <v>1471</v>
      </c>
      <c r="L6" s="438"/>
      <c r="M6" s="438"/>
      <c r="N6" s="438"/>
      <c r="O6" s="439"/>
      <c r="P6" s="117"/>
      <c r="Q6" s="458" t="s">
        <v>1410</v>
      </c>
      <c r="R6" s="438"/>
      <c r="S6" s="438"/>
      <c r="T6" s="438"/>
      <c r="U6" s="438"/>
      <c r="V6" s="438"/>
      <c r="W6" s="438"/>
      <c r="X6" s="438"/>
      <c r="Y6" s="438"/>
      <c r="Z6" s="438"/>
      <c r="AA6" s="438"/>
      <c r="AB6" s="438"/>
      <c r="AC6" s="438"/>
      <c r="AD6" s="438"/>
      <c r="AE6" s="438"/>
      <c r="AF6" s="438"/>
      <c r="AG6" s="438"/>
      <c r="AH6" s="438"/>
      <c r="AI6" s="438"/>
      <c r="AJ6" s="439"/>
      <c r="AK6" s="130"/>
      <c r="AL6" s="327" t="s">
        <v>168</v>
      </c>
      <c r="AM6" s="130"/>
      <c r="AN6" s="130"/>
      <c r="AO6" s="130"/>
      <c r="AP6" s="130"/>
      <c r="AQ6" s="130"/>
      <c r="AR6" s="130"/>
      <c r="AS6" s="130"/>
      <c r="AT6" s="130"/>
      <c r="AU6" s="130"/>
      <c r="AV6" s="130"/>
      <c r="AW6" s="130"/>
      <c r="AX6" s="116"/>
      <c r="AY6" s="116"/>
    </row>
    <row r="7" spans="1:51" ht="48.75" customHeight="1">
      <c r="A7" s="116"/>
      <c r="B7" s="116"/>
      <c r="C7" s="116"/>
      <c r="D7" s="116"/>
      <c r="E7" s="116"/>
      <c r="F7" s="116"/>
      <c r="G7" s="115" t="s">
        <v>952</v>
      </c>
      <c r="I7" s="260"/>
      <c r="J7" s="162"/>
      <c r="K7" s="328" t="s">
        <v>1412</v>
      </c>
      <c r="L7" s="264" t="s">
        <v>1413</v>
      </c>
      <c r="M7" s="264" t="s">
        <v>1414</v>
      </c>
      <c r="N7" s="264" t="s">
        <v>1415</v>
      </c>
      <c r="O7" s="271" t="s">
        <v>1416</v>
      </c>
      <c r="P7" s="117"/>
      <c r="Q7" s="329" t="s">
        <v>1472</v>
      </c>
      <c r="R7" s="330" t="s">
        <v>1418</v>
      </c>
      <c r="S7" s="330" t="s">
        <v>1419</v>
      </c>
      <c r="T7" s="330" t="s">
        <v>1420</v>
      </c>
      <c r="U7" s="331" t="s">
        <v>1421</v>
      </c>
      <c r="V7" s="332" t="s">
        <v>1422</v>
      </c>
      <c r="W7" s="333" t="s">
        <v>1473</v>
      </c>
      <c r="X7" s="334" t="s">
        <v>1424</v>
      </c>
      <c r="Y7" s="333" t="s">
        <v>1425</v>
      </c>
      <c r="Z7" s="333" t="s">
        <v>1474</v>
      </c>
      <c r="AA7" s="333" t="s">
        <v>1427</v>
      </c>
      <c r="AB7" s="335" t="s">
        <v>1428</v>
      </c>
      <c r="AC7" s="336" t="s">
        <v>1429</v>
      </c>
      <c r="AD7" s="335" t="s">
        <v>1430</v>
      </c>
      <c r="AE7" s="335" t="s">
        <v>1431</v>
      </c>
      <c r="AF7" s="335" t="s">
        <v>1432</v>
      </c>
      <c r="AG7" s="335" t="s">
        <v>1475</v>
      </c>
      <c r="AH7" s="335" t="s">
        <v>1434</v>
      </c>
      <c r="AI7" s="335" t="s">
        <v>1435</v>
      </c>
      <c r="AJ7" s="327" t="s">
        <v>1436</v>
      </c>
      <c r="AK7" s="130"/>
      <c r="AL7" s="327" t="s">
        <v>1476</v>
      </c>
      <c r="AM7" s="130"/>
      <c r="AN7" s="327" t="s">
        <v>258</v>
      </c>
      <c r="AO7" s="130"/>
      <c r="AP7" s="130"/>
      <c r="AQ7" s="130"/>
      <c r="AR7" s="130"/>
      <c r="AS7" s="130"/>
      <c r="AT7" s="130"/>
      <c r="AU7" s="130"/>
      <c r="AV7" s="130"/>
      <c r="AW7" s="130"/>
      <c r="AX7" s="116"/>
      <c r="AY7" s="116"/>
    </row>
    <row r="8" spans="1:51" ht="15.75" customHeight="1">
      <c r="A8" s="156" t="s">
        <v>954</v>
      </c>
      <c r="B8" s="123" t="s">
        <v>955</v>
      </c>
      <c r="C8" s="123"/>
      <c r="D8" s="123"/>
      <c r="E8" s="123"/>
      <c r="F8" s="123"/>
      <c r="G8" s="123"/>
      <c r="H8" s="321"/>
      <c r="I8" s="337"/>
      <c r="J8" s="338"/>
      <c r="K8" s="339">
        <f t="shared" ref="K8:O8" si="0">+K10+K163+K193</f>
        <v>893247263.85463893</v>
      </c>
      <c r="L8" s="340">
        <f t="shared" si="0"/>
        <v>30368087.004273199</v>
      </c>
      <c r="M8" s="340">
        <f t="shared" si="0"/>
        <v>0</v>
      </c>
      <c r="N8" s="340">
        <f t="shared" si="0"/>
        <v>341664359</v>
      </c>
      <c r="O8" s="341">
        <f t="shared" si="0"/>
        <v>1265279709.858912</v>
      </c>
      <c r="P8" s="117"/>
      <c r="Q8" s="339">
        <f t="shared" ref="Q8:AJ8" si="1">+Q10+Q163+Q193</f>
        <v>33956098.474826857</v>
      </c>
      <c r="R8" s="340">
        <f t="shared" si="1"/>
        <v>301036480.26822484</v>
      </c>
      <c r="S8" s="340">
        <f t="shared" si="1"/>
        <v>500000</v>
      </c>
      <c r="T8" s="340">
        <f t="shared" si="1"/>
        <v>7700000</v>
      </c>
      <c r="U8" s="340">
        <f t="shared" si="1"/>
        <v>0</v>
      </c>
      <c r="V8" s="342">
        <f t="shared" si="1"/>
        <v>53677969.287782907</v>
      </c>
      <c r="W8" s="343">
        <f t="shared" si="1"/>
        <v>10200000</v>
      </c>
      <c r="X8" s="344">
        <f t="shared" si="1"/>
        <v>63877969.287782907</v>
      </c>
      <c r="Y8" s="345">
        <f t="shared" si="1"/>
        <v>28526353.271580461</v>
      </c>
      <c r="Z8" s="345">
        <f t="shared" si="1"/>
        <v>8700000</v>
      </c>
      <c r="AA8" s="345">
        <f t="shared" si="1"/>
        <v>101148800</v>
      </c>
      <c r="AB8" s="340">
        <f t="shared" si="1"/>
        <v>138375153.27158046</v>
      </c>
      <c r="AC8" s="339">
        <f t="shared" si="1"/>
        <v>525000</v>
      </c>
      <c r="AD8" s="340">
        <f t="shared" si="1"/>
        <v>92070000</v>
      </c>
      <c r="AE8" s="340">
        <f t="shared" si="1"/>
        <v>0</v>
      </c>
      <c r="AF8" s="340">
        <f t="shared" si="1"/>
        <v>23864049.098119512</v>
      </c>
      <c r="AG8" s="340">
        <f t="shared" si="1"/>
        <v>2500000</v>
      </c>
      <c r="AH8" s="340">
        <f t="shared" si="1"/>
        <v>2500000</v>
      </c>
      <c r="AI8" s="340">
        <f t="shared" si="1"/>
        <v>0</v>
      </c>
      <c r="AJ8" s="341">
        <f t="shared" si="1"/>
        <v>666904750.40053463</v>
      </c>
      <c r="AK8" s="130"/>
      <c r="AL8" s="341">
        <f>+AL10+AL163+AL193</f>
        <v>31000000</v>
      </c>
      <c r="AM8" s="130"/>
      <c r="AN8" s="341">
        <f>+AN10+AN163+AN193</f>
        <v>1963184460.2594466</v>
      </c>
      <c r="AO8" s="130"/>
      <c r="AP8" s="130"/>
      <c r="AQ8" s="130"/>
      <c r="AR8" s="130"/>
      <c r="AS8" s="130"/>
      <c r="AT8" s="130"/>
      <c r="AU8" s="130"/>
      <c r="AV8" s="130"/>
      <c r="AW8" s="130"/>
      <c r="AX8" s="116"/>
      <c r="AY8" s="116"/>
    </row>
    <row r="9" spans="1:51">
      <c r="A9" s="116"/>
      <c r="B9" s="116"/>
      <c r="C9" s="116"/>
      <c r="D9" s="116"/>
      <c r="E9" s="116"/>
      <c r="F9" s="116"/>
      <c r="G9" s="116"/>
      <c r="I9" s="273">
        <v>0</v>
      </c>
      <c r="J9" s="164" t="s">
        <v>172</v>
      </c>
      <c r="K9" s="278"/>
      <c r="L9" s="158"/>
      <c r="M9" s="158"/>
      <c r="N9" s="158"/>
      <c r="O9" s="274"/>
      <c r="P9" s="117"/>
      <c r="Q9" s="346"/>
      <c r="R9" s="347"/>
      <c r="S9" s="347"/>
      <c r="T9" s="347"/>
      <c r="U9" s="347"/>
      <c r="V9" s="348"/>
      <c r="W9" s="349"/>
      <c r="X9" s="350"/>
      <c r="Y9" s="351"/>
      <c r="Z9" s="351"/>
      <c r="AA9" s="351"/>
      <c r="AB9" s="158"/>
      <c r="AC9" s="346"/>
      <c r="AD9" s="347"/>
      <c r="AE9" s="347"/>
      <c r="AF9" s="347"/>
      <c r="AG9" s="347"/>
      <c r="AH9" s="347"/>
      <c r="AI9" s="347"/>
      <c r="AJ9" s="274"/>
      <c r="AK9" s="130"/>
      <c r="AL9" s="274"/>
      <c r="AM9" s="130"/>
      <c r="AN9" s="274"/>
      <c r="AO9" s="130"/>
      <c r="AP9" s="130"/>
      <c r="AQ9" s="130"/>
      <c r="AR9" s="130"/>
      <c r="AS9" s="130"/>
      <c r="AT9" s="130"/>
      <c r="AU9" s="130"/>
      <c r="AV9" s="130"/>
      <c r="AW9" s="130"/>
      <c r="AX9" s="116"/>
      <c r="AY9" s="116"/>
    </row>
    <row r="10" spans="1:51">
      <c r="A10" s="116"/>
      <c r="B10" s="131" t="s">
        <v>956</v>
      </c>
      <c r="C10" s="141" t="s">
        <v>957</v>
      </c>
      <c r="D10" s="141"/>
      <c r="E10" s="141"/>
      <c r="F10" s="141"/>
      <c r="G10" s="116"/>
      <c r="I10" s="260"/>
      <c r="J10" s="162"/>
      <c r="K10" s="278">
        <f t="shared" ref="K10:O10" si="2">+K12+K50</f>
        <v>887847263.85463893</v>
      </c>
      <c r="L10" s="158">
        <f t="shared" si="2"/>
        <v>30368087.004273199</v>
      </c>
      <c r="M10" s="158">
        <f t="shared" si="2"/>
        <v>0</v>
      </c>
      <c r="N10" s="158">
        <f t="shared" si="2"/>
        <v>0</v>
      </c>
      <c r="O10" s="274">
        <f t="shared" si="2"/>
        <v>918215350.85891199</v>
      </c>
      <c r="P10" s="117"/>
      <c r="Q10" s="278">
        <f t="shared" ref="Q10:AJ10" si="3">+Q12+Q50</f>
        <v>33756098.474826857</v>
      </c>
      <c r="R10" s="158">
        <f t="shared" si="3"/>
        <v>277777924.26822484</v>
      </c>
      <c r="S10" s="158">
        <f t="shared" si="3"/>
        <v>400000</v>
      </c>
      <c r="T10" s="158">
        <f t="shared" si="3"/>
        <v>7700000</v>
      </c>
      <c r="U10" s="158">
        <f t="shared" si="3"/>
        <v>0</v>
      </c>
      <c r="V10" s="352">
        <f t="shared" si="3"/>
        <v>53577969.287782907</v>
      </c>
      <c r="W10" s="353">
        <f t="shared" si="3"/>
        <v>10200000</v>
      </c>
      <c r="X10" s="277">
        <f t="shared" si="3"/>
        <v>63777969.287782907</v>
      </c>
      <c r="Y10" s="351">
        <f t="shared" si="3"/>
        <v>28426353.271580461</v>
      </c>
      <c r="Z10" s="351">
        <f t="shared" si="3"/>
        <v>8700000</v>
      </c>
      <c r="AA10" s="351">
        <f t="shared" si="3"/>
        <v>101148800</v>
      </c>
      <c r="AB10" s="158">
        <f t="shared" si="3"/>
        <v>138275153.27158046</v>
      </c>
      <c r="AC10" s="278">
        <f t="shared" si="3"/>
        <v>525000</v>
      </c>
      <c r="AD10" s="158">
        <f t="shared" si="3"/>
        <v>92070000</v>
      </c>
      <c r="AE10" s="158">
        <f t="shared" si="3"/>
        <v>0</v>
      </c>
      <c r="AF10" s="158">
        <f t="shared" si="3"/>
        <v>23764049.098119512</v>
      </c>
      <c r="AG10" s="158">
        <f t="shared" si="3"/>
        <v>2500000</v>
      </c>
      <c r="AH10" s="158">
        <f t="shared" si="3"/>
        <v>2500000</v>
      </c>
      <c r="AI10" s="158">
        <f t="shared" si="3"/>
        <v>0</v>
      </c>
      <c r="AJ10" s="274">
        <f t="shared" si="3"/>
        <v>643046194.40053463</v>
      </c>
      <c r="AK10" s="130"/>
      <c r="AL10" s="274">
        <f>+AL12+AL50</f>
        <v>0</v>
      </c>
      <c r="AM10" s="130"/>
      <c r="AN10" s="274">
        <f>+AN12+AN50</f>
        <v>1561261545.2594466</v>
      </c>
      <c r="AO10" s="130"/>
      <c r="AP10" s="130"/>
      <c r="AQ10" s="130"/>
      <c r="AR10" s="130"/>
      <c r="AS10" s="130"/>
      <c r="AT10" s="130"/>
      <c r="AU10" s="130"/>
      <c r="AV10" s="130"/>
      <c r="AW10" s="130"/>
      <c r="AX10" s="116"/>
      <c r="AY10" s="116"/>
    </row>
    <row r="11" spans="1:51" ht="6" customHeight="1">
      <c r="A11" s="116"/>
      <c r="B11" s="131"/>
      <c r="C11" s="141"/>
      <c r="D11" s="141"/>
      <c r="E11" s="141"/>
      <c r="F11" s="141"/>
      <c r="G11" s="116"/>
      <c r="I11" s="260"/>
      <c r="J11" s="162"/>
      <c r="K11" s="278"/>
      <c r="L11" s="158"/>
      <c r="M11" s="158"/>
      <c r="N11" s="158"/>
      <c r="O11" s="274"/>
      <c r="P11" s="117"/>
      <c r="Q11" s="278"/>
      <c r="R11" s="158"/>
      <c r="S11" s="158"/>
      <c r="T11" s="158"/>
      <c r="U11" s="158"/>
      <c r="V11" s="352"/>
      <c r="W11" s="353"/>
      <c r="X11" s="277"/>
      <c r="Y11" s="351"/>
      <c r="Z11" s="351"/>
      <c r="AA11" s="351"/>
      <c r="AB11" s="158"/>
      <c r="AC11" s="278"/>
      <c r="AD11" s="158"/>
      <c r="AE11" s="158"/>
      <c r="AF11" s="158"/>
      <c r="AG11" s="158"/>
      <c r="AH11" s="158"/>
      <c r="AI11" s="158"/>
      <c r="AJ11" s="267"/>
      <c r="AK11" s="130"/>
      <c r="AL11" s="267"/>
      <c r="AM11" s="130"/>
      <c r="AN11" s="267"/>
      <c r="AO11" s="130"/>
      <c r="AP11" s="130"/>
      <c r="AQ11" s="130"/>
      <c r="AR11" s="130"/>
      <c r="AS11" s="130"/>
      <c r="AT11" s="130"/>
      <c r="AU11" s="130"/>
      <c r="AV11" s="130"/>
      <c r="AW11" s="130"/>
      <c r="AX11" s="116"/>
      <c r="AY11" s="116"/>
    </row>
    <row r="12" spans="1:51">
      <c r="A12" s="116"/>
      <c r="B12" s="116"/>
      <c r="C12" s="131" t="s">
        <v>958</v>
      </c>
      <c r="D12" s="141" t="s">
        <v>172</v>
      </c>
      <c r="E12" s="141"/>
      <c r="F12" s="116"/>
      <c r="G12" s="131" t="s">
        <v>958</v>
      </c>
      <c r="I12" s="260"/>
      <c r="J12" s="162"/>
      <c r="K12" s="354">
        <f t="shared" ref="K12:O12" si="4">+K14+K36</f>
        <v>746077192.32463896</v>
      </c>
      <c r="L12" s="133">
        <f t="shared" si="4"/>
        <v>23675486.524193197</v>
      </c>
      <c r="M12" s="133">
        <f t="shared" si="4"/>
        <v>0</v>
      </c>
      <c r="N12" s="133">
        <f t="shared" si="4"/>
        <v>0</v>
      </c>
      <c r="O12" s="305">
        <f t="shared" si="4"/>
        <v>769752678.84883201</v>
      </c>
      <c r="P12" s="117"/>
      <c r="Q12" s="354">
        <f t="shared" ref="Q12:AJ12" si="5">+Q14+Q36</f>
        <v>29214259.474742856</v>
      </c>
      <c r="R12" s="133">
        <f t="shared" si="5"/>
        <v>170710638.26822481</v>
      </c>
      <c r="S12" s="133">
        <f t="shared" si="5"/>
        <v>0</v>
      </c>
      <c r="T12" s="133">
        <f t="shared" si="5"/>
        <v>0</v>
      </c>
      <c r="U12" s="133">
        <f t="shared" si="5"/>
        <v>0</v>
      </c>
      <c r="V12" s="355">
        <f t="shared" si="5"/>
        <v>34806834.287828907</v>
      </c>
      <c r="W12" s="356">
        <f t="shared" si="5"/>
        <v>0</v>
      </c>
      <c r="X12" s="308">
        <f t="shared" si="5"/>
        <v>34806834.287828907</v>
      </c>
      <c r="Y12" s="357">
        <f t="shared" si="5"/>
        <v>26043997.271656461</v>
      </c>
      <c r="Z12" s="357">
        <f t="shared" si="5"/>
        <v>0</v>
      </c>
      <c r="AA12" s="357">
        <f t="shared" si="5"/>
        <v>0</v>
      </c>
      <c r="AB12" s="133">
        <f t="shared" si="5"/>
        <v>26043997.271656461</v>
      </c>
      <c r="AC12" s="354">
        <f t="shared" si="5"/>
        <v>0</v>
      </c>
      <c r="AD12" s="133">
        <f t="shared" si="5"/>
        <v>0</v>
      </c>
      <c r="AE12" s="133">
        <f t="shared" si="5"/>
        <v>0</v>
      </c>
      <c r="AF12" s="133">
        <f t="shared" si="5"/>
        <v>17113083.09812551</v>
      </c>
      <c r="AG12" s="133">
        <f t="shared" si="5"/>
        <v>0</v>
      </c>
      <c r="AH12" s="133">
        <f t="shared" si="5"/>
        <v>0</v>
      </c>
      <c r="AI12" s="133">
        <f t="shared" si="5"/>
        <v>0</v>
      </c>
      <c r="AJ12" s="305">
        <f t="shared" si="5"/>
        <v>277888812.40057856</v>
      </c>
      <c r="AK12" s="130"/>
      <c r="AL12" s="305">
        <f>+AL14+AL36</f>
        <v>0</v>
      </c>
      <c r="AM12" s="130"/>
      <c r="AN12" s="305">
        <f>+AN14+AN36</f>
        <v>1047641491.2494106</v>
      </c>
      <c r="AO12" s="130"/>
      <c r="AP12" s="130"/>
      <c r="AQ12" s="130"/>
      <c r="AR12" s="130"/>
      <c r="AS12" s="130"/>
      <c r="AT12" s="130"/>
      <c r="AU12" s="130"/>
      <c r="AV12" s="130"/>
      <c r="AW12" s="130"/>
      <c r="AX12" s="116"/>
      <c r="AY12" s="116"/>
    </row>
    <row r="13" spans="1:51" ht="9" customHeight="1">
      <c r="A13" s="116"/>
      <c r="B13" s="116"/>
      <c r="C13" s="131"/>
      <c r="D13" s="141"/>
      <c r="E13" s="141"/>
      <c r="F13" s="116"/>
      <c r="G13" s="131"/>
      <c r="I13" s="260"/>
      <c r="J13" s="162"/>
      <c r="K13" s="287"/>
      <c r="L13" s="130"/>
      <c r="M13" s="130"/>
      <c r="N13" s="130"/>
      <c r="O13" s="267"/>
      <c r="P13" s="117"/>
      <c r="Q13" s="287"/>
      <c r="R13" s="130"/>
      <c r="S13" s="130"/>
      <c r="T13" s="130"/>
      <c r="U13" s="130"/>
      <c r="V13" s="358"/>
      <c r="W13" s="359"/>
      <c r="X13" s="280"/>
      <c r="Y13" s="325"/>
      <c r="Z13" s="325"/>
      <c r="AA13" s="325"/>
      <c r="AB13" s="130"/>
      <c r="AC13" s="287"/>
      <c r="AD13" s="130"/>
      <c r="AE13" s="130"/>
      <c r="AF13" s="130"/>
      <c r="AG13" s="130"/>
      <c r="AH13" s="130"/>
      <c r="AI13" s="130"/>
      <c r="AJ13" s="267"/>
      <c r="AK13" s="130"/>
      <c r="AL13" s="267"/>
      <c r="AM13" s="130"/>
      <c r="AN13" s="267"/>
      <c r="AO13" s="130"/>
      <c r="AP13" s="130"/>
      <c r="AQ13" s="130"/>
      <c r="AR13" s="130"/>
      <c r="AS13" s="130"/>
      <c r="AT13" s="130"/>
      <c r="AU13" s="130"/>
      <c r="AV13" s="130"/>
      <c r="AW13" s="130"/>
      <c r="AX13" s="116"/>
      <c r="AY13" s="116"/>
    </row>
    <row r="14" spans="1:51">
      <c r="A14" s="116"/>
      <c r="B14" s="116"/>
      <c r="C14" s="131"/>
      <c r="D14" s="136" t="s">
        <v>959</v>
      </c>
      <c r="E14" s="116" t="s">
        <v>960</v>
      </c>
      <c r="F14" s="116"/>
      <c r="G14" s="116"/>
      <c r="I14" s="260"/>
      <c r="J14" s="162"/>
      <c r="K14" s="354">
        <f t="shared" ref="K14:O14" si="6">SUM(K15:K35)</f>
        <v>639624548.59804165</v>
      </c>
      <c r="L14" s="133">
        <f t="shared" si="6"/>
        <v>20142082.203533199</v>
      </c>
      <c r="M14" s="133">
        <f t="shared" si="6"/>
        <v>0</v>
      </c>
      <c r="N14" s="133">
        <f t="shared" si="6"/>
        <v>0</v>
      </c>
      <c r="O14" s="305">
        <f t="shared" si="6"/>
        <v>659766630.80157471</v>
      </c>
      <c r="P14" s="117"/>
      <c r="Q14" s="354">
        <f t="shared" ref="Q14:AJ14" si="7">SUM(Q15:Q35)</f>
        <v>24787705.769049857</v>
      </c>
      <c r="R14" s="133">
        <f t="shared" si="7"/>
        <v>145175063.00320831</v>
      </c>
      <c r="S14" s="133">
        <f t="shared" si="7"/>
        <v>0</v>
      </c>
      <c r="T14" s="133">
        <f t="shared" si="7"/>
        <v>0</v>
      </c>
      <c r="U14" s="133">
        <f t="shared" si="7"/>
        <v>0</v>
      </c>
      <c r="V14" s="355">
        <f t="shared" si="7"/>
        <v>29666623.073208407</v>
      </c>
      <c r="W14" s="356">
        <f t="shared" si="7"/>
        <v>0</v>
      </c>
      <c r="X14" s="308">
        <f t="shared" si="7"/>
        <v>29666623.073208407</v>
      </c>
      <c r="Y14" s="357">
        <f t="shared" si="7"/>
        <v>22152791.83228346</v>
      </c>
      <c r="Z14" s="357">
        <f t="shared" si="7"/>
        <v>0</v>
      </c>
      <c r="AA14" s="357">
        <f t="shared" si="7"/>
        <v>0</v>
      </c>
      <c r="AB14" s="133">
        <f t="shared" si="7"/>
        <v>22152791.83228346</v>
      </c>
      <c r="AC14" s="354">
        <f t="shared" si="7"/>
        <v>0</v>
      </c>
      <c r="AD14" s="133">
        <f t="shared" si="7"/>
        <v>0</v>
      </c>
      <c r="AE14" s="133">
        <f t="shared" si="7"/>
        <v>0</v>
      </c>
      <c r="AF14" s="133">
        <f t="shared" si="7"/>
        <v>14494390.003175011</v>
      </c>
      <c r="AG14" s="133">
        <f t="shared" si="7"/>
        <v>0</v>
      </c>
      <c r="AH14" s="133">
        <f t="shared" si="7"/>
        <v>0</v>
      </c>
      <c r="AI14" s="133">
        <f t="shared" si="7"/>
        <v>0</v>
      </c>
      <c r="AJ14" s="305">
        <f t="shared" si="7"/>
        <v>236276573.68092507</v>
      </c>
      <c r="AK14" s="130"/>
      <c r="AL14" s="305">
        <f>SUM(AL15:AL35)</f>
        <v>0</v>
      </c>
      <c r="AM14" s="130"/>
      <c r="AN14" s="305">
        <f>SUM(AN15:AN35)</f>
        <v>896043204.48249984</v>
      </c>
      <c r="AO14" s="130"/>
      <c r="AP14" s="130"/>
      <c r="AQ14" s="130"/>
      <c r="AR14" s="130"/>
      <c r="AS14" s="130"/>
      <c r="AT14" s="130"/>
      <c r="AU14" s="130"/>
      <c r="AV14" s="130"/>
      <c r="AW14" s="130"/>
      <c r="AX14" s="116"/>
      <c r="AY14" s="116"/>
    </row>
    <row r="15" spans="1:51">
      <c r="A15" s="116"/>
      <c r="B15" s="116"/>
      <c r="C15" s="116"/>
      <c r="D15" s="160"/>
      <c r="E15" s="160"/>
      <c r="F15" s="116"/>
      <c r="G15" s="131" t="s">
        <v>959</v>
      </c>
      <c r="I15" s="273" t="s">
        <v>1437</v>
      </c>
      <c r="J15" s="164" t="s">
        <v>389</v>
      </c>
      <c r="K15" s="278"/>
      <c r="L15" s="158"/>
      <c r="M15" s="158"/>
      <c r="N15" s="158"/>
      <c r="O15" s="274"/>
      <c r="P15" s="117"/>
      <c r="Q15" s="278"/>
      <c r="R15" s="158"/>
      <c r="S15" s="158"/>
      <c r="T15" s="158"/>
      <c r="U15" s="158"/>
      <c r="V15" s="352"/>
      <c r="W15" s="353"/>
      <c r="X15" s="277"/>
      <c r="Y15" s="351"/>
      <c r="Z15" s="351"/>
      <c r="AA15" s="351"/>
      <c r="AB15" s="158"/>
      <c r="AC15" s="278"/>
      <c r="AD15" s="158"/>
      <c r="AE15" s="158"/>
      <c r="AF15" s="158"/>
      <c r="AG15" s="158"/>
      <c r="AH15" s="158"/>
      <c r="AI15" s="158"/>
      <c r="AJ15" s="274"/>
      <c r="AK15" s="130"/>
      <c r="AL15" s="274"/>
      <c r="AM15" s="130"/>
      <c r="AN15" s="274"/>
      <c r="AO15" s="130"/>
      <c r="AP15" s="130"/>
      <c r="AQ15" s="130"/>
      <c r="AR15" s="130"/>
      <c r="AS15" s="130"/>
      <c r="AT15" s="130"/>
      <c r="AU15" s="130"/>
      <c r="AV15" s="130"/>
      <c r="AW15" s="130"/>
      <c r="AX15" s="116"/>
      <c r="AY15" s="116"/>
    </row>
    <row r="16" spans="1:51">
      <c r="A16" s="116"/>
      <c r="B16" s="116"/>
      <c r="C16" s="116"/>
      <c r="D16" s="160"/>
      <c r="E16" s="160"/>
      <c r="F16" s="116"/>
      <c r="G16" s="136" t="s">
        <v>959</v>
      </c>
      <c r="I16" s="260" t="s">
        <v>390</v>
      </c>
      <c r="J16" s="162" t="s">
        <v>391</v>
      </c>
      <c r="K16" s="287">
        <f>+'0BJ PROGR. I-II Y III'!C14</f>
        <v>330836596.20999998</v>
      </c>
      <c r="L16" s="130">
        <f>+'0BJ PROGR. I-II Y III'!D14</f>
        <v>12660817.199999999</v>
      </c>
      <c r="M16" s="130">
        <f>+'0BJ PROGR. I-II Y III'!E14</f>
        <v>0</v>
      </c>
      <c r="N16" s="130">
        <f>+'0BJ PROGR. I-II Y III'!F14</f>
        <v>0</v>
      </c>
      <c r="O16" s="267">
        <f t="shared" ref="O16:O20" si="8">SUM(K16:N16)</f>
        <v>343497413.40999997</v>
      </c>
      <c r="P16" s="117"/>
      <c r="Q16" s="287">
        <f>+'0BJ PROGR. I-II Y III'!I14</f>
        <v>16404936</v>
      </c>
      <c r="R16" s="130">
        <f>+'0BJ PROGR. I-II Y III'!J14</f>
        <v>77101020</v>
      </c>
      <c r="S16" s="130">
        <f>+'0BJ PROGR. I-II Y III'!K14</f>
        <v>0</v>
      </c>
      <c r="T16" s="130">
        <f>+'0BJ PROGR. I-II Y III'!L14</f>
        <v>0</v>
      </c>
      <c r="U16" s="130">
        <f>+'0BJ PROGR. I-II Y III'!M14</f>
        <v>0</v>
      </c>
      <c r="V16" s="358">
        <f>+'0BJ PROGR. I-II Y III'!N14</f>
        <v>12115200</v>
      </c>
      <c r="W16" s="359">
        <f>+'0BJ PROGR. I-II Y III'!O14</f>
        <v>0</v>
      </c>
      <c r="X16" s="280">
        <f t="shared" ref="X16:X20" si="9">SUM(V16:W16)</f>
        <v>12115200</v>
      </c>
      <c r="Y16" s="359">
        <f>+'0BJ PROGR. I-II Y III'!Q14</f>
        <v>12083412</v>
      </c>
      <c r="Z16" s="359">
        <f>+'0BJ PROGR. I-II Y III'!R14</f>
        <v>0</v>
      </c>
      <c r="AA16" s="359">
        <f>+'0BJ PROGR. I-II Y III'!S14</f>
        <v>0</v>
      </c>
      <c r="AB16" s="130">
        <f t="shared" ref="AB16:AB20" si="10">SUM(Y16:AA16)</f>
        <v>12083412</v>
      </c>
      <c r="AC16" s="287">
        <f>+'0BJ PROGR. I-II Y III'!U14</f>
        <v>0</v>
      </c>
      <c r="AD16" s="130">
        <f>+'0BJ PROGR. I-II Y III'!V14</f>
        <v>0</v>
      </c>
      <c r="AE16" s="130">
        <f>+'0BJ PROGR. I-II Y III'!W14</f>
        <v>0</v>
      </c>
      <c r="AF16" s="130">
        <f>+'0BJ PROGR. I-II Y III'!X14</f>
        <v>12083412</v>
      </c>
      <c r="AG16" s="130">
        <f>+'0BJ PROGR. I-II Y III'!Y14</f>
        <v>0</v>
      </c>
      <c r="AH16" s="130">
        <f>+'0BJ PROGR. I-II Y III'!Z14</f>
        <v>0</v>
      </c>
      <c r="AI16" s="130">
        <f>+'0BJ PROGR. I-II Y III'!AA14</f>
        <v>0</v>
      </c>
      <c r="AJ16" s="267">
        <f t="shared" ref="AJ16:AJ26" si="11">+Q16+R16+S16+T16+U16++X16+AB16+AC16+AD16+AE16+AF16+AG16+AH16+AI16</f>
        <v>129787980</v>
      </c>
      <c r="AK16" s="130"/>
      <c r="AL16" s="267">
        <v>0</v>
      </c>
      <c r="AM16" s="130"/>
      <c r="AN16" s="267">
        <f t="shared" ref="AN16:AN20" si="12">+O16+AJ16+AL16</f>
        <v>473285393.40999997</v>
      </c>
      <c r="AO16" s="130"/>
      <c r="AP16" s="130"/>
      <c r="AQ16" s="130"/>
      <c r="AR16" s="130"/>
      <c r="AS16" s="130"/>
      <c r="AT16" s="130"/>
      <c r="AU16" s="130"/>
      <c r="AV16" s="130"/>
      <c r="AW16" s="130"/>
      <c r="AX16" s="116"/>
      <c r="AY16" s="116"/>
    </row>
    <row r="17" spans="1:51">
      <c r="A17" s="116"/>
      <c r="B17" s="116"/>
      <c r="C17" s="116"/>
      <c r="D17" s="160"/>
      <c r="E17" s="160"/>
      <c r="F17" s="116"/>
      <c r="G17" s="136" t="s">
        <v>959</v>
      </c>
      <c r="I17" s="260" t="s">
        <v>392</v>
      </c>
      <c r="J17" s="162" t="s">
        <v>393</v>
      </c>
      <c r="K17" s="287">
        <f>+'0BJ PROGR. I-II Y III'!C15</f>
        <v>0</v>
      </c>
      <c r="L17" s="130">
        <f>+'0BJ PROGR. I-II Y III'!D15</f>
        <v>0</v>
      </c>
      <c r="M17" s="130">
        <f>+'0BJ PROGR. I-II Y III'!E15</f>
        <v>0</v>
      </c>
      <c r="N17" s="130">
        <f>+'0BJ PROGR. I-II Y III'!F15</f>
        <v>0</v>
      </c>
      <c r="O17" s="267">
        <f t="shared" si="8"/>
        <v>0</v>
      </c>
      <c r="P17" s="117"/>
      <c r="Q17" s="287">
        <f>+'0BJ PROGR. I-II Y III'!I15</f>
        <v>0</v>
      </c>
      <c r="R17" s="130">
        <f>+'0BJ PROGR. I-II Y III'!J15</f>
        <v>0</v>
      </c>
      <c r="S17" s="130">
        <f>+'0BJ PROGR. I-II Y III'!K15</f>
        <v>0</v>
      </c>
      <c r="T17" s="130">
        <f>+'0BJ PROGR. I-II Y III'!L15</f>
        <v>0</v>
      </c>
      <c r="U17" s="130">
        <f>+'0BJ PROGR. I-II Y III'!M15</f>
        <v>0</v>
      </c>
      <c r="V17" s="358">
        <f>+'0BJ PROGR. I-II Y III'!N15</f>
        <v>0</v>
      </c>
      <c r="W17" s="359">
        <f>+'0BJ PROGR. I-II Y III'!O15</f>
        <v>0</v>
      </c>
      <c r="X17" s="280">
        <f t="shared" si="9"/>
        <v>0</v>
      </c>
      <c r="Y17" s="359">
        <f>+'0BJ PROGR. I-II Y III'!Q15</f>
        <v>0</v>
      </c>
      <c r="Z17" s="359">
        <f>+'0BJ PROGR. I-II Y III'!R15</f>
        <v>0</v>
      </c>
      <c r="AA17" s="359">
        <f>+'0BJ PROGR. I-II Y III'!S15</f>
        <v>0</v>
      </c>
      <c r="AB17" s="130">
        <f t="shared" si="10"/>
        <v>0</v>
      </c>
      <c r="AC17" s="287">
        <f>+'0BJ PROGR. I-II Y III'!U15</f>
        <v>0</v>
      </c>
      <c r="AD17" s="130">
        <f>+'0BJ PROGR. I-II Y III'!V15</f>
        <v>0</v>
      </c>
      <c r="AE17" s="130">
        <f>+'0BJ PROGR. I-II Y III'!W15</f>
        <v>0</v>
      </c>
      <c r="AF17" s="130">
        <f>+'0BJ PROGR. I-II Y III'!X15</f>
        <v>0</v>
      </c>
      <c r="AG17" s="130">
        <f>+'0BJ PROGR. I-II Y III'!Y15</f>
        <v>0</v>
      </c>
      <c r="AH17" s="130">
        <f>+'0BJ PROGR. I-II Y III'!Z15</f>
        <v>0</v>
      </c>
      <c r="AI17" s="130">
        <f>+'0BJ PROGR. I-II Y III'!AA15</f>
        <v>0</v>
      </c>
      <c r="AJ17" s="267">
        <f t="shared" si="11"/>
        <v>0</v>
      </c>
      <c r="AK17" s="130"/>
      <c r="AL17" s="267">
        <v>0</v>
      </c>
      <c r="AM17" s="130"/>
      <c r="AN17" s="267">
        <f t="shared" si="12"/>
        <v>0</v>
      </c>
      <c r="AO17" s="130"/>
      <c r="AP17" s="130"/>
      <c r="AQ17" s="130"/>
      <c r="AR17" s="130"/>
      <c r="AS17" s="130"/>
      <c r="AT17" s="130"/>
      <c r="AU17" s="130"/>
      <c r="AV17" s="130"/>
      <c r="AW17" s="130"/>
      <c r="AX17" s="116"/>
      <c r="AY17" s="116"/>
    </row>
    <row r="18" spans="1:51">
      <c r="A18" s="116"/>
      <c r="B18" s="116"/>
      <c r="C18" s="116"/>
      <c r="D18" s="160"/>
      <c r="E18" s="160"/>
      <c r="F18" s="116"/>
      <c r="G18" s="136" t="s">
        <v>959</v>
      </c>
      <c r="I18" s="260" t="s">
        <v>394</v>
      </c>
      <c r="J18" s="162" t="s">
        <v>395</v>
      </c>
      <c r="K18" s="287">
        <f>+'0BJ PROGR. I-II Y III'!C16</f>
        <v>0</v>
      </c>
      <c r="L18" s="130">
        <f>+'0BJ PROGR. I-II Y III'!D16</f>
        <v>0</v>
      </c>
      <c r="M18" s="130">
        <f>+'0BJ PROGR. I-II Y III'!E16</f>
        <v>0</v>
      </c>
      <c r="N18" s="130">
        <f>+'0BJ PROGR. I-II Y III'!F16</f>
        <v>0</v>
      </c>
      <c r="O18" s="267">
        <f t="shared" si="8"/>
        <v>0</v>
      </c>
      <c r="P18" s="117"/>
      <c r="Q18" s="287">
        <f>+'0BJ PROGR. I-II Y III'!I16</f>
        <v>0</v>
      </c>
      <c r="R18" s="130">
        <f>+'0BJ PROGR. I-II Y III'!J16</f>
        <v>0</v>
      </c>
      <c r="S18" s="130">
        <f>+'0BJ PROGR. I-II Y III'!K16</f>
        <v>0</v>
      </c>
      <c r="T18" s="130">
        <f>+'0BJ PROGR. I-II Y III'!L16</f>
        <v>0</v>
      </c>
      <c r="U18" s="130">
        <f>+'0BJ PROGR. I-II Y III'!M16</f>
        <v>0</v>
      </c>
      <c r="V18" s="358">
        <f>+'0BJ PROGR. I-II Y III'!N16</f>
        <v>0</v>
      </c>
      <c r="W18" s="359">
        <f>+'0BJ PROGR. I-II Y III'!O16</f>
        <v>0</v>
      </c>
      <c r="X18" s="280">
        <f t="shared" si="9"/>
        <v>0</v>
      </c>
      <c r="Y18" s="359">
        <f>+'0BJ PROGR. I-II Y III'!Q16</f>
        <v>0</v>
      </c>
      <c r="Z18" s="359">
        <f>+'0BJ PROGR. I-II Y III'!R16</f>
        <v>0</v>
      </c>
      <c r="AA18" s="359">
        <f>+'0BJ PROGR. I-II Y III'!S16</f>
        <v>0</v>
      </c>
      <c r="AB18" s="130">
        <f t="shared" si="10"/>
        <v>0</v>
      </c>
      <c r="AC18" s="287">
        <f>+'0BJ PROGR. I-II Y III'!U16</f>
        <v>0</v>
      </c>
      <c r="AD18" s="130">
        <f>+'0BJ PROGR. I-II Y III'!V16</f>
        <v>0</v>
      </c>
      <c r="AE18" s="130">
        <f>+'0BJ PROGR. I-II Y III'!W16</f>
        <v>0</v>
      </c>
      <c r="AF18" s="130">
        <f>+'0BJ PROGR. I-II Y III'!X16</f>
        <v>0</v>
      </c>
      <c r="AG18" s="130">
        <f>+'0BJ PROGR. I-II Y III'!Y16</f>
        <v>0</v>
      </c>
      <c r="AH18" s="130">
        <f>+'0BJ PROGR. I-II Y III'!Z16</f>
        <v>0</v>
      </c>
      <c r="AI18" s="130">
        <f>+'0BJ PROGR. I-II Y III'!AA16</f>
        <v>0</v>
      </c>
      <c r="AJ18" s="267">
        <f t="shared" si="11"/>
        <v>0</v>
      </c>
      <c r="AK18" s="130"/>
      <c r="AL18" s="267">
        <v>0</v>
      </c>
      <c r="AM18" s="130"/>
      <c r="AN18" s="267">
        <f t="shared" si="12"/>
        <v>0</v>
      </c>
      <c r="AO18" s="130"/>
      <c r="AP18" s="130"/>
      <c r="AQ18" s="130"/>
      <c r="AR18" s="130"/>
      <c r="AS18" s="130"/>
      <c r="AT18" s="130"/>
      <c r="AU18" s="130"/>
      <c r="AV18" s="130"/>
      <c r="AW18" s="130"/>
      <c r="AX18" s="116"/>
      <c r="AY18" s="116"/>
    </row>
    <row r="19" spans="1:51">
      <c r="A19" s="116"/>
      <c r="B19" s="116"/>
      <c r="C19" s="116"/>
      <c r="D19" s="160"/>
      <c r="E19" s="160"/>
      <c r="F19" s="116"/>
      <c r="G19" s="136" t="s">
        <v>959</v>
      </c>
      <c r="I19" s="260" t="s">
        <v>396</v>
      </c>
      <c r="J19" s="162" t="s">
        <v>397</v>
      </c>
      <c r="K19" s="287">
        <f>+'0BJ PROGR. I-II Y III'!C17</f>
        <v>0</v>
      </c>
      <c r="L19" s="130">
        <f>+'0BJ PROGR. I-II Y III'!D17</f>
        <v>0</v>
      </c>
      <c r="M19" s="130">
        <f>+'0BJ PROGR. I-II Y III'!E17</f>
        <v>0</v>
      </c>
      <c r="N19" s="130">
        <f>+'0BJ PROGR. I-II Y III'!F17</f>
        <v>0</v>
      </c>
      <c r="O19" s="267">
        <f t="shared" si="8"/>
        <v>0</v>
      </c>
      <c r="P19" s="117"/>
      <c r="Q19" s="287">
        <f>+'0BJ PROGR. I-II Y III'!I17</f>
        <v>0</v>
      </c>
      <c r="R19" s="130">
        <f>+'0BJ PROGR. I-II Y III'!J17</f>
        <v>0</v>
      </c>
      <c r="S19" s="130">
        <f>+'0BJ PROGR. I-II Y III'!K17</f>
        <v>0</v>
      </c>
      <c r="T19" s="130">
        <f>+'0BJ PROGR. I-II Y III'!L17</f>
        <v>0</v>
      </c>
      <c r="U19" s="130">
        <f>+'0BJ PROGR. I-II Y III'!M17</f>
        <v>0</v>
      </c>
      <c r="V19" s="358">
        <f>+'0BJ PROGR. I-II Y III'!N17</f>
        <v>0</v>
      </c>
      <c r="W19" s="359">
        <f>+'0BJ PROGR. I-II Y III'!O17</f>
        <v>0</v>
      </c>
      <c r="X19" s="280">
        <f t="shared" si="9"/>
        <v>0</v>
      </c>
      <c r="Y19" s="359">
        <f>+'0BJ PROGR. I-II Y III'!Q17</f>
        <v>0</v>
      </c>
      <c r="Z19" s="359">
        <f>+'0BJ PROGR. I-II Y III'!R17</f>
        <v>0</v>
      </c>
      <c r="AA19" s="359">
        <f>+'0BJ PROGR. I-II Y III'!S17</f>
        <v>0</v>
      </c>
      <c r="AB19" s="130">
        <f t="shared" si="10"/>
        <v>0</v>
      </c>
      <c r="AC19" s="287">
        <f>+'0BJ PROGR. I-II Y III'!U17</f>
        <v>0</v>
      </c>
      <c r="AD19" s="130">
        <f>+'0BJ PROGR. I-II Y III'!V17</f>
        <v>0</v>
      </c>
      <c r="AE19" s="130">
        <f>+'0BJ PROGR. I-II Y III'!W17</f>
        <v>0</v>
      </c>
      <c r="AF19" s="130">
        <f>+'0BJ PROGR. I-II Y III'!X17</f>
        <v>0</v>
      </c>
      <c r="AG19" s="130">
        <f>+'0BJ PROGR. I-II Y III'!Y17</f>
        <v>0</v>
      </c>
      <c r="AH19" s="130">
        <f>+'0BJ PROGR. I-II Y III'!Z17</f>
        <v>0</v>
      </c>
      <c r="AI19" s="130">
        <f>+'0BJ PROGR. I-II Y III'!AA17</f>
        <v>0</v>
      </c>
      <c r="AJ19" s="267">
        <f t="shared" si="11"/>
        <v>0</v>
      </c>
      <c r="AK19" s="130"/>
      <c r="AL19" s="267">
        <v>0</v>
      </c>
      <c r="AM19" s="130"/>
      <c r="AN19" s="267">
        <f t="shared" si="12"/>
        <v>0</v>
      </c>
      <c r="AO19" s="130"/>
      <c r="AP19" s="130"/>
      <c r="AQ19" s="130"/>
      <c r="AR19" s="130"/>
      <c r="AS19" s="130"/>
      <c r="AT19" s="130"/>
      <c r="AU19" s="130"/>
      <c r="AV19" s="130"/>
      <c r="AW19" s="130"/>
      <c r="AX19" s="116"/>
      <c r="AY19" s="116"/>
    </row>
    <row r="20" spans="1:51">
      <c r="A20" s="116"/>
      <c r="B20" s="116"/>
      <c r="C20" s="116"/>
      <c r="D20" s="160"/>
      <c r="E20" s="160"/>
      <c r="F20" s="116"/>
      <c r="G20" s="136" t="s">
        <v>959</v>
      </c>
      <c r="I20" s="260" t="s">
        <v>398</v>
      </c>
      <c r="J20" s="162" t="s">
        <v>399</v>
      </c>
      <c r="K20" s="287">
        <f>+'0BJ PROGR. I-II Y III'!C18</f>
        <v>0</v>
      </c>
      <c r="L20" s="130">
        <f>+'0BJ PROGR. I-II Y III'!D18</f>
        <v>0</v>
      </c>
      <c r="M20" s="130">
        <f>+'0BJ PROGR. I-II Y III'!E18</f>
        <v>0</v>
      </c>
      <c r="N20" s="130">
        <f>+'0BJ PROGR. I-II Y III'!F18</f>
        <v>0</v>
      </c>
      <c r="O20" s="267">
        <f t="shared" si="8"/>
        <v>0</v>
      </c>
      <c r="P20" s="117"/>
      <c r="Q20" s="287">
        <f>+'0BJ PROGR. I-II Y III'!I18</f>
        <v>0</v>
      </c>
      <c r="R20" s="130">
        <f>+'0BJ PROGR. I-II Y III'!J18</f>
        <v>0</v>
      </c>
      <c r="S20" s="130">
        <f>+'0BJ PROGR. I-II Y III'!K18</f>
        <v>0</v>
      </c>
      <c r="T20" s="130">
        <f>+'0BJ PROGR. I-II Y III'!L18</f>
        <v>0</v>
      </c>
      <c r="U20" s="130">
        <f>+'0BJ PROGR. I-II Y III'!M18</f>
        <v>0</v>
      </c>
      <c r="V20" s="358">
        <f>+'0BJ PROGR. I-II Y III'!N18</f>
        <v>0</v>
      </c>
      <c r="W20" s="359">
        <f>+'0BJ PROGR. I-II Y III'!O18</f>
        <v>0</v>
      </c>
      <c r="X20" s="280">
        <f t="shared" si="9"/>
        <v>0</v>
      </c>
      <c r="Y20" s="359">
        <f>+'0BJ PROGR. I-II Y III'!Q18</f>
        <v>0</v>
      </c>
      <c r="Z20" s="359">
        <f>+'0BJ PROGR. I-II Y III'!R18</f>
        <v>0</v>
      </c>
      <c r="AA20" s="359">
        <f>+'0BJ PROGR. I-II Y III'!S18</f>
        <v>0</v>
      </c>
      <c r="AB20" s="130">
        <f t="shared" si="10"/>
        <v>0</v>
      </c>
      <c r="AC20" s="287">
        <f>+'0BJ PROGR. I-II Y III'!U18</f>
        <v>0</v>
      </c>
      <c r="AD20" s="130">
        <f>+'0BJ PROGR. I-II Y III'!V18</f>
        <v>0</v>
      </c>
      <c r="AE20" s="130">
        <f>+'0BJ PROGR. I-II Y III'!W18</f>
        <v>0</v>
      </c>
      <c r="AF20" s="130">
        <f>+'0BJ PROGR. I-II Y III'!X18</f>
        <v>0</v>
      </c>
      <c r="AG20" s="130">
        <f>+'0BJ PROGR. I-II Y III'!Y18</f>
        <v>0</v>
      </c>
      <c r="AH20" s="130">
        <f>+'0BJ PROGR. I-II Y III'!Z18</f>
        <v>0</v>
      </c>
      <c r="AI20" s="130">
        <f>+'0BJ PROGR. I-II Y III'!AA18</f>
        <v>0</v>
      </c>
      <c r="AJ20" s="267">
        <f t="shared" si="11"/>
        <v>0</v>
      </c>
      <c r="AK20" s="130"/>
      <c r="AL20" s="267">
        <v>0</v>
      </c>
      <c r="AM20" s="130"/>
      <c r="AN20" s="267">
        <f t="shared" si="12"/>
        <v>0</v>
      </c>
      <c r="AO20" s="130"/>
      <c r="AP20" s="130"/>
      <c r="AQ20" s="130"/>
      <c r="AR20" s="130"/>
      <c r="AS20" s="130"/>
      <c r="AT20" s="130"/>
      <c r="AU20" s="130"/>
      <c r="AV20" s="130"/>
      <c r="AW20" s="130"/>
      <c r="AX20" s="116"/>
      <c r="AY20" s="116"/>
    </row>
    <row r="21" spans="1:51" ht="15.75" customHeight="1">
      <c r="A21" s="116"/>
      <c r="B21" s="116"/>
      <c r="C21" s="116"/>
      <c r="D21" s="160"/>
      <c r="E21" s="160"/>
      <c r="F21" s="116"/>
      <c r="G21" s="131" t="s">
        <v>959</v>
      </c>
      <c r="I21" s="273" t="s">
        <v>400</v>
      </c>
      <c r="J21" s="164" t="s">
        <v>401</v>
      </c>
      <c r="K21" s="287"/>
      <c r="L21" s="130"/>
      <c r="M21" s="130"/>
      <c r="N21" s="130"/>
      <c r="O21" s="274"/>
      <c r="P21" s="117"/>
      <c r="Q21" s="287"/>
      <c r="R21" s="130"/>
      <c r="S21" s="130"/>
      <c r="T21" s="130"/>
      <c r="U21" s="130"/>
      <c r="V21" s="358"/>
      <c r="W21" s="359"/>
      <c r="X21" s="277"/>
      <c r="Y21" s="359"/>
      <c r="Z21" s="359"/>
      <c r="AA21" s="359"/>
      <c r="AB21" s="158"/>
      <c r="AC21" s="287"/>
      <c r="AD21" s="130"/>
      <c r="AE21" s="130"/>
      <c r="AF21" s="130"/>
      <c r="AG21" s="130"/>
      <c r="AH21" s="130"/>
      <c r="AI21" s="130"/>
      <c r="AJ21" s="267">
        <f t="shared" si="11"/>
        <v>0</v>
      </c>
      <c r="AK21" s="130"/>
      <c r="AL21" s="274"/>
      <c r="AM21" s="130"/>
      <c r="AN21" s="274"/>
      <c r="AO21" s="130"/>
      <c r="AP21" s="130"/>
      <c r="AQ21" s="130"/>
      <c r="AR21" s="130"/>
      <c r="AS21" s="130"/>
      <c r="AT21" s="130"/>
      <c r="AU21" s="130"/>
      <c r="AV21" s="130"/>
      <c r="AW21" s="130"/>
      <c r="AX21" s="116"/>
      <c r="AY21" s="116"/>
    </row>
    <row r="22" spans="1:51" ht="15.75" customHeight="1">
      <c r="A22" s="116"/>
      <c r="B22" s="116"/>
      <c r="C22" s="116"/>
      <c r="D22" s="160"/>
      <c r="E22" s="160"/>
      <c r="F22" s="116"/>
      <c r="G22" s="136" t="s">
        <v>959</v>
      </c>
      <c r="I22" s="260" t="s">
        <v>402</v>
      </c>
      <c r="J22" s="162" t="s">
        <v>403</v>
      </c>
      <c r="K22" s="287">
        <f>+'0BJ PROGR. I-II Y III'!C20</f>
        <v>0</v>
      </c>
      <c r="L22" s="130">
        <f>+'0BJ PROGR. I-II Y III'!D20</f>
        <v>0</v>
      </c>
      <c r="M22" s="130">
        <f>+'0BJ PROGR. I-II Y III'!E20</f>
        <v>0</v>
      </c>
      <c r="N22" s="130">
        <f>+'0BJ PROGR. I-II Y III'!F20</f>
        <v>0</v>
      </c>
      <c r="O22" s="267">
        <f t="shared" ref="O22:O26" si="13">SUM(K22:N22)</f>
        <v>0</v>
      </c>
      <c r="P22" s="117"/>
      <c r="Q22" s="287">
        <f>+'0BJ PROGR. I-II Y III'!I20</f>
        <v>0</v>
      </c>
      <c r="R22" s="130">
        <f>+'0BJ PROGR. I-II Y III'!J20</f>
        <v>0</v>
      </c>
      <c r="S22" s="130">
        <f>+'0BJ PROGR. I-II Y III'!K20</f>
        <v>0</v>
      </c>
      <c r="T22" s="130">
        <f>+'0BJ PROGR. I-II Y III'!L20</f>
        <v>0</v>
      </c>
      <c r="U22" s="130">
        <f>+'0BJ PROGR. I-II Y III'!M20</f>
        <v>0</v>
      </c>
      <c r="V22" s="358">
        <f>+'0BJ PROGR. I-II Y III'!N20</f>
        <v>0</v>
      </c>
      <c r="W22" s="359">
        <f>+'0BJ PROGR. I-II Y III'!O20</f>
        <v>0</v>
      </c>
      <c r="X22" s="280">
        <f t="shared" ref="X22:X26" si="14">SUM(V22:W22)</f>
        <v>0</v>
      </c>
      <c r="Y22" s="359">
        <f>+'0BJ PROGR. I-II Y III'!Q20</f>
        <v>0</v>
      </c>
      <c r="Z22" s="359">
        <f>+'0BJ PROGR. I-II Y III'!R20</f>
        <v>0</v>
      </c>
      <c r="AA22" s="359">
        <f>+'0BJ PROGR. I-II Y III'!S20</f>
        <v>0</v>
      </c>
      <c r="AB22" s="130">
        <f t="shared" ref="AB22:AB26" si="15">SUM(Y22:AA22)</f>
        <v>0</v>
      </c>
      <c r="AC22" s="287">
        <f>+'0BJ PROGR. I-II Y III'!U20</f>
        <v>0</v>
      </c>
      <c r="AD22" s="130">
        <f>+'0BJ PROGR. I-II Y III'!V20</f>
        <v>0</v>
      </c>
      <c r="AE22" s="130">
        <f>+'0BJ PROGR. I-II Y III'!W20</f>
        <v>0</v>
      </c>
      <c r="AF22" s="130">
        <f>+'0BJ PROGR. I-II Y III'!X20</f>
        <v>0</v>
      </c>
      <c r="AG22" s="130">
        <f>+'0BJ PROGR. I-II Y III'!Y20</f>
        <v>0</v>
      </c>
      <c r="AH22" s="130">
        <f>+'0BJ PROGR. I-II Y III'!Z20</f>
        <v>0</v>
      </c>
      <c r="AI22" s="130">
        <f>+'0BJ PROGR. I-II Y III'!AA20</f>
        <v>0</v>
      </c>
      <c r="AJ22" s="267">
        <f t="shared" si="11"/>
        <v>0</v>
      </c>
      <c r="AK22" s="130"/>
      <c r="AL22" s="267">
        <v>0</v>
      </c>
      <c r="AM22" s="130"/>
      <c r="AN22" s="267">
        <f t="shared" ref="AN22:AN26" si="16">+O22+AJ22+AL22</f>
        <v>0</v>
      </c>
      <c r="AO22" s="130"/>
      <c r="AP22" s="130"/>
      <c r="AQ22" s="130"/>
      <c r="AR22" s="130"/>
      <c r="AS22" s="130"/>
      <c r="AT22" s="130"/>
      <c r="AU22" s="130"/>
      <c r="AV22" s="130"/>
      <c r="AW22" s="130"/>
      <c r="AX22" s="116"/>
      <c r="AY22" s="116"/>
    </row>
    <row r="23" spans="1:51" ht="15.75" customHeight="1">
      <c r="A23" s="116"/>
      <c r="B23" s="116"/>
      <c r="C23" s="116"/>
      <c r="D23" s="160"/>
      <c r="E23" s="160"/>
      <c r="F23" s="116"/>
      <c r="G23" s="136" t="s">
        <v>959</v>
      </c>
      <c r="I23" s="260" t="s">
        <v>404</v>
      </c>
      <c r="J23" s="162" t="s">
        <v>405</v>
      </c>
      <c r="K23" s="287">
        <f>+'0BJ PROGR. I-II Y III'!C21</f>
        <v>0</v>
      </c>
      <c r="L23" s="130">
        <f>+'0BJ PROGR. I-II Y III'!D21</f>
        <v>0</v>
      </c>
      <c r="M23" s="130">
        <f>+'0BJ PROGR. I-II Y III'!E21</f>
        <v>0</v>
      </c>
      <c r="N23" s="130">
        <f>+'0BJ PROGR. I-II Y III'!F21</f>
        <v>0</v>
      </c>
      <c r="O23" s="267">
        <f t="shared" si="13"/>
        <v>0</v>
      </c>
      <c r="P23" s="117"/>
      <c r="Q23" s="287">
        <f>+'0BJ PROGR. I-II Y III'!I21</f>
        <v>0</v>
      </c>
      <c r="R23" s="130">
        <f>+'0BJ PROGR. I-II Y III'!J21</f>
        <v>0</v>
      </c>
      <c r="S23" s="130">
        <f>+'0BJ PROGR. I-II Y III'!K21</f>
        <v>0</v>
      </c>
      <c r="T23" s="130">
        <f>+'0BJ PROGR. I-II Y III'!L21</f>
        <v>0</v>
      </c>
      <c r="U23" s="130">
        <f>+'0BJ PROGR. I-II Y III'!M21</f>
        <v>0</v>
      </c>
      <c r="V23" s="358">
        <f>+'0BJ PROGR. I-II Y III'!N21</f>
        <v>0</v>
      </c>
      <c r="W23" s="359">
        <f>+'0BJ PROGR. I-II Y III'!O21</f>
        <v>0</v>
      </c>
      <c r="X23" s="280">
        <f t="shared" si="14"/>
        <v>0</v>
      </c>
      <c r="Y23" s="359">
        <f>+'0BJ PROGR. I-II Y III'!Q21</f>
        <v>0</v>
      </c>
      <c r="Z23" s="359">
        <f>+'0BJ PROGR. I-II Y III'!R21</f>
        <v>0</v>
      </c>
      <c r="AA23" s="359">
        <f>+'0BJ PROGR. I-II Y III'!S21</f>
        <v>0</v>
      </c>
      <c r="AB23" s="130">
        <f t="shared" si="15"/>
        <v>0</v>
      </c>
      <c r="AC23" s="287">
        <f>+'0BJ PROGR. I-II Y III'!U21</f>
        <v>0</v>
      </c>
      <c r="AD23" s="130">
        <f>+'0BJ PROGR. I-II Y III'!V21</f>
        <v>0</v>
      </c>
      <c r="AE23" s="130">
        <f>+'0BJ PROGR. I-II Y III'!W21</f>
        <v>0</v>
      </c>
      <c r="AF23" s="130">
        <f>+'0BJ PROGR. I-II Y III'!X21</f>
        <v>0</v>
      </c>
      <c r="AG23" s="130">
        <f>+'0BJ PROGR. I-II Y III'!Y21</f>
        <v>0</v>
      </c>
      <c r="AH23" s="130">
        <f>+'0BJ PROGR. I-II Y III'!Z21</f>
        <v>0</v>
      </c>
      <c r="AI23" s="130">
        <f>+'0BJ PROGR. I-II Y III'!AA21</f>
        <v>0</v>
      </c>
      <c r="AJ23" s="267">
        <f t="shared" si="11"/>
        <v>0</v>
      </c>
      <c r="AK23" s="130"/>
      <c r="AL23" s="267">
        <v>0</v>
      </c>
      <c r="AM23" s="130"/>
      <c r="AN23" s="267">
        <f t="shared" si="16"/>
        <v>0</v>
      </c>
      <c r="AO23" s="130"/>
      <c r="AP23" s="130"/>
      <c r="AQ23" s="130"/>
      <c r="AR23" s="130"/>
      <c r="AS23" s="130"/>
      <c r="AT23" s="130"/>
      <c r="AU23" s="130"/>
      <c r="AV23" s="130"/>
      <c r="AW23" s="130"/>
      <c r="AX23" s="116"/>
      <c r="AY23" s="116"/>
    </row>
    <row r="24" spans="1:51" ht="15.75" customHeight="1">
      <c r="A24" s="116"/>
      <c r="B24" s="116"/>
      <c r="C24" s="116"/>
      <c r="D24" s="160"/>
      <c r="E24" s="160"/>
      <c r="F24" s="116"/>
      <c r="G24" s="136" t="s">
        <v>959</v>
      </c>
      <c r="I24" s="260" t="s">
        <v>406</v>
      </c>
      <c r="J24" s="162" t="s">
        <v>407</v>
      </c>
      <c r="K24" s="287">
        <f>+'0BJ PROGR. I-II Y III'!C22</f>
        <v>0</v>
      </c>
      <c r="L24" s="130">
        <f>+'0BJ PROGR. I-II Y III'!D22</f>
        <v>0</v>
      </c>
      <c r="M24" s="130">
        <f>+'0BJ PROGR. I-II Y III'!E22</f>
        <v>0</v>
      </c>
      <c r="N24" s="130">
        <f>+'0BJ PROGR. I-II Y III'!F22</f>
        <v>0</v>
      </c>
      <c r="O24" s="267">
        <f t="shared" si="13"/>
        <v>0</v>
      </c>
      <c r="P24" s="117"/>
      <c r="Q24" s="287">
        <f>+'0BJ PROGR. I-II Y III'!I22</f>
        <v>0</v>
      </c>
      <c r="R24" s="130">
        <f>+'0BJ PROGR. I-II Y III'!J22</f>
        <v>0</v>
      </c>
      <c r="S24" s="130">
        <f>+'0BJ PROGR. I-II Y III'!K22</f>
        <v>0</v>
      </c>
      <c r="T24" s="130">
        <f>+'0BJ PROGR. I-II Y III'!L22</f>
        <v>0</v>
      </c>
      <c r="U24" s="130">
        <f>+'0BJ PROGR. I-II Y III'!M22</f>
        <v>0</v>
      </c>
      <c r="V24" s="358">
        <f>+'0BJ PROGR. I-II Y III'!N22</f>
        <v>0</v>
      </c>
      <c r="W24" s="359">
        <f>+'0BJ PROGR. I-II Y III'!O22</f>
        <v>0</v>
      </c>
      <c r="X24" s="280">
        <f t="shared" si="14"/>
        <v>0</v>
      </c>
      <c r="Y24" s="359">
        <f>+'0BJ PROGR. I-II Y III'!Q22</f>
        <v>0</v>
      </c>
      <c r="Z24" s="359">
        <f>+'0BJ PROGR. I-II Y III'!R22</f>
        <v>0</v>
      </c>
      <c r="AA24" s="359">
        <f>+'0BJ PROGR. I-II Y III'!S22</f>
        <v>0</v>
      </c>
      <c r="AB24" s="130">
        <f t="shared" si="15"/>
        <v>0</v>
      </c>
      <c r="AC24" s="287">
        <f>+'0BJ PROGR. I-II Y III'!U22</f>
        <v>0</v>
      </c>
      <c r="AD24" s="130">
        <f>+'0BJ PROGR. I-II Y III'!V22</f>
        <v>0</v>
      </c>
      <c r="AE24" s="130">
        <f>+'0BJ PROGR. I-II Y III'!W22</f>
        <v>0</v>
      </c>
      <c r="AF24" s="130">
        <f>+'0BJ PROGR. I-II Y III'!X22</f>
        <v>0</v>
      </c>
      <c r="AG24" s="130">
        <f>+'0BJ PROGR. I-II Y III'!Y22</f>
        <v>0</v>
      </c>
      <c r="AH24" s="130">
        <f>+'0BJ PROGR. I-II Y III'!Z22</f>
        <v>0</v>
      </c>
      <c r="AI24" s="130">
        <f>+'0BJ PROGR. I-II Y III'!AA22</f>
        <v>0</v>
      </c>
      <c r="AJ24" s="267">
        <f t="shared" si="11"/>
        <v>0</v>
      </c>
      <c r="AK24" s="130"/>
      <c r="AL24" s="267">
        <v>0</v>
      </c>
      <c r="AM24" s="130"/>
      <c r="AN24" s="267">
        <f t="shared" si="16"/>
        <v>0</v>
      </c>
      <c r="AO24" s="130"/>
      <c r="AP24" s="130"/>
      <c r="AQ24" s="130"/>
      <c r="AR24" s="130"/>
      <c r="AS24" s="130"/>
      <c r="AT24" s="130"/>
      <c r="AU24" s="130"/>
      <c r="AV24" s="130"/>
      <c r="AW24" s="130"/>
      <c r="AX24" s="116"/>
      <c r="AY24" s="116"/>
    </row>
    <row r="25" spans="1:51" ht="15.75" customHeight="1">
      <c r="A25" s="116"/>
      <c r="B25" s="116"/>
      <c r="C25" s="116"/>
      <c r="D25" s="160"/>
      <c r="E25" s="160"/>
      <c r="F25" s="116"/>
      <c r="G25" s="136" t="s">
        <v>959</v>
      </c>
      <c r="I25" s="260" t="s">
        <v>408</v>
      </c>
      <c r="J25" s="162" t="s">
        <v>409</v>
      </c>
      <c r="K25" s="287">
        <f>+'0BJ PROGR. I-II Y III'!C23</f>
        <v>2842491</v>
      </c>
      <c r="L25" s="130">
        <f>+'0BJ PROGR. I-II Y III'!D23</f>
        <v>0</v>
      </c>
      <c r="M25" s="130">
        <f>+'0BJ PROGR. I-II Y III'!E23</f>
        <v>0</v>
      </c>
      <c r="N25" s="130">
        <f>+'0BJ PROGR. I-II Y III'!F23</f>
        <v>0</v>
      </c>
      <c r="O25" s="267">
        <f t="shared" si="13"/>
        <v>2842491</v>
      </c>
      <c r="P25" s="117"/>
      <c r="Q25" s="287">
        <f>+'0BJ PROGR. I-II Y III'!I23</f>
        <v>129448</v>
      </c>
      <c r="R25" s="130">
        <f>+'0BJ PROGR. I-II Y III'!J23</f>
        <v>514570</v>
      </c>
      <c r="S25" s="130">
        <f>+'0BJ PROGR. I-II Y III'!K23</f>
        <v>0</v>
      </c>
      <c r="T25" s="130">
        <f>+'0BJ PROGR. I-II Y III'!L23</f>
        <v>0</v>
      </c>
      <c r="U25" s="130">
        <f>+'0BJ PROGR. I-II Y III'!M23</f>
        <v>0</v>
      </c>
      <c r="V25" s="358">
        <f>+'0BJ PROGR. I-II Y III'!N23</f>
        <v>80629</v>
      </c>
      <c r="W25" s="359">
        <f>+'0BJ PROGR. I-II Y III'!O23</f>
        <v>0</v>
      </c>
      <c r="X25" s="280">
        <f t="shared" si="14"/>
        <v>80629</v>
      </c>
      <c r="Y25" s="359">
        <f>+'0BJ PROGR. I-II Y III'!Q23</f>
        <v>80419</v>
      </c>
      <c r="Z25" s="359">
        <f>+'0BJ PROGR. I-II Y III'!R23</f>
        <v>0</v>
      </c>
      <c r="AA25" s="359">
        <f>+'0BJ PROGR. I-II Y III'!S23</f>
        <v>0</v>
      </c>
      <c r="AB25" s="130">
        <f t="shared" si="15"/>
        <v>80419</v>
      </c>
      <c r="AC25" s="287">
        <f>+'0BJ PROGR. I-II Y III'!U23</f>
        <v>0</v>
      </c>
      <c r="AD25" s="130">
        <f>+'0BJ PROGR. I-II Y III'!V23</f>
        <v>0</v>
      </c>
      <c r="AE25" s="130">
        <f>+'0BJ PROGR. I-II Y III'!W23</f>
        <v>0</v>
      </c>
      <c r="AF25" s="130">
        <f>+'0BJ PROGR. I-II Y III'!X23</f>
        <v>80419</v>
      </c>
      <c r="AG25" s="130">
        <f>+'0BJ PROGR. I-II Y III'!Y23</f>
        <v>0</v>
      </c>
      <c r="AH25" s="130">
        <f>+'0BJ PROGR. I-II Y III'!Z23</f>
        <v>0</v>
      </c>
      <c r="AI25" s="130">
        <f>+'0BJ PROGR. I-II Y III'!AA23</f>
        <v>0</v>
      </c>
      <c r="AJ25" s="267">
        <f t="shared" si="11"/>
        <v>885485</v>
      </c>
      <c r="AK25" s="130"/>
      <c r="AL25" s="267">
        <v>0</v>
      </c>
      <c r="AM25" s="130"/>
      <c r="AN25" s="267">
        <f t="shared" si="16"/>
        <v>3727976</v>
      </c>
      <c r="AO25" s="130"/>
      <c r="AP25" s="130"/>
      <c r="AQ25" s="130"/>
      <c r="AR25" s="130"/>
      <c r="AS25" s="130"/>
      <c r="AT25" s="130"/>
      <c r="AU25" s="130"/>
      <c r="AV25" s="130"/>
      <c r="AW25" s="130"/>
      <c r="AX25" s="116"/>
      <c r="AY25" s="116"/>
    </row>
    <row r="26" spans="1:51" ht="15.75" customHeight="1">
      <c r="A26" s="116"/>
      <c r="B26" s="116"/>
      <c r="C26" s="116"/>
      <c r="D26" s="160"/>
      <c r="E26" s="160"/>
      <c r="F26" s="116"/>
      <c r="G26" s="136" t="s">
        <v>959</v>
      </c>
      <c r="I26" s="260" t="s">
        <v>410</v>
      </c>
      <c r="J26" s="162" t="s">
        <v>411</v>
      </c>
      <c r="K26" s="287">
        <f>+'0BJ PROGR. I-II Y III'!C24</f>
        <v>23232972</v>
      </c>
      <c r="L26" s="130">
        <f>+'0BJ PROGR. I-II Y III'!D24</f>
        <v>0</v>
      </c>
      <c r="M26" s="130">
        <f>+'0BJ PROGR. I-II Y III'!E24</f>
        <v>0</v>
      </c>
      <c r="N26" s="130">
        <f>+'0BJ PROGR. I-II Y III'!F24</f>
        <v>0</v>
      </c>
      <c r="O26" s="267">
        <f t="shared" si="13"/>
        <v>23232972</v>
      </c>
      <c r="P26" s="117"/>
      <c r="Q26" s="287">
        <f>+'0BJ PROGR. I-II Y III'!I24</f>
        <v>0</v>
      </c>
      <c r="R26" s="130">
        <f>+'0BJ PROGR. I-II Y III'!J24</f>
        <v>0</v>
      </c>
      <c r="S26" s="130">
        <f>+'0BJ PROGR. I-II Y III'!K24</f>
        <v>0</v>
      </c>
      <c r="T26" s="130">
        <f>+'0BJ PROGR. I-II Y III'!L24</f>
        <v>0</v>
      </c>
      <c r="U26" s="130">
        <f>+'0BJ PROGR. I-II Y III'!M24</f>
        <v>0</v>
      </c>
      <c r="V26" s="358">
        <f>+'0BJ PROGR. I-II Y III'!N24</f>
        <v>0</v>
      </c>
      <c r="W26" s="359">
        <f>+'0BJ PROGR. I-II Y III'!O24</f>
        <v>0</v>
      </c>
      <c r="X26" s="280">
        <f t="shared" si="14"/>
        <v>0</v>
      </c>
      <c r="Y26" s="359">
        <f>+'0BJ PROGR. I-II Y III'!Q24</f>
        <v>0</v>
      </c>
      <c r="Z26" s="359">
        <f>+'0BJ PROGR. I-II Y III'!R24</f>
        <v>0</v>
      </c>
      <c r="AA26" s="359">
        <f>+'0BJ PROGR. I-II Y III'!S24</f>
        <v>0</v>
      </c>
      <c r="AB26" s="130">
        <f t="shared" si="15"/>
        <v>0</v>
      </c>
      <c r="AC26" s="287">
        <f>+'0BJ PROGR. I-II Y III'!U24</f>
        <v>0</v>
      </c>
      <c r="AD26" s="130">
        <f>+'0BJ PROGR. I-II Y III'!V24</f>
        <v>0</v>
      </c>
      <c r="AE26" s="130">
        <f>+'0BJ PROGR. I-II Y III'!W24</f>
        <v>0</v>
      </c>
      <c r="AF26" s="130">
        <f>+'0BJ PROGR. I-II Y III'!X24</f>
        <v>0</v>
      </c>
      <c r="AG26" s="130">
        <f>+'0BJ PROGR. I-II Y III'!Y24</f>
        <v>0</v>
      </c>
      <c r="AH26" s="130">
        <f>+'0BJ PROGR. I-II Y III'!Z24</f>
        <v>0</v>
      </c>
      <c r="AI26" s="130">
        <f>+'0BJ PROGR. I-II Y III'!AA24</f>
        <v>0</v>
      </c>
      <c r="AJ26" s="267">
        <f t="shared" si="11"/>
        <v>0</v>
      </c>
      <c r="AK26" s="130"/>
      <c r="AL26" s="267">
        <v>0</v>
      </c>
      <c r="AM26" s="130"/>
      <c r="AN26" s="267">
        <f t="shared" si="16"/>
        <v>23232972</v>
      </c>
      <c r="AO26" s="130"/>
      <c r="AP26" s="130"/>
      <c r="AQ26" s="130"/>
      <c r="AR26" s="130"/>
      <c r="AS26" s="130"/>
      <c r="AT26" s="130"/>
      <c r="AU26" s="130"/>
      <c r="AV26" s="130"/>
      <c r="AW26" s="130"/>
      <c r="AX26" s="116"/>
      <c r="AY26" s="116"/>
    </row>
    <row r="27" spans="1:51" ht="15.75" customHeight="1">
      <c r="A27" s="116"/>
      <c r="B27" s="116"/>
      <c r="C27" s="116"/>
      <c r="D27" s="160"/>
      <c r="E27" s="160"/>
      <c r="F27" s="116"/>
      <c r="G27" s="131" t="s">
        <v>959</v>
      </c>
      <c r="I27" s="273" t="s">
        <v>412</v>
      </c>
      <c r="J27" s="164" t="s">
        <v>413</v>
      </c>
      <c r="K27" s="287"/>
      <c r="L27" s="130"/>
      <c r="M27" s="130"/>
      <c r="N27" s="130"/>
      <c r="O27" s="274"/>
      <c r="P27" s="117"/>
      <c r="Q27" s="287"/>
      <c r="R27" s="130"/>
      <c r="S27" s="130"/>
      <c r="T27" s="130"/>
      <c r="U27" s="130"/>
      <c r="V27" s="358"/>
      <c r="W27" s="359"/>
      <c r="X27" s="277"/>
      <c r="Y27" s="359"/>
      <c r="Z27" s="359"/>
      <c r="AA27" s="359"/>
      <c r="AB27" s="158"/>
      <c r="AC27" s="287"/>
      <c r="AD27" s="130"/>
      <c r="AE27" s="130"/>
      <c r="AF27" s="130"/>
      <c r="AG27" s="130"/>
      <c r="AH27" s="130"/>
      <c r="AI27" s="130"/>
      <c r="AJ27" s="274"/>
      <c r="AK27" s="130"/>
      <c r="AL27" s="274"/>
      <c r="AM27" s="130"/>
      <c r="AN27" s="274"/>
      <c r="AO27" s="130"/>
      <c r="AP27" s="130"/>
      <c r="AQ27" s="130"/>
      <c r="AR27" s="130"/>
      <c r="AS27" s="130"/>
      <c r="AT27" s="130"/>
      <c r="AU27" s="130"/>
      <c r="AV27" s="130"/>
      <c r="AW27" s="130"/>
      <c r="AX27" s="116"/>
      <c r="AY27" s="116"/>
    </row>
    <row r="28" spans="1:51" ht="15.75" customHeight="1">
      <c r="A28" s="116"/>
      <c r="B28" s="116"/>
      <c r="C28" s="116"/>
      <c r="D28" s="160"/>
      <c r="E28" s="160"/>
      <c r="F28" s="116"/>
      <c r="G28" s="136" t="s">
        <v>959</v>
      </c>
      <c r="I28" s="260" t="s">
        <v>414</v>
      </c>
      <c r="J28" s="162" t="s">
        <v>415</v>
      </c>
      <c r="K28" s="287">
        <f>+'0BJ PROGR. I-II Y III'!C26</f>
        <v>133127774.18000001</v>
      </c>
      <c r="L28" s="130">
        <f>+'0BJ PROGR. I-II Y III'!D26</f>
        <v>201458</v>
      </c>
      <c r="M28" s="130">
        <f>+'0BJ PROGR. I-II Y III'!E26</f>
        <v>0</v>
      </c>
      <c r="N28" s="130">
        <f>+'0BJ PROGR. I-II Y III'!F26</f>
        <v>0</v>
      </c>
      <c r="O28" s="267">
        <f t="shared" ref="O28:O32" si="17">SUM(K28:N28)</f>
        <v>133329232.18000001</v>
      </c>
      <c r="P28" s="117"/>
      <c r="Q28" s="287">
        <f>+'0BJ PROGR. I-II Y III'!I26</f>
        <v>4313819.76</v>
      </c>
      <c r="R28" s="130">
        <f>+'0BJ PROGR. I-II Y III'!J26</f>
        <v>44833566</v>
      </c>
      <c r="S28" s="130">
        <f>+'0BJ PROGR. I-II Y III'!K26</f>
        <v>0</v>
      </c>
      <c r="T28" s="130">
        <f>+'0BJ PROGR. I-II Y III'!L26</f>
        <v>0</v>
      </c>
      <c r="U28" s="130">
        <f>+'0BJ PROGR. I-II Y III'!M26</f>
        <v>0</v>
      </c>
      <c r="V28" s="358">
        <f>+'0BJ PROGR. I-II Y III'!N26</f>
        <v>12896158.08</v>
      </c>
      <c r="W28" s="359">
        <f>+'0BJ PROGR. I-II Y III'!O26</f>
        <v>0</v>
      </c>
      <c r="X28" s="280">
        <f t="shared" ref="X28:X32" si="18">SUM(V28:W28)</f>
        <v>12896158.08</v>
      </c>
      <c r="Y28" s="359">
        <f>+'0BJ PROGR. I-II Y III'!Q26</f>
        <v>6525903.8399999999</v>
      </c>
      <c r="Z28" s="359">
        <f>+'0BJ PROGR. I-II Y III'!R26</f>
        <v>0</v>
      </c>
      <c r="AA28" s="359">
        <f>+'0BJ PROGR. I-II Y III'!S26</f>
        <v>0</v>
      </c>
      <c r="AB28" s="130">
        <f t="shared" ref="AB28:AB32" si="19">SUM(Y28:AA28)</f>
        <v>6525903.8399999999</v>
      </c>
      <c r="AC28" s="287">
        <f>+'0BJ PROGR. I-II Y III'!U26</f>
        <v>0</v>
      </c>
      <c r="AD28" s="130">
        <f>+'0BJ PROGR. I-II Y III'!V26</f>
        <v>0</v>
      </c>
      <c r="AE28" s="130">
        <f>+'0BJ PROGR. I-II Y III'!W26</f>
        <v>0</v>
      </c>
      <c r="AF28" s="130">
        <f>+'0BJ PROGR. I-II Y III'!X26</f>
        <v>0</v>
      </c>
      <c r="AG28" s="130">
        <f>+'0BJ PROGR. I-II Y III'!Y26</f>
        <v>0</v>
      </c>
      <c r="AH28" s="130">
        <f>+'0BJ PROGR. I-II Y III'!Z26</f>
        <v>0</v>
      </c>
      <c r="AI28" s="130">
        <f>+'0BJ PROGR. I-II Y III'!AA26</f>
        <v>0</v>
      </c>
      <c r="AJ28" s="267">
        <f t="shared" ref="AJ28:AJ32" si="20">+Q28+R28+S28+T28+U28++X28+AB28+AC28+AD28+AE28+AF28+AG28+AH28+AI28</f>
        <v>68569447.679999992</v>
      </c>
      <c r="AK28" s="130"/>
      <c r="AL28" s="267">
        <v>0</v>
      </c>
      <c r="AM28" s="130"/>
      <c r="AN28" s="267">
        <f t="shared" ref="AN28:AN32" si="21">+O28+AJ28+AL28</f>
        <v>201898679.86000001</v>
      </c>
      <c r="AO28" s="130"/>
      <c r="AP28" s="130"/>
      <c r="AQ28" s="130"/>
      <c r="AR28" s="130"/>
      <c r="AS28" s="130"/>
      <c r="AT28" s="130"/>
      <c r="AU28" s="130"/>
      <c r="AV28" s="130"/>
      <c r="AW28" s="130"/>
      <c r="AX28" s="116"/>
      <c r="AY28" s="116"/>
    </row>
    <row r="29" spans="1:51" ht="15.75" customHeight="1">
      <c r="A29" s="116"/>
      <c r="B29" s="116"/>
      <c r="C29" s="116"/>
      <c r="D29" s="160"/>
      <c r="E29" s="160"/>
      <c r="F29" s="116"/>
      <c r="G29" s="136" t="s">
        <v>959</v>
      </c>
      <c r="I29" s="260" t="s">
        <v>416</v>
      </c>
      <c r="J29" s="162" t="s">
        <v>417</v>
      </c>
      <c r="K29" s="287">
        <f>+'0BJ PROGR. I-II Y III'!C27</f>
        <v>54845012.200000003</v>
      </c>
      <c r="L29" s="130">
        <f>+'0BJ PROGR. I-II Y III'!D27</f>
        <v>4135182</v>
      </c>
      <c r="M29" s="130">
        <f>+'0BJ PROGR. I-II Y III'!E27</f>
        <v>0</v>
      </c>
      <c r="N29" s="130">
        <f>+'0BJ PROGR. I-II Y III'!F27</f>
        <v>0</v>
      </c>
      <c r="O29" s="267">
        <f t="shared" si="17"/>
        <v>58980194.200000003</v>
      </c>
      <c r="P29" s="117"/>
      <c r="Q29" s="287">
        <f>+'0BJ PROGR. I-II Y III'!I27</f>
        <v>0</v>
      </c>
      <c r="R29" s="130">
        <f>+'0BJ PROGR. I-II Y III'!J27</f>
        <v>0</v>
      </c>
      <c r="S29" s="130">
        <f>+'0BJ PROGR. I-II Y III'!K27</f>
        <v>0</v>
      </c>
      <c r="T29" s="130">
        <f>+'0BJ PROGR. I-II Y III'!L27</f>
        <v>0</v>
      </c>
      <c r="U29" s="130">
        <f>+'0BJ PROGR. I-II Y III'!M27</f>
        <v>0</v>
      </c>
      <c r="V29" s="358">
        <f>+'0BJ PROGR. I-II Y III'!N27</f>
        <v>0</v>
      </c>
      <c r="W29" s="359">
        <f>+'0BJ PROGR. I-II Y III'!O27</f>
        <v>0</v>
      </c>
      <c r="X29" s="280">
        <f t="shared" si="18"/>
        <v>0</v>
      </c>
      <c r="Y29" s="359">
        <f>+'0BJ PROGR. I-II Y III'!Q27</f>
        <v>0</v>
      </c>
      <c r="Z29" s="359">
        <f>+'0BJ PROGR. I-II Y III'!R27</f>
        <v>0</v>
      </c>
      <c r="AA29" s="359">
        <f>+'0BJ PROGR. I-II Y III'!S27</f>
        <v>0</v>
      </c>
      <c r="AB29" s="130">
        <f t="shared" si="19"/>
        <v>0</v>
      </c>
      <c r="AC29" s="287">
        <f>+'0BJ PROGR. I-II Y III'!U27</f>
        <v>0</v>
      </c>
      <c r="AD29" s="130">
        <f>+'0BJ PROGR. I-II Y III'!V27</f>
        <v>0</v>
      </c>
      <c r="AE29" s="130">
        <f>+'0BJ PROGR. I-II Y III'!W27</f>
        <v>0</v>
      </c>
      <c r="AF29" s="130">
        <f>+'0BJ PROGR. I-II Y III'!X27</f>
        <v>0</v>
      </c>
      <c r="AG29" s="130">
        <f>+'0BJ PROGR. I-II Y III'!Y27</f>
        <v>0</v>
      </c>
      <c r="AH29" s="130">
        <f>+'0BJ PROGR. I-II Y III'!Z27</f>
        <v>0</v>
      </c>
      <c r="AI29" s="130">
        <f>+'0BJ PROGR. I-II Y III'!AA27</f>
        <v>0</v>
      </c>
      <c r="AJ29" s="267">
        <f t="shared" si="20"/>
        <v>0</v>
      </c>
      <c r="AK29" s="130"/>
      <c r="AL29" s="267">
        <v>0</v>
      </c>
      <c r="AM29" s="130"/>
      <c r="AN29" s="267">
        <f t="shared" si="21"/>
        <v>58980194.200000003</v>
      </c>
      <c r="AO29" s="130"/>
      <c r="AP29" s="130"/>
      <c r="AQ29" s="130"/>
      <c r="AR29" s="130"/>
      <c r="AS29" s="130"/>
      <c r="AT29" s="130"/>
      <c r="AU29" s="130"/>
      <c r="AV29" s="130"/>
      <c r="AW29" s="130"/>
      <c r="AX29" s="116"/>
      <c r="AY29" s="116"/>
    </row>
    <row r="30" spans="1:51" ht="15.75" customHeight="1">
      <c r="A30" s="116"/>
      <c r="B30" s="116"/>
      <c r="C30" s="116"/>
      <c r="D30" s="160"/>
      <c r="E30" s="160"/>
      <c r="F30" s="116"/>
      <c r="G30" s="136" t="s">
        <v>959</v>
      </c>
      <c r="I30" s="260" t="s">
        <v>418</v>
      </c>
      <c r="J30" s="162" t="s">
        <v>419</v>
      </c>
      <c r="K30" s="287">
        <f>+'0BJ PROGR. I-II Y III'!C28</f>
        <v>49263918.004421547</v>
      </c>
      <c r="L30" s="130">
        <f>+'0BJ PROGR. I-II Y III'!D28</f>
        <v>1635180.9995331999</v>
      </c>
      <c r="M30" s="130">
        <f>+'0BJ PROGR. I-II Y III'!E28</f>
        <v>0</v>
      </c>
      <c r="N30" s="130">
        <f>+'0BJ PROGR. I-II Y III'!F28</f>
        <v>0</v>
      </c>
      <c r="O30" s="267">
        <f t="shared" si="17"/>
        <v>50899099.003954746</v>
      </c>
      <c r="P30" s="117"/>
      <c r="Q30" s="287">
        <f>+'0BJ PROGR. I-II Y III'!I28</f>
        <v>2048511.00484986</v>
      </c>
      <c r="R30" s="130">
        <f>+'0BJ PROGR. I-II Y III'!J28</f>
        <v>11817297.00310833</v>
      </c>
      <c r="S30" s="130">
        <f>+'0BJ PROGR. I-II Y III'!K28</f>
        <v>0</v>
      </c>
      <c r="T30" s="130">
        <f>+'0BJ PROGR. I-II Y III'!L28</f>
        <v>0</v>
      </c>
      <c r="U30" s="130">
        <f>+'0BJ PROGR. I-II Y III'!M28</f>
        <v>0</v>
      </c>
      <c r="V30" s="358">
        <f>+'0BJ PROGR. I-II Y III'!N28</f>
        <v>2378775.99550841</v>
      </c>
      <c r="W30" s="359">
        <f>+'0BJ PROGR. I-II Y III'!O28</f>
        <v>0</v>
      </c>
      <c r="X30" s="280">
        <f t="shared" si="18"/>
        <v>2378775.99550841</v>
      </c>
      <c r="Y30" s="359">
        <f>+'0BJ PROGR. I-II Y III'!Q28</f>
        <v>1800762.99608346</v>
      </c>
      <c r="Z30" s="359">
        <f>+'0BJ PROGR. I-II Y III'!R28</f>
        <v>0</v>
      </c>
      <c r="AA30" s="359">
        <f>+'0BJ PROGR. I-II Y III'!S28</f>
        <v>0</v>
      </c>
      <c r="AB30" s="130">
        <f t="shared" si="19"/>
        <v>1800762.99608346</v>
      </c>
      <c r="AC30" s="287">
        <f>+'0BJ PROGR. I-II Y III'!U28</f>
        <v>0</v>
      </c>
      <c r="AD30" s="130">
        <f>+'0BJ PROGR. I-II Y III'!V28</f>
        <v>0</v>
      </c>
      <c r="AE30" s="130">
        <f>+'0BJ PROGR. I-II Y III'!W28</f>
        <v>0</v>
      </c>
      <c r="AF30" s="130">
        <f>+'0BJ PROGR. I-II Y III'!X28</f>
        <v>1211873.0034750102</v>
      </c>
      <c r="AG30" s="130">
        <f>+'0BJ PROGR. I-II Y III'!Y28</f>
        <v>0</v>
      </c>
      <c r="AH30" s="130">
        <f>+'0BJ PROGR. I-II Y III'!Z28</f>
        <v>0</v>
      </c>
      <c r="AI30" s="130">
        <f>+'0BJ PROGR. I-II Y III'!AA28</f>
        <v>0</v>
      </c>
      <c r="AJ30" s="267">
        <f t="shared" si="20"/>
        <v>19257220.00302507</v>
      </c>
      <c r="AK30" s="130"/>
      <c r="AL30" s="267">
        <v>0</v>
      </c>
      <c r="AM30" s="130"/>
      <c r="AN30" s="267">
        <f t="shared" si="21"/>
        <v>70156319.006979823</v>
      </c>
      <c r="AO30" s="130"/>
      <c r="AP30" s="130"/>
      <c r="AQ30" s="130"/>
      <c r="AR30" s="130"/>
      <c r="AS30" s="130"/>
      <c r="AT30" s="130"/>
      <c r="AU30" s="130"/>
      <c r="AV30" s="130"/>
      <c r="AW30" s="130"/>
      <c r="AX30" s="116"/>
      <c r="AY30" s="116"/>
    </row>
    <row r="31" spans="1:51" ht="15.75" customHeight="1">
      <c r="A31" s="116"/>
      <c r="B31" s="116"/>
      <c r="C31" s="116"/>
      <c r="D31" s="160"/>
      <c r="E31" s="160"/>
      <c r="F31" s="116"/>
      <c r="G31" s="136" t="s">
        <v>959</v>
      </c>
      <c r="I31" s="260" t="s">
        <v>420</v>
      </c>
      <c r="J31" s="162" t="s">
        <v>421</v>
      </c>
      <c r="K31" s="287">
        <f>+'0BJ PROGR. I-II Y III'!C29</f>
        <v>45475785.003619991</v>
      </c>
      <c r="L31" s="130">
        <f>+'0BJ PROGR. I-II Y III'!D29</f>
        <v>1509444.004</v>
      </c>
      <c r="M31" s="130">
        <f>+'0BJ PROGR. I-II Y III'!E29</f>
        <v>0</v>
      </c>
      <c r="N31" s="130">
        <f>+'0BJ PROGR. I-II Y III'!F29</f>
        <v>0</v>
      </c>
      <c r="O31" s="267">
        <f t="shared" si="17"/>
        <v>46985229.007619992</v>
      </c>
      <c r="P31" s="117"/>
      <c r="Q31" s="287">
        <f>+'0BJ PROGR. I-II Y III'!I29</f>
        <v>1890991.0042000001</v>
      </c>
      <c r="R31" s="130">
        <f>+'0BJ PROGR. I-II Y III'!J29</f>
        <v>10908610.0001</v>
      </c>
      <c r="S31" s="130">
        <f>+'0BJ PROGR. I-II Y III'!K29</f>
        <v>0</v>
      </c>
      <c r="T31" s="130">
        <f>+'0BJ PROGR. I-II Y III'!L29</f>
        <v>0</v>
      </c>
      <c r="U31" s="130">
        <f>+'0BJ PROGR. I-II Y III'!M29</f>
        <v>0</v>
      </c>
      <c r="V31" s="358">
        <f>+'0BJ PROGR. I-II Y III'!N29</f>
        <v>2195859.9976999997</v>
      </c>
      <c r="W31" s="359">
        <f>+'0BJ PROGR. I-II Y III'!O29</f>
        <v>0</v>
      </c>
      <c r="X31" s="280">
        <f t="shared" si="18"/>
        <v>2195859.9976999997</v>
      </c>
      <c r="Y31" s="359">
        <f>+'0BJ PROGR. I-II Y III'!Q29</f>
        <v>1662293.9961999999</v>
      </c>
      <c r="Z31" s="359">
        <f>+'0BJ PROGR. I-II Y III'!R29</f>
        <v>0</v>
      </c>
      <c r="AA31" s="359">
        <f>+'0BJ PROGR. I-II Y III'!S29</f>
        <v>0</v>
      </c>
      <c r="AB31" s="130">
        <f t="shared" si="19"/>
        <v>1662293.9961999999</v>
      </c>
      <c r="AC31" s="287">
        <f>+'0BJ PROGR. I-II Y III'!U29</f>
        <v>0</v>
      </c>
      <c r="AD31" s="130">
        <f>+'0BJ PROGR. I-II Y III'!V29</f>
        <v>0</v>
      </c>
      <c r="AE31" s="130">
        <f>+'0BJ PROGR. I-II Y III'!W29</f>
        <v>0</v>
      </c>
      <c r="AF31" s="130">
        <f>+'0BJ PROGR. I-II Y III'!X29</f>
        <v>1118685.9997</v>
      </c>
      <c r="AG31" s="130">
        <f>+'0BJ PROGR. I-II Y III'!Y29</f>
        <v>0</v>
      </c>
      <c r="AH31" s="130">
        <f>+'0BJ PROGR. I-II Y III'!Z29</f>
        <v>0</v>
      </c>
      <c r="AI31" s="130">
        <f>+'0BJ PROGR. I-II Y III'!AA29</f>
        <v>0</v>
      </c>
      <c r="AJ31" s="267">
        <f t="shared" si="20"/>
        <v>17776440.997899998</v>
      </c>
      <c r="AK31" s="130"/>
      <c r="AL31" s="267">
        <v>0</v>
      </c>
      <c r="AM31" s="130"/>
      <c r="AN31" s="267">
        <f t="shared" si="21"/>
        <v>64761670.005519986</v>
      </c>
      <c r="AO31" s="130"/>
      <c r="AP31" s="130"/>
      <c r="AQ31" s="130"/>
      <c r="AR31" s="130"/>
      <c r="AS31" s="130"/>
      <c r="AT31" s="130"/>
      <c r="AU31" s="130"/>
      <c r="AV31" s="130"/>
      <c r="AW31" s="130"/>
      <c r="AX31" s="116"/>
      <c r="AY31" s="116"/>
    </row>
    <row r="32" spans="1:51" ht="15.75" customHeight="1">
      <c r="A32" s="116"/>
      <c r="B32" s="116"/>
      <c r="C32" s="116"/>
      <c r="D32" s="160"/>
      <c r="E32" s="160"/>
      <c r="F32" s="116"/>
      <c r="G32" s="136" t="s">
        <v>959</v>
      </c>
      <c r="I32" s="260" t="s">
        <v>422</v>
      </c>
      <c r="J32" s="162" t="s">
        <v>423</v>
      </c>
      <c r="K32" s="287">
        <f>+'0BJ PROGR. I-II Y III'!C30</f>
        <v>0</v>
      </c>
      <c r="L32" s="130">
        <f>+'0BJ PROGR. I-II Y III'!D30</f>
        <v>0</v>
      </c>
      <c r="M32" s="130">
        <f>+'0BJ PROGR. I-II Y III'!E30</f>
        <v>0</v>
      </c>
      <c r="N32" s="130">
        <f>+'0BJ PROGR. I-II Y III'!F30</f>
        <v>0</v>
      </c>
      <c r="O32" s="267">
        <f t="shared" si="17"/>
        <v>0</v>
      </c>
      <c r="P32" s="117"/>
      <c r="Q32" s="287">
        <f>+'0BJ PROGR. I-II Y III'!I30</f>
        <v>0</v>
      </c>
      <c r="R32" s="130">
        <f>+'0BJ PROGR. I-II Y III'!J30</f>
        <v>0</v>
      </c>
      <c r="S32" s="130">
        <f>+'0BJ PROGR. I-II Y III'!K30</f>
        <v>0</v>
      </c>
      <c r="T32" s="130">
        <f>+'0BJ PROGR. I-II Y III'!L30</f>
        <v>0</v>
      </c>
      <c r="U32" s="130">
        <f>+'0BJ PROGR. I-II Y III'!M30</f>
        <v>0</v>
      </c>
      <c r="V32" s="358">
        <f>+'0BJ PROGR. I-II Y III'!N30</f>
        <v>0</v>
      </c>
      <c r="W32" s="359">
        <f>+'0BJ PROGR. I-II Y III'!O30</f>
        <v>0</v>
      </c>
      <c r="X32" s="280">
        <f t="shared" si="18"/>
        <v>0</v>
      </c>
      <c r="Y32" s="359">
        <f>+'0BJ PROGR. I-II Y III'!Q30</f>
        <v>0</v>
      </c>
      <c r="Z32" s="359">
        <f>+'0BJ PROGR. I-II Y III'!R30</f>
        <v>0</v>
      </c>
      <c r="AA32" s="359">
        <f>+'0BJ PROGR. I-II Y III'!S30</f>
        <v>0</v>
      </c>
      <c r="AB32" s="130">
        <f t="shared" si="19"/>
        <v>0</v>
      </c>
      <c r="AC32" s="287">
        <f>+'0BJ PROGR. I-II Y III'!U30</f>
        <v>0</v>
      </c>
      <c r="AD32" s="130">
        <f>+'0BJ PROGR. I-II Y III'!V30</f>
        <v>0</v>
      </c>
      <c r="AE32" s="130">
        <f>+'0BJ PROGR. I-II Y III'!W30</f>
        <v>0</v>
      </c>
      <c r="AF32" s="130">
        <f>+'0BJ PROGR. I-II Y III'!X30</f>
        <v>0</v>
      </c>
      <c r="AG32" s="130">
        <f>+'0BJ PROGR. I-II Y III'!Y30</f>
        <v>0</v>
      </c>
      <c r="AH32" s="130">
        <f>+'0BJ PROGR. I-II Y III'!Z30</f>
        <v>0</v>
      </c>
      <c r="AI32" s="130">
        <f>+'0BJ PROGR. I-II Y III'!AA30</f>
        <v>0</v>
      </c>
      <c r="AJ32" s="267">
        <f t="shared" si="20"/>
        <v>0</v>
      </c>
      <c r="AK32" s="130"/>
      <c r="AL32" s="267">
        <v>0</v>
      </c>
      <c r="AM32" s="130"/>
      <c r="AN32" s="267">
        <f t="shared" si="21"/>
        <v>0</v>
      </c>
      <c r="AO32" s="130"/>
      <c r="AP32" s="130"/>
      <c r="AQ32" s="130"/>
      <c r="AR32" s="130"/>
      <c r="AS32" s="130"/>
      <c r="AT32" s="130"/>
      <c r="AU32" s="130"/>
      <c r="AV32" s="130"/>
      <c r="AW32" s="130"/>
      <c r="AX32" s="116"/>
      <c r="AY32" s="116"/>
    </row>
    <row r="33" spans="1:51" ht="15.75" customHeight="1">
      <c r="A33" s="116"/>
      <c r="B33" s="116"/>
      <c r="C33" s="116"/>
      <c r="D33" s="160"/>
      <c r="E33" s="160"/>
      <c r="F33" s="116"/>
      <c r="G33" s="131" t="s">
        <v>959</v>
      </c>
      <c r="I33" s="273" t="s">
        <v>424</v>
      </c>
      <c r="J33" s="164" t="s">
        <v>425</v>
      </c>
      <c r="K33" s="287"/>
      <c r="L33" s="130"/>
      <c r="M33" s="130"/>
      <c r="N33" s="130"/>
      <c r="O33" s="274"/>
      <c r="P33" s="117"/>
      <c r="Q33" s="287"/>
      <c r="R33" s="130"/>
      <c r="S33" s="130"/>
      <c r="T33" s="130"/>
      <c r="U33" s="130"/>
      <c r="V33" s="358"/>
      <c r="W33" s="359"/>
      <c r="X33" s="277"/>
      <c r="Y33" s="359"/>
      <c r="Z33" s="359"/>
      <c r="AA33" s="359"/>
      <c r="AB33" s="158"/>
      <c r="AC33" s="287"/>
      <c r="AD33" s="130"/>
      <c r="AE33" s="130"/>
      <c r="AF33" s="130"/>
      <c r="AG33" s="130"/>
      <c r="AH33" s="130"/>
      <c r="AI33" s="130"/>
      <c r="AJ33" s="274"/>
      <c r="AK33" s="130"/>
      <c r="AL33" s="267"/>
      <c r="AM33" s="130"/>
      <c r="AN33" s="274"/>
      <c r="AO33" s="130"/>
      <c r="AP33" s="130"/>
      <c r="AQ33" s="130"/>
      <c r="AR33" s="130"/>
      <c r="AS33" s="130"/>
      <c r="AT33" s="130"/>
      <c r="AU33" s="130"/>
      <c r="AV33" s="130"/>
      <c r="AW33" s="130"/>
      <c r="AX33" s="116"/>
      <c r="AY33" s="116"/>
    </row>
    <row r="34" spans="1:51" ht="15.75" customHeight="1">
      <c r="A34" s="116"/>
      <c r="B34" s="116"/>
      <c r="C34" s="116"/>
      <c r="D34" s="160"/>
      <c r="E34" s="160"/>
      <c r="F34" s="116"/>
      <c r="G34" s="136" t="s">
        <v>959</v>
      </c>
      <c r="I34" s="260" t="s">
        <v>426</v>
      </c>
      <c r="J34" s="162" t="s">
        <v>427</v>
      </c>
      <c r="K34" s="287">
        <f>+'0BJ PROGR. I-II Y III'!C32</f>
        <v>0</v>
      </c>
      <c r="L34" s="130">
        <f>+'0BJ PROGR. I-II Y III'!D32</f>
        <v>0</v>
      </c>
      <c r="M34" s="130">
        <f>+'0BJ PROGR. I-II Y III'!E32</f>
        <v>0</v>
      </c>
      <c r="N34" s="130">
        <f>+'0BJ PROGR. I-II Y III'!F32</f>
        <v>0</v>
      </c>
      <c r="O34" s="267">
        <f t="shared" ref="O34:O35" si="22">SUM(K34:N34)</f>
        <v>0</v>
      </c>
      <c r="P34" s="117"/>
      <c r="Q34" s="287">
        <f>+'0BJ PROGR. I-II Y III'!I32</f>
        <v>0</v>
      </c>
      <c r="R34" s="130">
        <f>+'0BJ PROGR. I-II Y III'!J32</f>
        <v>0</v>
      </c>
      <c r="S34" s="130">
        <f>+'0BJ PROGR. I-II Y III'!K32</f>
        <v>0</v>
      </c>
      <c r="T34" s="130">
        <f>+'0BJ PROGR. I-II Y III'!L32</f>
        <v>0</v>
      </c>
      <c r="U34" s="130">
        <f>+'0BJ PROGR. I-II Y III'!M32</f>
        <v>0</v>
      </c>
      <c r="V34" s="358">
        <f>+'0BJ PROGR. I-II Y III'!N32</f>
        <v>0</v>
      </c>
      <c r="W34" s="359">
        <f>+'0BJ PROGR. I-II Y III'!O32</f>
        <v>0</v>
      </c>
      <c r="X34" s="280">
        <f t="shared" ref="X34:X35" si="23">SUM(V34:W34)</f>
        <v>0</v>
      </c>
      <c r="Y34" s="359">
        <f>+'0BJ PROGR. I-II Y III'!Q32</f>
        <v>0</v>
      </c>
      <c r="Z34" s="359">
        <f>+'0BJ PROGR. I-II Y III'!R32</f>
        <v>0</v>
      </c>
      <c r="AA34" s="359">
        <f>+'0BJ PROGR. I-II Y III'!S32</f>
        <v>0</v>
      </c>
      <c r="AB34" s="130">
        <f t="shared" ref="AB34:AB35" si="24">SUM(Y34:AA34)</f>
        <v>0</v>
      </c>
      <c r="AC34" s="287">
        <f>+'0BJ PROGR. I-II Y III'!U32</f>
        <v>0</v>
      </c>
      <c r="AD34" s="130">
        <f>+'0BJ PROGR. I-II Y III'!V32</f>
        <v>0</v>
      </c>
      <c r="AE34" s="130">
        <f>+'0BJ PROGR. I-II Y III'!W32</f>
        <v>0</v>
      </c>
      <c r="AF34" s="130">
        <f>+'0BJ PROGR. I-II Y III'!X32</f>
        <v>0</v>
      </c>
      <c r="AG34" s="130">
        <f>+'0BJ PROGR. I-II Y III'!Y32</f>
        <v>0</v>
      </c>
      <c r="AH34" s="130">
        <f>+'0BJ PROGR. I-II Y III'!Z32</f>
        <v>0</v>
      </c>
      <c r="AI34" s="130">
        <f>+'0BJ PROGR. I-II Y III'!AA32</f>
        <v>0</v>
      </c>
      <c r="AJ34" s="267">
        <f t="shared" ref="AJ34:AJ35" si="25">+Q34+R34+S34+T34+U34+X34+AB34+AC34+AD34+AE34+AF34+AG34+AH34+AI34</f>
        <v>0</v>
      </c>
      <c r="AK34" s="130"/>
      <c r="AL34" s="267">
        <v>0</v>
      </c>
      <c r="AM34" s="130"/>
      <c r="AN34" s="267">
        <f t="shared" ref="AN34:AN35" si="26">+O34+AJ34+AL34</f>
        <v>0</v>
      </c>
      <c r="AO34" s="130"/>
      <c r="AP34" s="130"/>
      <c r="AQ34" s="130"/>
      <c r="AR34" s="130"/>
      <c r="AS34" s="130"/>
      <c r="AT34" s="130"/>
      <c r="AU34" s="130"/>
      <c r="AV34" s="130"/>
      <c r="AW34" s="130"/>
      <c r="AX34" s="116"/>
      <c r="AY34" s="116"/>
    </row>
    <row r="35" spans="1:51" ht="15.75" customHeight="1">
      <c r="A35" s="116"/>
      <c r="B35" s="116"/>
      <c r="C35" s="116"/>
      <c r="D35" s="160"/>
      <c r="E35" s="160"/>
      <c r="F35" s="116"/>
      <c r="G35" s="136" t="s">
        <v>959</v>
      </c>
      <c r="I35" s="260" t="s">
        <v>428</v>
      </c>
      <c r="J35" s="162" t="s">
        <v>429</v>
      </c>
      <c r="K35" s="287">
        <f>+'0BJ PROGR. I-II Y III'!C33</f>
        <v>0</v>
      </c>
      <c r="L35" s="130">
        <f>+'0BJ PROGR. I-II Y III'!D33</f>
        <v>0</v>
      </c>
      <c r="M35" s="130">
        <f>+'0BJ PROGR. I-II Y III'!E33</f>
        <v>0</v>
      </c>
      <c r="N35" s="130">
        <f>+'0BJ PROGR. I-II Y III'!F33</f>
        <v>0</v>
      </c>
      <c r="O35" s="267">
        <f t="shared" si="22"/>
        <v>0</v>
      </c>
      <c r="P35" s="117"/>
      <c r="Q35" s="287">
        <f>+'0BJ PROGR. I-II Y III'!I33</f>
        <v>0</v>
      </c>
      <c r="R35" s="130">
        <f>+'0BJ PROGR. I-II Y III'!J33</f>
        <v>0</v>
      </c>
      <c r="S35" s="130">
        <f>+'0BJ PROGR. I-II Y III'!K33</f>
        <v>0</v>
      </c>
      <c r="T35" s="130">
        <f>+'0BJ PROGR. I-II Y III'!L33</f>
        <v>0</v>
      </c>
      <c r="U35" s="130">
        <f>+'0BJ PROGR. I-II Y III'!M33</f>
        <v>0</v>
      </c>
      <c r="V35" s="358">
        <f>+'0BJ PROGR. I-II Y III'!N33</f>
        <v>0</v>
      </c>
      <c r="W35" s="359">
        <f>+'0BJ PROGR. I-II Y III'!O33</f>
        <v>0</v>
      </c>
      <c r="X35" s="280">
        <f t="shared" si="23"/>
        <v>0</v>
      </c>
      <c r="Y35" s="359">
        <f>+'0BJ PROGR. I-II Y III'!Q33</f>
        <v>0</v>
      </c>
      <c r="Z35" s="359">
        <f>+'0BJ PROGR. I-II Y III'!R33</f>
        <v>0</v>
      </c>
      <c r="AA35" s="359">
        <f>+'0BJ PROGR. I-II Y III'!S33</f>
        <v>0</v>
      </c>
      <c r="AB35" s="130">
        <f t="shared" si="24"/>
        <v>0</v>
      </c>
      <c r="AC35" s="287">
        <f>+'0BJ PROGR. I-II Y III'!U33</f>
        <v>0</v>
      </c>
      <c r="AD35" s="130">
        <f>+'0BJ PROGR. I-II Y III'!V33</f>
        <v>0</v>
      </c>
      <c r="AE35" s="130">
        <f>+'0BJ PROGR. I-II Y III'!W33</f>
        <v>0</v>
      </c>
      <c r="AF35" s="130">
        <f>+'0BJ PROGR. I-II Y III'!X33</f>
        <v>0</v>
      </c>
      <c r="AG35" s="130">
        <f>+'0BJ PROGR. I-II Y III'!Y33</f>
        <v>0</v>
      </c>
      <c r="AH35" s="130">
        <f>+'0BJ PROGR. I-II Y III'!Z33</f>
        <v>0</v>
      </c>
      <c r="AI35" s="130">
        <f>+'0BJ PROGR. I-II Y III'!AA33</f>
        <v>0</v>
      </c>
      <c r="AJ35" s="267">
        <f t="shared" si="25"/>
        <v>0</v>
      </c>
      <c r="AK35" s="130"/>
      <c r="AL35" s="267">
        <v>0</v>
      </c>
      <c r="AM35" s="130"/>
      <c r="AN35" s="267">
        <f t="shared" si="26"/>
        <v>0</v>
      </c>
      <c r="AO35" s="130"/>
      <c r="AP35" s="130"/>
      <c r="AQ35" s="130"/>
      <c r="AR35" s="130"/>
      <c r="AS35" s="130"/>
      <c r="AT35" s="130"/>
      <c r="AU35" s="130"/>
      <c r="AV35" s="130"/>
      <c r="AW35" s="130"/>
      <c r="AX35" s="116"/>
      <c r="AY35" s="116"/>
    </row>
    <row r="36" spans="1:51" ht="15.75" customHeight="1">
      <c r="A36" s="116"/>
      <c r="B36" s="116"/>
      <c r="C36" s="116"/>
      <c r="D36" s="136" t="s">
        <v>961</v>
      </c>
      <c r="E36" s="116" t="s">
        <v>962</v>
      </c>
      <c r="F36" s="116"/>
      <c r="G36" s="136"/>
      <c r="I36" s="260"/>
      <c r="J36" s="162"/>
      <c r="K36" s="354">
        <f t="shared" ref="K36:O36" si="27">SUM(K38:K48)</f>
        <v>106452643.72659731</v>
      </c>
      <c r="L36" s="133">
        <f t="shared" si="27"/>
        <v>3533404.3206599997</v>
      </c>
      <c r="M36" s="133">
        <f t="shared" si="27"/>
        <v>0</v>
      </c>
      <c r="N36" s="133">
        <f t="shared" si="27"/>
        <v>0</v>
      </c>
      <c r="O36" s="305">
        <f t="shared" si="27"/>
        <v>109986048.0472573</v>
      </c>
      <c r="P36" s="117"/>
      <c r="Q36" s="354">
        <f t="shared" ref="Q36:AJ36" si="28">SUM(Q38:Q48)</f>
        <v>4426553.705693</v>
      </c>
      <c r="R36" s="133">
        <f t="shared" si="28"/>
        <v>25535575.265016496</v>
      </c>
      <c r="S36" s="133">
        <f t="shared" si="28"/>
        <v>0</v>
      </c>
      <c r="T36" s="133">
        <f t="shared" si="28"/>
        <v>0</v>
      </c>
      <c r="U36" s="133">
        <f t="shared" si="28"/>
        <v>0</v>
      </c>
      <c r="V36" s="355">
        <f t="shared" si="28"/>
        <v>5140211.2146204989</v>
      </c>
      <c r="W36" s="356">
        <f t="shared" si="28"/>
        <v>0</v>
      </c>
      <c r="X36" s="308">
        <f t="shared" si="28"/>
        <v>5140211.2146204989</v>
      </c>
      <c r="Y36" s="360">
        <f t="shared" si="28"/>
        <v>3891205.4393730001</v>
      </c>
      <c r="Z36" s="360">
        <f t="shared" si="28"/>
        <v>0</v>
      </c>
      <c r="AA36" s="360">
        <f t="shared" si="28"/>
        <v>0</v>
      </c>
      <c r="AB36" s="133">
        <f t="shared" si="28"/>
        <v>3891205.4393730001</v>
      </c>
      <c r="AC36" s="354">
        <f t="shared" si="28"/>
        <v>0</v>
      </c>
      <c r="AD36" s="133">
        <f t="shared" si="28"/>
        <v>0</v>
      </c>
      <c r="AE36" s="133">
        <f t="shared" si="28"/>
        <v>0</v>
      </c>
      <c r="AF36" s="133">
        <f t="shared" si="28"/>
        <v>2618693.0949504999</v>
      </c>
      <c r="AG36" s="133">
        <f t="shared" si="28"/>
        <v>0</v>
      </c>
      <c r="AH36" s="133">
        <f t="shared" si="28"/>
        <v>0</v>
      </c>
      <c r="AI36" s="133">
        <f t="shared" si="28"/>
        <v>0</v>
      </c>
      <c r="AJ36" s="305">
        <f t="shared" si="28"/>
        <v>41612238.719653495</v>
      </c>
      <c r="AK36" s="130"/>
      <c r="AL36" s="305">
        <f>SUM(AL38:AL48)</f>
        <v>0</v>
      </c>
      <c r="AM36" s="130"/>
      <c r="AN36" s="305">
        <f>SUM(AN38:AN48)</f>
        <v>151598286.76691082</v>
      </c>
      <c r="AO36" s="130"/>
      <c r="AP36" s="130"/>
      <c r="AQ36" s="130"/>
      <c r="AR36" s="130"/>
      <c r="AS36" s="130"/>
      <c r="AT36" s="130"/>
      <c r="AU36" s="130"/>
      <c r="AV36" s="130"/>
      <c r="AW36" s="130"/>
      <c r="AX36" s="116"/>
      <c r="AY36" s="116"/>
    </row>
    <row r="37" spans="1:51" ht="15.75" customHeight="1">
      <c r="A37" s="116"/>
      <c r="B37" s="116"/>
      <c r="C37" s="116"/>
      <c r="D37" s="116"/>
      <c r="E37" s="136"/>
      <c r="F37" s="116"/>
      <c r="G37" s="131" t="s">
        <v>961</v>
      </c>
      <c r="I37" s="273" t="s">
        <v>430</v>
      </c>
      <c r="J37" s="164" t="s">
        <v>431</v>
      </c>
      <c r="K37" s="278"/>
      <c r="L37" s="158"/>
      <c r="M37" s="158"/>
      <c r="N37" s="158"/>
      <c r="O37" s="274"/>
      <c r="P37" s="117"/>
      <c r="Q37" s="278"/>
      <c r="R37" s="158"/>
      <c r="S37" s="158"/>
      <c r="T37" s="158"/>
      <c r="U37" s="158"/>
      <c r="V37" s="352"/>
      <c r="W37" s="353"/>
      <c r="X37" s="277"/>
      <c r="Y37" s="359"/>
      <c r="Z37" s="359"/>
      <c r="AA37" s="359"/>
      <c r="AB37" s="158"/>
      <c r="AC37" s="287"/>
      <c r="AD37" s="130"/>
      <c r="AE37" s="130"/>
      <c r="AF37" s="130"/>
      <c r="AG37" s="130"/>
      <c r="AH37" s="130"/>
      <c r="AI37" s="130"/>
      <c r="AJ37" s="274"/>
      <c r="AK37" s="130"/>
      <c r="AL37" s="274"/>
      <c r="AM37" s="130"/>
      <c r="AN37" s="274"/>
      <c r="AO37" s="130"/>
      <c r="AP37" s="130"/>
      <c r="AQ37" s="130"/>
      <c r="AR37" s="130"/>
      <c r="AS37" s="130"/>
      <c r="AT37" s="130"/>
      <c r="AU37" s="130"/>
      <c r="AV37" s="130"/>
      <c r="AW37" s="130"/>
      <c r="AX37" s="116"/>
      <c r="AY37" s="116"/>
    </row>
    <row r="38" spans="1:51" ht="15.75" customHeight="1">
      <c r="A38" s="116"/>
      <c r="B38" s="116"/>
      <c r="C38" s="116"/>
      <c r="D38" s="116"/>
      <c r="E38" s="136"/>
      <c r="F38" s="116"/>
      <c r="G38" s="136" t="s">
        <v>961</v>
      </c>
      <c r="I38" s="260" t="s">
        <v>432</v>
      </c>
      <c r="J38" s="162" t="s">
        <v>433</v>
      </c>
      <c r="K38" s="287">
        <f>+'0BJ PROGR. I-II Y III'!C36</f>
        <v>54704830.817334853</v>
      </c>
      <c r="L38" s="130">
        <f>+'0BJ PROGR. I-II Y III'!D36</f>
        <v>1815777.22037</v>
      </c>
      <c r="M38" s="130">
        <f>+'0BJ PROGR. I-II Y III'!E36</f>
        <v>0</v>
      </c>
      <c r="N38" s="130">
        <f>+'0BJ PROGR. I-II Y III'!F36</f>
        <v>0</v>
      </c>
      <c r="O38" s="267">
        <f t="shared" ref="O38:O42" si="29">SUM(K38:N38)</f>
        <v>56520608.037704855</v>
      </c>
      <c r="P38" s="117"/>
      <c r="Q38" s="287">
        <f>+'0BJ PROGR. I-II Y III'!I36</f>
        <v>2274756.7628885</v>
      </c>
      <c r="R38" s="130">
        <f>+'0BJ PROGR. I-II Y III'!J36</f>
        <v>13122448.397509249</v>
      </c>
      <c r="S38" s="130">
        <f>+'0BJ PROGR. I-II Y III'!K36</f>
        <v>0</v>
      </c>
      <c r="T38" s="130">
        <f>+'0BJ PROGR. I-II Y III'!L36</f>
        <v>0</v>
      </c>
      <c r="U38" s="130">
        <f>+'0BJ PROGR. I-II Y III'!M36</f>
        <v>0</v>
      </c>
      <c r="V38" s="358">
        <f>+'0BJ PROGR. I-II Y III'!N36</f>
        <v>2641497.4322872497</v>
      </c>
      <c r="W38" s="359">
        <f>+'0BJ PROGR. I-II Y III'!O36</f>
        <v>0</v>
      </c>
      <c r="X38" s="280">
        <f t="shared" ref="X38:X42" si="30">SUM(V38:W38)</f>
        <v>2641497.4322872497</v>
      </c>
      <c r="Y38" s="359">
        <f>+'0BJ PROGR. I-II Y III'!Q36</f>
        <v>1999647.2396485</v>
      </c>
      <c r="Z38" s="359">
        <f>+'0BJ PROGR. I-II Y III'!R36</f>
        <v>0</v>
      </c>
      <c r="AA38" s="359">
        <f>+'0BJ PROGR. I-II Y III'!S36</f>
        <v>0</v>
      </c>
      <c r="AB38" s="130">
        <f t="shared" ref="AB38:AB42" si="31">SUM(Y38:AA38)</f>
        <v>1999647.2396485</v>
      </c>
      <c r="AC38" s="287">
        <f>+'0BJ PROGR. I-II Y III'!U36</f>
        <v>0</v>
      </c>
      <c r="AD38" s="130">
        <f>+'0BJ PROGR. I-II Y III'!V36</f>
        <v>0</v>
      </c>
      <c r="AE38" s="130">
        <f>+'0BJ PROGR. I-II Y III'!W36</f>
        <v>0</v>
      </c>
      <c r="AF38" s="130">
        <f>+'0BJ PROGR. I-II Y III'!X36</f>
        <v>1345717.2874722499</v>
      </c>
      <c r="AG38" s="130">
        <f>+'0BJ PROGR. I-II Y III'!Y36</f>
        <v>0</v>
      </c>
      <c r="AH38" s="130">
        <f>+'0BJ PROGR. I-II Y III'!Z36</f>
        <v>0</v>
      </c>
      <c r="AI38" s="130">
        <f>+'0BJ PROGR. I-II Y III'!AA36</f>
        <v>0</v>
      </c>
      <c r="AJ38" s="267">
        <f t="shared" ref="AJ38:AJ42" si="32">+Q38+R38+S38+T38+U38++X38+AB38+AC38+AD38+AE38+AF38+AG38+AH38+AI38</f>
        <v>21384067.119805746</v>
      </c>
      <c r="AK38" s="130"/>
      <c r="AL38" s="267">
        <v>0</v>
      </c>
      <c r="AM38" s="130"/>
      <c r="AN38" s="267">
        <f t="shared" ref="AN38:AN42" si="33">+O38+AJ38+AL38</f>
        <v>77904675.157510608</v>
      </c>
      <c r="AO38" s="130"/>
      <c r="AP38" s="130"/>
      <c r="AQ38" s="130"/>
      <c r="AR38" s="130"/>
      <c r="AS38" s="130"/>
      <c r="AT38" s="130"/>
      <c r="AU38" s="130"/>
      <c r="AV38" s="130"/>
      <c r="AW38" s="130"/>
      <c r="AX38" s="116"/>
      <c r="AY38" s="116"/>
    </row>
    <row r="39" spans="1:51" ht="15.75" customHeight="1">
      <c r="A39" s="116"/>
      <c r="B39" s="116"/>
      <c r="C39" s="116"/>
      <c r="D39" s="116"/>
      <c r="E39" s="136"/>
      <c r="F39" s="116"/>
      <c r="G39" s="136" t="s">
        <v>961</v>
      </c>
      <c r="I39" s="260" t="s">
        <v>434</v>
      </c>
      <c r="J39" s="162" t="s">
        <v>435</v>
      </c>
      <c r="K39" s="287">
        <f>+'0BJ PROGR. I-II Y III'!C37</f>
        <v>0</v>
      </c>
      <c r="L39" s="130">
        <f>+'0BJ PROGR. I-II Y III'!D37</f>
        <v>0</v>
      </c>
      <c r="M39" s="130">
        <f>+'0BJ PROGR. I-II Y III'!E37</f>
        <v>0</v>
      </c>
      <c r="N39" s="130">
        <f>+'0BJ PROGR. I-II Y III'!F37</f>
        <v>0</v>
      </c>
      <c r="O39" s="267">
        <f t="shared" si="29"/>
        <v>0</v>
      </c>
      <c r="P39" s="117"/>
      <c r="Q39" s="287">
        <f>+'0BJ PROGR. I-II Y III'!I37</f>
        <v>0</v>
      </c>
      <c r="R39" s="130">
        <f>+'0BJ PROGR. I-II Y III'!J37</f>
        <v>0</v>
      </c>
      <c r="S39" s="130">
        <f>+'0BJ PROGR. I-II Y III'!K37</f>
        <v>0</v>
      </c>
      <c r="T39" s="130">
        <f>+'0BJ PROGR. I-II Y III'!L37</f>
        <v>0</v>
      </c>
      <c r="U39" s="130">
        <f>+'0BJ PROGR. I-II Y III'!M37</f>
        <v>0</v>
      </c>
      <c r="V39" s="358">
        <f>+'0BJ PROGR. I-II Y III'!N37</f>
        <v>0</v>
      </c>
      <c r="W39" s="359">
        <f>+'0BJ PROGR. I-II Y III'!O37</f>
        <v>0</v>
      </c>
      <c r="X39" s="280">
        <f t="shared" si="30"/>
        <v>0</v>
      </c>
      <c r="Y39" s="359">
        <f>+'0BJ PROGR. I-II Y III'!Q37</f>
        <v>0</v>
      </c>
      <c r="Z39" s="359">
        <f>+'0BJ PROGR. I-II Y III'!R37</f>
        <v>0</v>
      </c>
      <c r="AA39" s="359">
        <f>+'0BJ PROGR. I-II Y III'!S37</f>
        <v>0</v>
      </c>
      <c r="AB39" s="130">
        <f t="shared" si="31"/>
        <v>0</v>
      </c>
      <c r="AC39" s="287">
        <f>+'0BJ PROGR. I-II Y III'!U37</f>
        <v>0</v>
      </c>
      <c r="AD39" s="130">
        <f>+'0BJ PROGR. I-II Y III'!V37</f>
        <v>0</v>
      </c>
      <c r="AE39" s="130">
        <f>+'0BJ PROGR. I-II Y III'!W37</f>
        <v>0</v>
      </c>
      <c r="AF39" s="130">
        <f>+'0BJ PROGR. I-II Y III'!X37</f>
        <v>0</v>
      </c>
      <c r="AG39" s="130">
        <f>+'0BJ PROGR. I-II Y III'!Y37</f>
        <v>0</v>
      </c>
      <c r="AH39" s="130">
        <f>+'0BJ PROGR. I-II Y III'!Z37</f>
        <v>0</v>
      </c>
      <c r="AI39" s="130">
        <f>+'0BJ PROGR. I-II Y III'!AA37</f>
        <v>0</v>
      </c>
      <c r="AJ39" s="267">
        <f t="shared" si="32"/>
        <v>0</v>
      </c>
      <c r="AK39" s="130"/>
      <c r="AL39" s="267">
        <v>0</v>
      </c>
      <c r="AM39" s="130"/>
      <c r="AN39" s="267">
        <f t="shared" si="33"/>
        <v>0</v>
      </c>
      <c r="AO39" s="130"/>
      <c r="AP39" s="130"/>
      <c r="AQ39" s="130"/>
      <c r="AR39" s="130"/>
      <c r="AS39" s="130"/>
      <c r="AT39" s="130"/>
      <c r="AU39" s="130"/>
      <c r="AV39" s="130"/>
      <c r="AW39" s="130"/>
      <c r="AX39" s="116"/>
      <c r="AY39" s="116"/>
    </row>
    <row r="40" spans="1:51" ht="15.75" customHeight="1">
      <c r="A40" s="116"/>
      <c r="B40" s="116"/>
      <c r="C40" s="116"/>
      <c r="D40" s="116"/>
      <c r="E40" s="136"/>
      <c r="F40" s="116"/>
      <c r="G40" s="136" t="s">
        <v>961</v>
      </c>
      <c r="I40" s="260" t="s">
        <v>436</v>
      </c>
      <c r="J40" s="162" t="s">
        <v>437</v>
      </c>
      <c r="K40" s="287">
        <f>+'0BJ PROGR. I-II Y III'!C38</f>
        <v>0</v>
      </c>
      <c r="L40" s="130">
        <f>+'0BJ PROGR. I-II Y III'!D38</f>
        <v>0</v>
      </c>
      <c r="M40" s="130">
        <f>+'0BJ PROGR. I-II Y III'!E38</f>
        <v>0</v>
      </c>
      <c r="N40" s="130">
        <f>+'0BJ PROGR. I-II Y III'!F38</f>
        <v>0</v>
      </c>
      <c r="O40" s="267">
        <f t="shared" si="29"/>
        <v>0</v>
      </c>
      <c r="P40" s="117"/>
      <c r="Q40" s="287">
        <f>+'0BJ PROGR. I-II Y III'!I38</f>
        <v>0</v>
      </c>
      <c r="R40" s="130">
        <f>+'0BJ PROGR. I-II Y III'!J38</f>
        <v>0</v>
      </c>
      <c r="S40" s="130">
        <f>+'0BJ PROGR. I-II Y III'!K38</f>
        <v>0</v>
      </c>
      <c r="T40" s="130">
        <f>+'0BJ PROGR. I-II Y III'!L38</f>
        <v>0</v>
      </c>
      <c r="U40" s="130">
        <f>+'0BJ PROGR. I-II Y III'!M38</f>
        <v>0</v>
      </c>
      <c r="V40" s="358">
        <f>+'0BJ PROGR. I-II Y III'!N38</f>
        <v>0</v>
      </c>
      <c r="W40" s="359">
        <f>+'0BJ PROGR. I-II Y III'!O38</f>
        <v>0</v>
      </c>
      <c r="X40" s="280">
        <f t="shared" si="30"/>
        <v>0</v>
      </c>
      <c r="Y40" s="359">
        <f>+'0BJ PROGR. I-II Y III'!Q38</f>
        <v>0</v>
      </c>
      <c r="Z40" s="359">
        <f>+'0BJ PROGR. I-II Y III'!R38</f>
        <v>0</v>
      </c>
      <c r="AA40" s="359">
        <f>+'0BJ PROGR. I-II Y III'!S38</f>
        <v>0</v>
      </c>
      <c r="AB40" s="130">
        <f t="shared" si="31"/>
        <v>0</v>
      </c>
      <c r="AC40" s="287">
        <f>+'0BJ PROGR. I-II Y III'!U38</f>
        <v>0</v>
      </c>
      <c r="AD40" s="130">
        <f>+'0BJ PROGR. I-II Y III'!V38</f>
        <v>0</v>
      </c>
      <c r="AE40" s="130">
        <f>+'0BJ PROGR. I-II Y III'!W38</f>
        <v>0</v>
      </c>
      <c r="AF40" s="130">
        <f>+'0BJ PROGR. I-II Y III'!X38</f>
        <v>0</v>
      </c>
      <c r="AG40" s="130">
        <f>+'0BJ PROGR. I-II Y III'!Y38</f>
        <v>0</v>
      </c>
      <c r="AH40" s="130">
        <f>+'0BJ PROGR. I-II Y III'!Z38</f>
        <v>0</v>
      </c>
      <c r="AI40" s="130">
        <f>+'0BJ PROGR. I-II Y III'!AA38</f>
        <v>0</v>
      </c>
      <c r="AJ40" s="267">
        <f t="shared" si="32"/>
        <v>0</v>
      </c>
      <c r="AK40" s="130"/>
      <c r="AL40" s="267">
        <v>0</v>
      </c>
      <c r="AM40" s="130"/>
      <c r="AN40" s="267">
        <f t="shared" si="33"/>
        <v>0</v>
      </c>
      <c r="AO40" s="130"/>
      <c r="AP40" s="130"/>
      <c r="AQ40" s="130"/>
      <c r="AR40" s="130"/>
      <c r="AS40" s="130"/>
      <c r="AT40" s="130"/>
      <c r="AU40" s="130"/>
      <c r="AV40" s="130"/>
      <c r="AW40" s="130"/>
      <c r="AX40" s="116"/>
      <c r="AY40" s="116"/>
    </row>
    <row r="41" spans="1:51" ht="15.75" customHeight="1">
      <c r="A41" s="116"/>
      <c r="B41" s="116"/>
      <c r="C41" s="116"/>
      <c r="D41" s="116"/>
      <c r="E41" s="136"/>
      <c r="F41" s="116"/>
      <c r="G41" s="136" t="s">
        <v>961</v>
      </c>
      <c r="I41" s="260" t="s">
        <v>438</v>
      </c>
      <c r="J41" s="162" t="s">
        <v>439</v>
      </c>
      <c r="K41" s="287">
        <f>+'0BJ PROGR. I-II Y III'!C39</f>
        <v>0</v>
      </c>
      <c r="L41" s="130">
        <f>+'0BJ PROGR. I-II Y III'!D39</f>
        <v>0</v>
      </c>
      <c r="M41" s="130">
        <f>+'0BJ PROGR. I-II Y III'!E39</f>
        <v>0</v>
      </c>
      <c r="N41" s="130">
        <f>+'0BJ PROGR. I-II Y III'!F39</f>
        <v>0</v>
      </c>
      <c r="O41" s="267">
        <f t="shared" si="29"/>
        <v>0</v>
      </c>
      <c r="P41" s="117"/>
      <c r="Q41" s="287">
        <f>+'0BJ PROGR. I-II Y III'!I39</f>
        <v>0</v>
      </c>
      <c r="R41" s="130">
        <f>+'0BJ PROGR. I-II Y III'!J39</f>
        <v>0</v>
      </c>
      <c r="S41" s="130">
        <f>+'0BJ PROGR. I-II Y III'!K39</f>
        <v>0</v>
      </c>
      <c r="T41" s="130">
        <f>+'0BJ PROGR. I-II Y III'!L39</f>
        <v>0</v>
      </c>
      <c r="U41" s="130">
        <f>+'0BJ PROGR. I-II Y III'!M39</f>
        <v>0</v>
      </c>
      <c r="V41" s="358">
        <f>+'0BJ PROGR. I-II Y III'!N39</f>
        <v>0</v>
      </c>
      <c r="W41" s="359">
        <f>+'0BJ PROGR. I-II Y III'!O39</f>
        <v>0</v>
      </c>
      <c r="X41" s="280">
        <f t="shared" si="30"/>
        <v>0</v>
      </c>
      <c r="Y41" s="359">
        <f>+'0BJ PROGR. I-II Y III'!Q39</f>
        <v>0</v>
      </c>
      <c r="Z41" s="359">
        <f>+'0BJ PROGR. I-II Y III'!R39</f>
        <v>0</v>
      </c>
      <c r="AA41" s="359">
        <f>+'0BJ PROGR. I-II Y III'!S39</f>
        <v>0</v>
      </c>
      <c r="AB41" s="130">
        <f t="shared" si="31"/>
        <v>0</v>
      </c>
      <c r="AC41" s="287">
        <f>+'0BJ PROGR. I-II Y III'!U39</f>
        <v>0</v>
      </c>
      <c r="AD41" s="130">
        <f>+'0BJ PROGR. I-II Y III'!V39</f>
        <v>0</v>
      </c>
      <c r="AE41" s="130">
        <f>+'0BJ PROGR. I-II Y III'!W39</f>
        <v>0</v>
      </c>
      <c r="AF41" s="130">
        <f>+'0BJ PROGR. I-II Y III'!X39</f>
        <v>0</v>
      </c>
      <c r="AG41" s="130">
        <f>+'0BJ PROGR. I-II Y III'!Y39</f>
        <v>0</v>
      </c>
      <c r="AH41" s="130">
        <f>+'0BJ PROGR. I-II Y III'!Z39</f>
        <v>0</v>
      </c>
      <c r="AI41" s="130">
        <f>+'0BJ PROGR. I-II Y III'!AA39</f>
        <v>0</v>
      </c>
      <c r="AJ41" s="267">
        <f t="shared" si="32"/>
        <v>0</v>
      </c>
      <c r="AK41" s="130"/>
      <c r="AL41" s="267">
        <v>0</v>
      </c>
      <c r="AM41" s="130"/>
      <c r="AN41" s="267">
        <f t="shared" si="33"/>
        <v>0</v>
      </c>
      <c r="AO41" s="130"/>
      <c r="AP41" s="130"/>
      <c r="AQ41" s="130"/>
      <c r="AR41" s="130"/>
      <c r="AS41" s="130"/>
      <c r="AT41" s="130"/>
      <c r="AU41" s="130"/>
      <c r="AV41" s="130"/>
      <c r="AW41" s="130"/>
      <c r="AX41" s="116"/>
      <c r="AY41" s="116"/>
    </row>
    <row r="42" spans="1:51" ht="15.75" customHeight="1">
      <c r="A42" s="116"/>
      <c r="B42" s="116"/>
      <c r="C42" s="116"/>
      <c r="D42" s="116"/>
      <c r="E42" s="136"/>
      <c r="F42" s="116"/>
      <c r="G42" s="136" t="s">
        <v>961</v>
      </c>
      <c r="I42" s="260" t="s">
        <v>440</v>
      </c>
      <c r="J42" s="162" t="s">
        <v>441</v>
      </c>
      <c r="K42" s="287">
        <f>+'0BJ PROGR. I-II Y III'!C40</f>
        <v>2957017.8720181002</v>
      </c>
      <c r="L42" s="130">
        <f>+'0BJ PROGR. I-II Y III'!D40</f>
        <v>98150.120020000002</v>
      </c>
      <c r="M42" s="130">
        <f>+'0BJ PROGR. I-II Y III'!E40</f>
        <v>0</v>
      </c>
      <c r="N42" s="130">
        <f>+'0BJ PROGR. I-II Y III'!F40</f>
        <v>0</v>
      </c>
      <c r="O42" s="267">
        <f t="shared" si="29"/>
        <v>3055167.9920381</v>
      </c>
      <c r="P42" s="117"/>
      <c r="Q42" s="287">
        <f>+'0BJ PROGR. I-II Y III'!I40</f>
        <v>122959.825021</v>
      </c>
      <c r="R42" s="130">
        <f>+'0BJ PROGR. I-II Y III'!J40</f>
        <v>709321.53500049992</v>
      </c>
      <c r="S42" s="130">
        <f>+'0BJ PROGR. I-II Y III'!K40</f>
        <v>0</v>
      </c>
      <c r="T42" s="130">
        <f>+'0BJ PROGR. I-II Y III'!L40</f>
        <v>0</v>
      </c>
      <c r="U42" s="130">
        <f>+'0BJ PROGR. I-II Y III'!M40</f>
        <v>0</v>
      </c>
      <c r="V42" s="358">
        <f>+'0BJ PROGR. I-II Y III'!N40</f>
        <v>142783.64498849999</v>
      </c>
      <c r="W42" s="359">
        <f>+'0BJ PROGR. I-II Y III'!O40</f>
        <v>0</v>
      </c>
      <c r="X42" s="280">
        <f t="shared" si="30"/>
        <v>142783.64498849999</v>
      </c>
      <c r="Y42" s="359">
        <f>+'0BJ PROGR. I-II Y III'!Q40</f>
        <v>108089.03998099999</v>
      </c>
      <c r="Z42" s="359">
        <f>+'0BJ PROGR. I-II Y III'!R40</f>
        <v>0</v>
      </c>
      <c r="AA42" s="359">
        <f>+'0BJ PROGR. I-II Y III'!S40</f>
        <v>0</v>
      </c>
      <c r="AB42" s="130">
        <f t="shared" si="31"/>
        <v>108089.03998099999</v>
      </c>
      <c r="AC42" s="287">
        <f>+'0BJ PROGR. I-II Y III'!U40</f>
        <v>0</v>
      </c>
      <c r="AD42" s="130">
        <f>+'0BJ PROGR. I-II Y III'!V40</f>
        <v>0</v>
      </c>
      <c r="AE42" s="130">
        <f>+'0BJ PROGR. I-II Y III'!W40</f>
        <v>0</v>
      </c>
      <c r="AF42" s="130">
        <f>+'0BJ PROGR. I-II Y III'!X40</f>
        <v>72741.474998500009</v>
      </c>
      <c r="AG42" s="130">
        <f>+'0BJ PROGR. I-II Y III'!Y40</f>
        <v>0</v>
      </c>
      <c r="AH42" s="130">
        <f>+'0BJ PROGR. I-II Y III'!Z40</f>
        <v>0</v>
      </c>
      <c r="AI42" s="130">
        <f>+'0BJ PROGR. I-II Y III'!AA40</f>
        <v>0</v>
      </c>
      <c r="AJ42" s="267">
        <f t="shared" si="32"/>
        <v>1155895.5199894998</v>
      </c>
      <c r="AK42" s="130"/>
      <c r="AL42" s="267">
        <v>0</v>
      </c>
      <c r="AM42" s="130"/>
      <c r="AN42" s="267">
        <f t="shared" si="33"/>
        <v>4211063.5120275998</v>
      </c>
      <c r="AO42" s="130"/>
      <c r="AP42" s="130"/>
      <c r="AQ42" s="130"/>
      <c r="AR42" s="130"/>
      <c r="AS42" s="130"/>
      <c r="AT42" s="130"/>
      <c r="AU42" s="130"/>
      <c r="AV42" s="130"/>
      <c r="AW42" s="130"/>
      <c r="AX42" s="116"/>
      <c r="AY42" s="116"/>
    </row>
    <row r="43" spans="1:51" ht="15.75" customHeight="1">
      <c r="A43" s="116"/>
      <c r="B43" s="116"/>
      <c r="C43" s="116"/>
      <c r="D43" s="116"/>
      <c r="E43" s="136"/>
      <c r="F43" s="116"/>
      <c r="G43" s="131" t="s">
        <v>961</v>
      </c>
      <c r="I43" s="273" t="s">
        <v>442</v>
      </c>
      <c r="J43" s="164" t="s">
        <v>443</v>
      </c>
      <c r="K43" s="278"/>
      <c r="L43" s="158"/>
      <c r="M43" s="158"/>
      <c r="N43" s="158"/>
      <c r="O43" s="274"/>
      <c r="P43" s="117"/>
      <c r="Q43" s="278"/>
      <c r="R43" s="158"/>
      <c r="S43" s="158"/>
      <c r="T43" s="158"/>
      <c r="U43" s="158"/>
      <c r="V43" s="352"/>
      <c r="W43" s="353"/>
      <c r="X43" s="277"/>
      <c r="Y43" s="359"/>
      <c r="Z43" s="359"/>
      <c r="AA43" s="359"/>
      <c r="AB43" s="158"/>
      <c r="AC43" s="287"/>
      <c r="AD43" s="130"/>
      <c r="AE43" s="130"/>
      <c r="AF43" s="130"/>
      <c r="AG43" s="130"/>
      <c r="AH43" s="130"/>
      <c r="AI43" s="130"/>
      <c r="AJ43" s="274"/>
      <c r="AK43" s="130"/>
      <c r="AL43" s="274"/>
      <c r="AM43" s="130"/>
      <c r="AN43" s="274"/>
      <c r="AO43" s="130"/>
      <c r="AP43" s="130"/>
      <c r="AQ43" s="130"/>
      <c r="AR43" s="130"/>
      <c r="AS43" s="130"/>
      <c r="AT43" s="130"/>
      <c r="AU43" s="130"/>
      <c r="AV43" s="130"/>
      <c r="AW43" s="130"/>
      <c r="AX43" s="116"/>
      <c r="AY43" s="116"/>
    </row>
    <row r="44" spans="1:51" ht="15.75" customHeight="1">
      <c r="A44" s="116"/>
      <c r="B44" s="116"/>
      <c r="C44" s="116"/>
      <c r="D44" s="116"/>
      <c r="E44" s="136"/>
      <c r="F44" s="116"/>
      <c r="G44" s="136" t="s">
        <v>961</v>
      </c>
      <c r="I44" s="260" t="s">
        <v>444</v>
      </c>
      <c r="J44" s="162" t="s">
        <v>1477</v>
      </c>
      <c r="K44" s="287">
        <f>+'0BJ PROGR. I-II Y III'!C42</f>
        <v>31048687.771190051</v>
      </c>
      <c r="L44" s="130">
        <f>+'0BJ PROGR. I-II Y III'!D42</f>
        <v>1030576.26021</v>
      </c>
      <c r="M44" s="130">
        <f>+'0BJ PROGR. I-II Y III'!E42</f>
        <v>0</v>
      </c>
      <c r="N44" s="130">
        <f>+'0BJ PROGR. I-II Y III'!F42</f>
        <v>0</v>
      </c>
      <c r="O44" s="267">
        <f t="shared" ref="O44:O48" si="34">SUM(K44:N44)</f>
        <v>32079264.031400051</v>
      </c>
      <c r="P44" s="117"/>
      <c r="Q44" s="287">
        <f>+'0BJ PROGR. I-II Y III'!I42</f>
        <v>1291078.1627205</v>
      </c>
      <c r="R44" s="130">
        <f>+'0BJ PROGR. I-II Y III'!J42</f>
        <v>7447876.1175052486</v>
      </c>
      <c r="S44" s="130">
        <f>+'0BJ PROGR. I-II Y III'!K42</f>
        <v>0</v>
      </c>
      <c r="T44" s="130">
        <f>+'0BJ PROGR. I-II Y III'!L42</f>
        <v>0</v>
      </c>
      <c r="U44" s="130">
        <f>+'0BJ PROGR. I-II Y III'!M42</f>
        <v>0</v>
      </c>
      <c r="V44" s="358">
        <f>+'0BJ PROGR. I-II Y III'!N42</f>
        <v>1499228.2723792498</v>
      </c>
      <c r="W44" s="359">
        <f>+'0BJ PROGR. I-II Y III'!O42</f>
        <v>0</v>
      </c>
      <c r="X44" s="280">
        <f t="shared" ref="X44:X48" si="35">SUM(V44:W44)</f>
        <v>1499228.2723792498</v>
      </c>
      <c r="Y44" s="359">
        <f>+'0BJ PROGR. I-II Y III'!Q42</f>
        <v>1134934.9198004999</v>
      </c>
      <c r="Z44" s="359">
        <f>+'0BJ PROGR. I-II Y III'!R42</f>
        <v>0</v>
      </c>
      <c r="AA44" s="359">
        <f>+'0BJ PROGR. I-II Y III'!S42</f>
        <v>0</v>
      </c>
      <c r="AB44" s="130">
        <f t="shared" ref="AB44:AB48" si="36">SUM(Y44:AA44)</f>
        <v>1134934.9198004999</v>
      </c>
      <c r="AC44" s="287">
        <f>+'0BJ PROGR. I-II Y III'!U42</f>
        <v>0</v>
      </c>
      <c r="AD44" s="130">
        <f>+'0BJ PROGR. I-II Y III'!V42</f>
        <v>0</v>
      </c>
      <c r="AE44" s="130">
        <f>+'0BJ PROGR. I-II Y III'!W42</f>
        <v>0</v>
      </c>
      <c r="AF44" s="130">
        <f>+'0BJ PROGR. I-II Y III'!X42</f>
        <v>763785.48748424998</v>
      </c>
      <c r="AG44" s="130">
        <f>+'0BJ PROGR. I-II Y III'!Y42</f>
        <v>0</v>
      </c>
      <c r="AH44" s="130">
        <f>+'0BJ PROGR. I-II Y III'!Z42</f>
        <v>0</v>
      </c>
      <c r="AI44" s="130">
        <f>+'0BJ PROGR. I-II Y III'!AA42</f>
        <v>0</v>
      </c>
      <c r="AJ44" s="267">
        <f t="shared" ref="AJ44:AJ48" si="37">+Q44+R44+S44+T44+U44++X44+AB44+AC44+AD44+AE44+AF44+AG44+AH44+AI44</f>
        <v>12136902.959889747</v>
      </c>
      <c r="AK44" s="130"/>
      <c r="AL44" s="267">
        <v>0</v>
      </c>
      <c r="AM44" s="130"/>
      <c r="AN44" s="267">
        <f t="shared" ref="AN44:AN48" si="38">+O44+AJ44+AL44</f>
        <v>44216166.991289794</v>
      </c>
      <c r="AO44" s="130"/>
      <c r="AP44" s="130"/>
      <c r="AQ44" s="130"/>
      <c r="AR44" s="130"/>
      <c r="AS44" s="130"/>
      <c r="AT44" s="130"/>
      <c r="AU44" s="130"/>
      <c r="AV44" s="130"/>
      <c r="AW44" s="130"/>
      <c r="AX44" s="116"/>
      <c r="AY44" s="116"/>
    </row>
    <row r="45" spans="1:51" ht="15.75" customHeight="1">
      <c r="A45" s="116"/>
      <c r="B45" s="116"/>
      <c r="C45" s="116"/>
      <c r="D45" s="116"/>
      <c r="E45" s="136"/>
      <c r="F45" s="116"/>
      <c r="G45" s="136" t="s">
        <v>961</v>
      </c>
      <c r="I45" s="260" t="s">
        <v>446</v>
      </c>
      <c r="J45" s="162" t="s">
        <v>447</v>
      </c>
      <c r="K45" s="287">
        <f>+'0BJ PROGR. I-II Y III'!C43</f>
        <v>8871053.6560542993</v>
      </c>
      <c r="L45" s="130">
        <f>+'0BJ PROGR. I-II Y III'!D43</f>
        <v>294450.36005999998</v>
      </c>
      <c r="M45" s="130">
        <f>+'0BJ PROGR. I-II Y III'!E43</f>
        <v>0</v>
      </c>
      <c r="N45" s="130">
        <f>+'0BJ PROGR. I-II Y III'!F43</f>
        <v>0</v>
      </c>
      <c r="O45" s="267">
        <f t="shared" si="34"/>
        <v>9165504.0161143001</v>
      </c>
      <c r="P45" s="117"/>
      <c r="Q45" s="287">
        <f>+'0BJ PROGR. I-II Y III'!I43</f>
        <v>368879.47506299999</v>
      </c>
      <c r="R45" s="130">
        <f>+'0BJ PROGR. I-II Y III'!J43</f>
        <v>2127964.6050014999</v>
      </c>
      <c r="S45" s="130">
        <f>+'0BJ PROGR. I-II Y III'!K43</f>
        <v>0</v>
      </c>
      <c r="T45" s="130">
        <f>+'0BJ PROGR. I-II Y III'!L43</f>
        <v>0</v>
      </c>
      <c r="U45" s="130">
        <f>+'0BJ PROGR. I-II Y III'!M43</f>
        <v>0</v>
      </c>
      <c r="V45" s="358">
        <f>+'0BJ PROGR. I-II Y III'!N43</f>
        <v>428350.93496549997</v>
      </c>
      <c r="W45" s="359">
        <f>+'0BJ PROGR. I-II Y III'!O43</f>
        <v>0</v>
      </c>
      <c r="X45" s="280">
        <f t="shared" si="35"/>
        <v>428350.93496549997</v>
      </c>
      <c r="Y45" s="359">
        <f>+'0BJ PROGR. I-II Y III'!Q43</f>
        <v>324267.11994299997</v>
      </c>
      <c r="Z45" s="359">
        <f>+'0BJ PROGR. I-II Y III'!R43</f>
        <v>0</v>
      </c>
      <c r="AA45" s="359">
        <f>+'0BJ PROGR. I-II Y III'!S43</f>
        <v>0</v>
      </c>
      <c r="AB45" s="130">
        <f t="shared" si="36"/>
        <v>324267.11994299997</v>
      </c>
      <c r="AC45" s="287">
        <f>+'0BJ PROGR. I-II Y III'!U43</f>
        <v>0</v>
      </c>
      <c r="AD45" s="130">
        <f>+'0BJ PROGR. I-II Y III'!V43</f>
        <v>0</v>
      </c>
      <c r="AE45" s="130">
        <f>+'0BJ PROGR. I-II Y III'!W43</f>
        <v>0</v>
      </c>
      <c r="AF45" s="130">
        <f>+'0BJ PROGR. I-II Y III'!X43</f>
        <v>218224.42499550001</v>
      </c>
      <c r="AG45" s="130">
        <f>+'0BJ PROGR. I-II Y III'!Y43</f>
        <v>0</v>
      </c>
      <c r="AH45" s="130">
        <f>+'0BJ PROGR. I-II Y III'!Z43</f>
        <v>0</v>
      </c>
      <c r="AI45" s="130">
        <f>+'0BJ PROGR. I-II Y III'!AA43</f>
        <v>0</v>
      </c>
      <c r="AJ45" s="267">
        <f t="shared" si="37"/>
        <v>3467686.5599684999</v>
      </c>
      <c r="AK45" s="130"/>
      <c r="AL45" s="267">
        <v>0</v>
      </c>
      <c r="AM45" s="130"/>
      <c r="AN45" s="267">
        <f t="shared" si="38"/>
        <v>12633190.5760828</v>
      </c>
      <c r="AO45" s="130"/>
      <c r="AP45" s="130"/>
      <c r="AQ45" s="130"/>
      <c r="AR45" s="130"/>
      <c r="AS45" s="130"/>
      <c r="AT45" s="130"/>
      <c r="AU45" s="130"/>
      <c r="AV45" s="130"/>
      <c r="AW45" s="130"/>
      <c r="AX45" s="116"/>
      <c r="AY45" s="116"/>
    </row>
    <row r="46" spans="1:51" ht="15.75" customHeight="1">
      <c r="A46" s="116"/>
      <c r="B46" s="116"/>
      <c r="C46" s="116"/>
      <c r="D46" s="116"/>
      <c r="E46" s="136"/>
      <c r="F46" s="116"/>
      <c r="G46" s="136" t="s">
        <v>961</v>
      </c>
      <c r="I46" s="260" t="s">
        <v>448</v>
      </c>
      <c r="J46" s="162" t="s">
        <v>449</v>
      </c>
      <c r="K46" s="287">
        <f>+'0BJ PROGR. I-II Y III'!C44</f>
        <v>8871053.6099999994</v>
      </c>
      <c r="L46" s="130">
        <f>+'0BJ PROGR. I-II Y III'!D44</f>
        <v>294450.36</v>
      </c>
      <c r="M46" s="130">
        <f>+'0BJ PROGR. I-II Y III'!E44</f>
        <v>0</v>
      </c>
      <c r="N46" s="130">
        <f>+'0BJ PROGR. I-II Y III'!F44</f>
        <v>0</v>
      </c>
      <c r="O46" s="267">
        <f t="shared" si="34"/>
        <v>9165503.9699999988</v>
      </c>
      <c r="P46" s="117"/>
      <c r="Q46" s="287">
        <f>+'0BJ PROGR. I-II Y III'!I44</f>
        <v>368879.48</v>
      </c>
      <c r="R46" s="130">
        <f>+'0BJ PROGR. I-II Y III'!J44</f>
        <v>2127964.61</v>
      </c>
      <c r="S46" s="130">
        <f>+'0BJ PROGR. I-II Y III'!K44</f>
        <v>0</v>
      </c>
      <c r="T46" s="130">
        <f>+'0BJ PROGR. I-II Y III'!L44</f>
        <v>0</v>
      </c>
      <c r="U46" s="130">
        <f>+'0BJ PROGR. I-II Y III'!M44</f>
        <v>0</v>
      </c>
      <c r="V46" s="358">
        <f>+'0BJ PROGR. I-II Y III'!N44</f>
        <v>428350.93</v>
      </c>
      <c r="W46" s="359">
        <f>+'0BJ PROGR. I-II Y III'!O44</f>
        <v>0</v>
      </c>
      <c r="X46" s="280">
        <f t="shared" si="35"/>
        <v>428350.93</v>
      </c>
      <c r="Y46" s="359">
        <f>+'0BJ PROGR. I-II Y III'!Q44</f>
        <v>324267.12</v>
      </c>
      <c r="Z46" s="359">
        <f>+'0BJ PROGR. I-II Y III'!R44</f>
        <v>0</v>
      </c>
      <c r="AA46" s="359">
        <f>+'0BJ PROGR. I-II Y III'!S44</f>
        <v>0</v>
      </c>
      <c r="AB46" s="130">
        <f t="shared" si="36"/>
        <v>324267.12</v>
      </c>
      <c r="AC46" s="287">
        <f>+'0BJ PROGR. I-II Y III'!U44</f>
        <v>0</v>
      </c>
      <c r="AD46" s="130">
        <f>+'0BJ PROGR. I-II Y III'!V44</f>
        <v>0</v>
      </c>
      <c r="AE46" s="130">
        <f>+'0BJ PROGR. I-II Y III'!W44</f>
        <v>0</v>
      </c>
      <c r="AF46" s="130">
        <f>+'0BJ PROGR. I-II Y III'!X44</f>
        <v>218224.42</v>
      </c>
      <c r="AG46" s="130">
        <f>+'0BJ PROGR. I-II Y III'!Y44</f>
        <v>0</v>
      </c>
      <c r="AH46" s="130">
        <f>+'0BJ PROGR. I-II Y III'!Z44</f>
        <v>0</v>
      </c>
      <c r="AI46" s="130">
        <f>+'0BJ PROGR. I-II Y III'!AA44</f>
        <v>0</v>
      </c>
      <c r="AJ46" s="267">
        <f t="shared" si="37"/>
        <v>3467686.56</v>
      </c>
      <c r="AK46" s="130"/>
      <c r="AL46" s="267">
        <v>0</v>
      </c>
      <c r="AM46" s="130"/>
      <c r="AN46" s="267">
        <f t="shared" si="38"/>
        <v>12633190.529999999</v>
      </c>
      <c r="AO46" s="130"/>
      <c r="AP46" s="130"/>
      <c r="AQ46" s="130"/>
      <c r="AR46" s="130"/>
      <c r="AS46" s="130"/>
      <c r="AT46" s="130"/>
      <c r="AU46" s="130"/>
      <c r="AV46" s="130"/>
      <c r="AW46" s="130"/>
      <c r="AX46" s="116"/>
      <c r="AY46" s="116"/>
    </row>
    <row r="47" spans="1:51" ht="15.75" customHeight="1">
      <c r="A47" s="116"/>
      <c r="B47" s="116"/>
      <c r="C47" s="116"/>
      <c r="D47" s="116"/>
      <c r="E47" s="116"/>
      <c r="F47" s="116"/>
      <c r="G47" s="136" t="s">
        <v>961</v>
      </c>
      <c r="I47" s="260" t="s">
        <v>450</v>
      </c>
      <c r="J47" s="162" t="s">
        <v>451</v>
      </c>
      <c r="K47" s="287">
        <f>+'0BJ PROGR. I-II Y III'!C45</f>
        <v>0</v>
      </c>
      <c r="L47" s="130">
        <f>+'0BJ PROGR. I-II Y III'!D45</f>
        <v>0</v>
      </c>
      <c r="M47" s="130">
        <f>+'0BJ PROGR. I-II Y III'!E45</f>
        <v>0</v>
      </c>
      <c r="N47" s="130">
        <f>+'0BJ PROGR. I-II Y III'!F45</f>
        <v>0</v>
      </c>
      <c r="O47" s="267">
        <f t="shared" si="34"/>
        <v>0</v>
      </c>
      <c r="P47" s="117"/>
      <c r="Q47" s="287">
        <f>+'0BJ PROGR. I-II Y III'!I45</f>
        <v>0</v>
      </c>
      <c r="R47" s="130">
        <f>+'0BJ PROGR. I-II Y III'!J45</f>
        <v>0</v>
      </c>
      <c r="S47" s="130">
        <f>+'0BJ PROGR. I-II Y III'!K45</f>
        <v>0</v>
      </c>
      <c r="T47" s="130">
        <f>+'0BJ PROGR. I-II Y III'!L45</f>
        <v>0</v>
      </c>
      <c r="U47" s="130">
        <f>+'0BJ PROGR. I-II Y III'!M45</f>
        <v>0</v>
      </c>
      <c r="V47" s="358">
        <f>+'0BJ PROGR. I-II Y III'!N45</f>
        <v>0</v>
      </c>
      <c r="W47" s="359">
        <f>+'0BJ PROGR. I-II Y III'!O45</f>
        <v>0</v>
      </c>
      <c r="X47" s="280">
        <f t="shared" si="35"/>
        <v>0</v>
      </c>
      <c r="Y47" s="359">
        <f>+'0BJ PROGR. I-II Y III'!Q45</f>
        <v>0</v>
      </c>
      <c r="Z47" s="359">
        <f>+'0BJ PROGR. I-II Y III'!R45</f>
        <v>0</v>
      </c>
      <c r="AA47" s="359">
        <f>+'0BJ PROGR. I-II Y III'!S45</f>
        <v>0</v>
      </c>
      <c r="AB47" s="130">
        <f t="shared" si="36"/>
        <v>0</v>
      </c>
      <c r="AC47" s="287">
        <f>+'0BJ PROGR. I-II Y III'!U45</f>
        <v>0</v>
      </c>
      <c r="AD47" s="130">
        <f>+'0BJ PROGR. I-II Y III'!V45</f>
        <v>0</v>
      </c>
      <c r="AE47" s="130">
        <f>+'0BJ PROGR. I-II Y III'!W45</f>
        <v>0</v>
      </c>
      <c r="AF47" s="130">
        <f>+'0BJ PROGR. I-II Y III'!X45</f>
        <v>0</v>
      </c>
      <c r="AG47" s="130">
        <f>+'0BJ PROGR. I-II Y III'!Y45</f>
        <v>0</v>
      </c>
      <c r="AH47" s="130">
        <f>+'0BJ PROGR. I-II Y III'!Z45</f>
        <v>0</v>
      </c>
      <c r="AI47" s="130">
        <f>+'0BJ PROGR. I-II Y III'!AA45</f>
        <v>0</v>
      </c>
      <c r="AJ47" s="267">
        <f t="shared" si="37"/>
        <v>0</v>
      </c>
      <c r="AK47" s="130"/>
      <c r="AL47" s="267">
        <v>0</v>
      </c>
      <c r="AM47" s="130"/>
      <c r="AN47" s="267">
        <f t="shared" si="38"/>
        <v>0</v>
      </c>
      <c r="AO47" s="130"/>
      <c r="AP47" s="130"/>
      <c r="AQ47" s="130"/>
      <c r="AR47" s="130"/>
      <c r="AS47" s="130"/>
      <c r="AT47" s="130"/>
      <c r="AU47" s="130"/>
      <c r="AV47" s="130"/>
      <c r="AW47" s="130"/>
      <c r="AX47" s="116"/>
      <c r="AY47" s="116"/>
    </row>
    <row r="48" spans="1:51" ht="15.75" customHeight="1">
      <c r="A48" s="116"/>
      <c r="B48" s="116"/>
      <c r="C48" s="116"/>
      <c r="D48" s="116"/>
      <c r="E48" s="116"/>
      <c r="F48" s="116"/>
      <c r="G48" s="136" t="s">
        <v>961</v>
      </c>
      <c r="I48" s="260" t="s">
        <v>452</v>
      </c>
      <c r="J48" s="162" t="s">
        <v>453</v>
      </c>
      <c r="K48" s="287">
        <f>+'0BJ PROGR. I-II Y III'!C46</f>
        <v>0</v>
      </c>
      <c r="L48" s="130">
        <f>+'0BJ PROGR. I-II Y III'!D46</f>
        <v>0</v>
      </c>
      <c r="M48" s="130">
        <f>+'0BJ PROGR. I-II Y III'!E46</f>
        <v>0</v>
      </c>
      <c r="N48" s="130">
        <f>+'0BJ PROGR. I-II Y III'!F46</f>
        <v>0</v>
      </c>
      <c r="O48" s="267">
        <f t="shared" si="34"/>
        <v>0</v>
      </c>
      <c r="P48" s="117"/>
      <c r="Q48" s="287">
        <f>+'0BJ PROGR. I-II Y III'!I46</f>
        <v>0</v>
      </c>
      <c r="R48" s="130">
        <f>+'0BJ PROGR. I-II Y III'!J46</f>
        <v>0</v>
      </c>
      <c r="S48" s="130">
        <f>+'0BJ PROGR. I-II Y III'!K46</f>
        <v>0</v>
      </c>
      <c r="T48" s="130">
        <f>+'0BJ PROGR. I-II Y III'!L46</f>
        <v>0</v>
      </c>
      <c r="U48" s="130">
        <f>+'0BJ PROGR. I-II Y III'!M46</f>
        <v>0</v>
      </c>
      <c r="V48" s="358">
        <f>+'0BJ PROGR. I-II Y III'!N46</f>
        <v>0</v>
      </c>
      <c r="W48" s="359">
        <f>+'0BJ PROGR. I-II Y III'!O46</f>
        <v>0</v>
      </c>
      <c r="X48" s="280">
        <f t="shared" si="35"/>
        <v>0</v>
      </c>
      <c r="Y48" s="359">
        <f>+'0BJ PROGR. I-II Y III'!Q46</f>
        <v>0</v>
      </c>
      <c r="Z48" s="359">
        <f>+'0BJ PROGR. I-II Y III'!R46</f>
        <v>0</v>
      </c>
      <c r="AA48" s="359">
        <f>+'0BJ PROGR. I-II Y III'!S46</f>
        <v>0</v>
      </c>
      <c r="AB48" s="130">
        <f t="shared" si="36"/>
        <v>0</v>
      </c>
      <c r="AC48" s="287">
        <f>+'0BJ PROGR. I-II Y III'!U46</f>
        <v>0</v>
      </c>
      <c r="AD48" s="130">
        <f>+'0BJ PROGR. I-II Y III'!V46</f>
        <v>0</v>
      </c>
      <c r="AE48" s="130">
        <f>+'0BJ PROGR. I-II Y III'!W46</f>
        <v>0</v>
      </c>
      <c r="AF48" s="130">
        <f>+'0BJ PROGR. I-II Y III'!X46</f>
        <v>0</v>
      </c>
      <c r="AG48" s="130">
        <f>+'0BJ PROGR. I-II Y III'!Y46</f>
        <v>0</v>
      </c>
      <c r="AH48" s="130">
        <f>+'0BJ PROGR. I-II Y III'!Z46</f>
        <v>0</v>
      </c>
      <c r="AI48" s="130">
        <f>+'0BJ PROGR. I-II Y III'!AA46</f>
        <v>0</v>
      </c>
      <c r="AJ48" s="267">
        <f t="shared" si="37"/>
        <v>0</v>
      </c>
      <c r="AK48" s="130"/>
      <c r="AL48" s="267">
        <v>0</v>
      </c>
      <c r="AM48" s="130"/>
      <c r="AN48" s="267">
        <f t="shared" si="38"/>
        <v>0</v>
      </c>
      <c r="AO48" s="130"/>
      <c r="AP48" s="130"/>
      <c r="AQ48" s="130"/>
      <c r="AR48" s="130"/>
      <c r="AS48" s="130"/>
      <c r="AT48" s="130"/>
      <c r="AU48" s="130"/>
      <c r="AV48" s="130"/>
      <c r="AW48" s="130"/>
      <c r="AX48" s="116"/>
      <c r="AY48" s="116"/>
    </row>
    <row r="49" spans="1:51" ht="15.75" customHeight="1">
      <c r="A49" s="116"/>
      <c r="B49" s="116"/>
      <c r="C49" s="116"/>
      <c r="D49" s="116"/>
      <c r="E49" s="141"/>
      <c r="F49" s="116"/>
      <c r="G49" s="136" t="s">
        <v>320</v>
      </c>
      <c r="I49" s="260"/>
      <c r="J49" s="162"/>
      <c r="K49" s="287"/>
      <c r="L49" s="130"/>
      <c r="M49" s="130"/>
      <c r="N49" s="130"/>
      <c r="O49" s="267"/>
      <c r="P49" s="117"/>
      <c r="Q49" s="287"/>
      <c r="R49" s="130"/>
      <c r="S49" s="130"/>
      <c r="T49" s="130"/>
      <c r="U49" s="130"/>
      <c r="V49" s="358"/>
      <c r="W49" s="359"/>
      <c r="X49" s="280"/>
      <c r="Y49" s="325"/>
      <c r="Z49" s="325"/>
      <c r="AA49" s="325"/>
      <c r="AB49" s="130"/>
      <c r="AC49" s="287"/>
      <c r="AD49" s="130"/>
      <c r="AE49" s="130"/>
      <c r="AF49" s="130"/>
      <c r="AG49" s="130"/>
      <c r="AH49" s="130"/>
      <c r="AI49" s="130"/>
      <c r="AJ49" s="267"/>
      <c r="AK49" s="130"/>
      <c r="AL49" s="267"/>
      <c r="AM49" s="130"/>
      <c r="AN49" s="267"/>
      <c r="AO49" s="130"/>
      <c r="AP49" s="130"/>
      <c r="AQ49" s="130"/>
      <c r="AR49" s="130"/>
      <c r="AS49" s="130"/>
      <c r="AT49" s="130"/>
      <c r="AU49" s="130"/>
      <c r="AV49" s="130"/>
      <c r="AW49" s="130"/>
      <c r="AX49" s="116"/>
      <c r="AY49" s="116"/>
    </row>
    <row r="50" spans="1:51" ht="15.75" customHeight="1">
      <c r="A50" s="116"/>
      <c r="B50" s="116"/>
      <c r="C50" s="131" t="s">
        <v>964</v>
      </c>
      <c r="D50" s="161" t="s">
        <v>965</v>
      </c>
      <c r="E50" s="162"/>
      <c r="F50" s="162"/>
      <c r="G50" s="136"/>
      <c r="I50" s="260"/>
      <c r="J50" s="162"/>
      <c r="K50" s="354">
        <f t="shared" ref="K50:O50" si="39">SUM(K51:K161)</f>
        <v>141770071.53</v>
      </c>
      <c r="L50" s="133">
        <f t="shared" si="39"/>
        <v>6692600.4800800001</v>
      </c>
      <c r="M50" s="133">
        <f t="shared" si="39"/>
        <v>0</v>
      </c>
      <c r="N50" s="133">
        <f t="shared" si="39"/>
        <v>0</v>
      </c>
      <c r="O50" s="305">
        <f t="shared" si="39"/>
        <v>148462672.01008001</v>
      </c>
      <c r="P50" s="117"/>
      <c r="Q50" s="354">
        <f t="shared" ref="Q50:AJ50" si="40">SUM(Q51:Q161)</f>
        <v>4541839.0000839997</v>
      </c>
      <c r="R50" s="133">
        <f t="shared" si="40"/>
        <v>107067286</v>
      </c>
      <c r="S50" s="133">
        <f t="shared" si="40"/>
        <v>400000</v>
      </c>
      <c r="T50" s="133">
        <f t="shared" si="40"/>
        <v>7700000</v>
      </c>
      <c r="U50" s="133">
        <f t="shared" si="40"/>
        <v>0</v>
      </c>
      <c r="V50" s="355">
        <f t="shared" si="40"/>
        <v>18771134.999954</v>
      </c>
      <c r="W50" s="356">
        <f t="shared" si="40"/>
        <v>10200000</v>
      </c>
      <c r="X50" s="308">
        <f t="shared" si="40"/>
        <v>28971134.999954</v>
      </c>
      <c r="Y50" s="357">
        <f t="shared" si="40"/>
        <v>2382355.9999239999</v>
      </c>
      <c r="Z50" s="357">
        <f t="shared" si="40"/>
        <v>8700000</v>
      </c>
      <c r="AA50" s="357">
        <f t="shared" si="40"/>
        <v>101148800</v>
      </c>
      <c r="AB50" s="133">
        <f t="shared" si="40"/>
        <v>112231155.999924</v>
      </c>
      <c r="AC50" s="354">
        <f t="shared" si="40"/>
        <v>525000</v>
      </c>
      <c r="AD50" s="133">
        <f t="shared" si="40"/>
        <v>92070000</v>
      </c>
      <c r="AE50" s="133">
        <f t="shared" si="40"/>
        <v>0</v>
      </c>
      <c r="AF50" s="133">
        <f t="shared" si="40"/>
        <v>6650965.9999940004</v>
      </c>
      <c r="AG50" s="133">
        <f t="shared" si="40"/>
        <v>2500000</v>
      </c>
      <c r="AH50" s="133">
        <f t="shared" si="40"/>
        <v>2500000</v>
      </c>
      <c r="AI50" s="133">
        <f t="shared" si="40"/>
        <v>0</v>
      </c>
      <c r="AJ50" s="305">
        <f t="shared" si="40"/>
        <v>365157381.99995601</v>
      </c>
      <c r="AK50" s="130"/>
      <c r="AL50" s="305">
        <f>SUM(AL51:AL161)</f>
        <v>0</v>
      </c>
      <c r="AM50" s="130"/>
      <c r="AN50" s="305">
        <f>SUM(AN51:AN161)</f>
        <v>513620054.01003599</v>
      </c>
      <c r="AO50" s="130"/>
      <c r="AP50" s="130"/>
      <c r="AQ50" s="130"/>
      <c r="AR50" s="130"/>
      <c r="AS50" s="130"/>
      <c r="AT50" s="130"/>
      <c r="AU50" s="130"/>
      <c r="AV50" s="130"/>
      <c r="AW50" s="130"/>
      <c r="AX50" s="116"/>
      <c r="AY50" s="116"/>
    </row>
    <row r="51" spans="1:51" ht="15.75" customHeight="1">
      <c r="A51" s="116"/>
      <c r="B51" s="116"/>
      <c r="C51" s="130"/>
      <c r="D51" s="130"/>
      <c r="E51" s="130"/>
      <c r="F51" s="130"/>
      <c r="G51" s="130"/>
      <c r="I51" s="273">
        <v>1</v>
      </c>
      <c r="J51" s="164" t="s">
        <v>454</v>
      </c>
      <c r="K51" s="278"/>
      <c r="L51" s="158"/>
      <c r="M51" s="158"/>
      <c r="N51" s="158"/>
      <c r="O51" s="274"/>
      <c r="P51" s="117"/>
      <c r="Q51" s="278"/>
      <c r="R51" s="158"/>
      <c r="S51" s="158"/>
      <c r="T51" s="158"/>
      <c r="U51" s="158"/>
      <c r="V51" s="352"/>
      <c r="W51" s="353"/>
      <c r="X51" s="277"/>
      <c r="Y51" s="351"/>
      <c r="Z51" s="351"/>
      <c r="AA51" s="351"/>
      <c r="AB51" s="158"/>
      <c r="AC51" s="287"/>
      <c r="AD51" s="130"/>
      <c r="AE51" s="130"/>
      <c r="AF51" s="130"/>
      <c r="AG51" s="130"/>
      <c r="AH51" s="130"/>
      <c r="AI51" s="130"/>
      <c r="AJ51" s="274"/>
      <c r="AK51" s="130"/>
      <c r="AL51" s="274"/>
      <c r="AM51" s="130"/>
      <c r="AN51" s="274"/>
      <c r="AO51" s="130"/>
      <c r="AP51" s="130"/>
      <c r="AQ51" s="130"/>
      <c r="AR51" s="130"/>
      <c r="AS51" s="130"/>
      <c r="AT51" s="130"/>
      <c r="AU51" s="130"/>
      <c r="AV51" s="130"/>
      <c r="AW51" s="130"/>
      <c r="AX51" s="116"/>
      <c r="AY51" s="116"/>
    </row>
    <row r="52" spans="1:51" ht="15.75" customHeight="1">
      <c r="A52" s="114"/>
      <c r="B52" s="114"/>
      <c r="C52" s="114"/>
      <c r="D52" s="114"/>
      <c r="E52" s="114"/>
      <c r="F52" s="114"/>
      <c r="G52" s="131" t="s">
        <v>964</v>
      </c>
      <c r="I52" s="273"/>
      <c r="J52" s="288"/>
      <c r="K52" s="287"/>
      <c r="L52" s="130"/>
      <c r="M52" s="130"/>
      <c r="N52" s="130"/>
      <c r="O52" s="267"/>
      <c r="P52" s="117"/>
      <c r="Q52" s="287"/>
      <c r="R52" s="130"/>
      <c r="S52" s="130"/>
      <c r="T52" s="130"/>
      <c r="U52" s="130"/>
      <c r="V52" s="358"/>
      <c r="W52" s="359"/>
      <c r="X52" s="280"/>
      <c r="Y52" s="325"/>
      <c r="Z52" s="325"/>
      <c r="AA52" s="325"/>
      <c r="AB52" s="130"/>
      <c r="AC52" s="287"/>
      <c r="AD52" s="130"/>
      <c r="AE52" s="130"/>
      <c r="AF52" s="130"/>
      <c r="AG52" s="130"/>
      <c r="AH52" s="130"/>
      <c r="AI52" s="130"/>
      <c r="AJ52" s="267"/>
      <c r="AK52" s="130"/>
      <c r="AL52" s="267"/>
      <c r="AM52" s="130"/>
      <c r="AN52" s="267"/>
      <c r="AO52" s="130"/>
      <c r="AP52" s="130"/>
      <c r="AQ52" s="130"/>
      <c r="AR52" s="130"/>
      <c r="AS52" s="130"/>
      <c r="AT52" s="130"/>
      <c r="AU52" s="130"/>
      <c r="AV52" s="130"/>
      <c r="AW52" s="130"/>
      <c r="AX52" s="116"/>
      <c r="AY52" s="116"/>
    </row>
    <row r="53" spans="1:51" ht="15.75" customHeight="1">
      <c r="A53" s="116"/>
      <c r="B53" s="116"/>
      <c r="C53" s="116"/>
      <c r="D53" s="116"/>
      <c r="E53" s="116"/>
      <c r="F53" s="116"/>
      <c r="G53" s="131" t="s">
        <v>964</v>
      </c>
      <c r="I53" s="273" t="s">
        <v>455</v>
      </c>
      <c r="J53" s="164" t="s">
        <v>456</v>
      </c>
      <c r="K53" s="278"/>
      <c r="L53" s="158"/>
      <c r="M53" s="158"/>
      <c r="N53" s="158"/>
      <c r="O53" s="274"/>
      <c r="P53" s="117"/>
      <c r="Q53" s="278"/>
      <c r="R53" s="158"/>
      <c r="S53" s="158"/>
      <c r="T53" s="158"/>
      <c r="U53" s="158"/>
      <c r="V53" s="352"/>
      <c r="W53" s="353"/>
      <c r="X53" s="277"/>
      <c r="Y53" s="351"/>
      <c r="Z53" s="351"/>
      <c r="AA53" s="351"/>
      <c r="AB53" s="158"/>
      <c r="AC53" s="287"/>
      <c r="AD53" s="130"/>
      <c r="AE53" s="130"/>
      <c r="AF53" s="130"/>
      <c r="AG53" s="130"/>
      <c r="AH53" s="130"/>
      <c r="AI53" s="130"/>
      <c r="AJ53" s="274"/>
      <c r="AK53" s="130"/>
      <c r="AL53" s="274"/>
      <c r="AM53" s="130"/>
      <c r="AN53" s="274"/>
      <c r="AO53" s="130"/>
      <c r="AP53" s="130"/>
      <c r="AQ53" s="130"/>
      <c r="AR53" s="130"/>
      <c r="AS53" s="130"/>
      <c r="AT53" s="130"/>
      <c r="AU53" s="130"/>
      <c r="AV53" s="130"/>
      <c r="AW53" s="130"/>
      <c r="AX53" s="116"/>
      <c r="AY53" s="116"/>
    </row>
    <row r="54" spans="1:51" ht="15.75" customHeight="1">
      <c r="A54" s="116"/>
      <c r="B54" s="116"/>
      <c r="C54" s="116"/>
      <c r="D54" s="116"/>
      <c r="E54" s="116"/>
      <c r="F54" s="116"/>
      <c r="G54" s="136" t="s">
        <v>964</v>
      </c>
      <c r="I54" s="260" t="s">
        <v>457</v>
      </c>
      <c r="J54" s="162" t="s">
        <v>458</v>
      </c>
      <c r="K54" s="287">
        <f>+'0BJ PROGR. I-II Y III'!C51</f>
        <v>0</v>
      </c>
      <c r="L54" s="130">
        <f>+'0BJ PROGR. I-II Y III'!D51</f>
        <v>0</v>
      </c>
      <c r="M54" s="130">
        <f>+'0BJ PROGR. I-II Y III'!E51</f>
        <v>0</v>
      </c>
      <c r="N54" s="130">
        <f>+'0BJ PROGR. I-II Y III'!F51</f>
        <v>0</v>
      </c>
      <c r="O54" s="267">
        <f t="shared" ref="O54:O58" si="41">SUM(K54:N54)</f>
        <v>0</v>
      </c>
      <c r="P54" s="117"/>
      <c r="Q54" s="287">
        <f>+'0BJ PROGR. I-II Y III'!I51</f>
        <v>0</v>
      </c>
      <c r="R54" s="130">
        <f>+'0BJ PROGR. I-II Y III'!J51</f>
        <v>0</v>
      </c>
      <c r="S54" s="130">
        <f>+'0BJ PROGR. I-II Y III'!K51</f>
        <v>0</v>
      </c>
      <c r="T54" s="130">
        <f>+'0BJ PROGR. I-II Y III'!L51</f>
        <v>0</v>
      </c>
      <c r="U54" s="130">
        <f>+'0BJ PROGR. I-II Y III'!M51</f>
        <v>0</v>
      </c>
      <c r="V54" s="358">
        <f>+'0BJ PROGR. I-II Y III'!N51</f>
        <v>0</v>
      </c>
      <c r="W54" s="359">
        <f>+'0BJ PROGR. I-II Y III'!O51</f>
        <v>0</v>
      </c>
      <c r="X54" s="280">
        <f t="shared" ref="X54:X58" si="42">SUM(V54:W54)</f>
        <v>0</v>
      </c>
      <c r="Y54" s="359">
        <f>+'0BJ PROGR. I-II Y III'!Q51</f>
        <v>0</v>
      </c>
      <c r="Z54" s="359">
        <f>+'0BJ PROGR. I-II Y III'!R51</f>
        <v>0</v>
      </c>
      <c r="AA54" s="359">
        <f>+'0BJ PROGR. I-II Y III'!S51</f>
        <v>0</v>
      </c>
      <c r="AB54" s="130">
        <f t="shared" ref="AB54:AB58" si="43">SUM(Y54:AA54)</f>
        <v>0</v>
      </c>
      <c r="AC54" s="287">
        <f>+'0BJ PROGR. I-II Y III'!U51</f>
        <v>0</v>
      </c>
      <c r="AD54" s="130">
        <f>+'0BJ PROGR. I-II Y III'!V51</f>
        <v>0</v>
      </c>
      <c r="AE54" s="130">
        <f>+'0BJ PROGR. I-II Y III'!W51</f>
        <v>0</v>
      </c>
      <c r="AF54" s="130">
        <f>+'0BJ PROGR. I-II Y III'!X51</f>
        <v>0</v>
      </c>
      <c r="AG54" s="130">
        <f>+'0BJ PROGR. I-II Y III'!Y51</f>
        <v>0</v>
      </c>
      <c r="AH54" s="130">
        <f>+'0BJ PROGR. I-II Y III'!Z51</f>
        <v>0</v>
      </c>
      <c r="AI54" s="130">
        <f>+'0BJ PROGR. I-II Y III'!AA51</f>
        <v>0</v>
      </c>
      <c r="AJ54" s="267">
        <f t="shared" ref="AJ54:AJ58" si="44">+Q54+R54+S54+T54+U54++X54+AB54+AC54+AD54+AE54+AF54+AG54+AH54+AI54</f>
        <v>0</v>
      </c>
      <c r="AK54" s="130"/>
      <c r="AL54" s="267">
        <v>0</v>
      </c>
      <c r="AM54" s="130"/>
      <c r="AN54" s="267">
        <f t="shared" ref="AN54:AN58" si="45">+O54+AJ54+AL54</f>
        <v>0</v>
      </c>
      <c r="AO54" s="130"/>
      <c r="AP54" s="130"/>
      <c r="AQ54" s="130"/>
      <c r="AR54" s="130"/>
      <c r="AS54" s="130"/>
      <c r="AT54" s="130"/>
      <c r="AU54" s="130"/>
      <c r="AV54" s="130"/>
      <c r="AW54" s="130"/>
      <c r="AX54" s="116"/>
      <c r="AY54" s="116"/>
    </row>
    <row r="55" spans="1:51" ht="15.75" customHeight="1">
      <c r="A55" s="116"/>
      <c r="B55" s="116"/>
      <c r="C55" s="116"/>
      <c r="D55" s="116"/>
      <c r="E55" s="116"/>
      <c r="F55" s="116"/>
      <c r="G55" s="136" t="s">
        <v>964</v>
      </c>
      <c r="I55" s="260" t="s">
        <v>459</v>
      </c>
      <c r="J55" s="162" t="s">
        <v>460</v>
      </c>
      <c r="K55" s="287">
        <f>+'0BJ PROGR. I-II Y III'!C52</f>
        <v>0</v>
      </c>
      <c r="L55" s="130">
        <f>+'0BJ PROGR. I-II Y III'!D52</f>
        <v>0</v>
      </c>
      <c r="M55" s="130">
        <f>+'0BJ PROGR. I-II Y III'!E52</f>
        <v>0</v>
      </c>
      <c r="N55" s="130">
        <f>+'0BJ PROGR. I-II Y III'!F52</f>
        <v>0</v>
      </c>
      <c r="O55" s="267">
        <f t="shared" si="41"/>
        <v>0</v>
      </c>
      <c r="P55" s="117"/>
      <c r="Q55" s="287">
        <f>+'0BJ PROGR. I-II Y III'!I52</f>
        <v>0</v>
      </c>
      <c r="R55" s="130">
        <f>+'0BJ PROGR. I-II Y III'!J52</f>
        <v>0</v>
      </c>
      <c r="S55" s="130">
        <f>+'0BJ PROGR. I-II Y III'!K52</f>
        <v>0</v>
      </c>
      <c r="T55" s="130">
        <f>+'0BJ PROGR. I-II Y III'!L52</f>
        <v>0</v>
      </c>
      <c r="U55" s="130">
        <f>+'0BJ PROGR. I-II Y III'!M52</f>
        <v>0</v>
      </c>
      <c r="V55" s="358">
        <f>+'0BJ PROGR. I-II Y III'!N52</f>
        <v>0</v>
      </c>
      <c r="W55" s="359">
        <f>+'0BJ PROGR. I-II Y III'!O52</f>
        <v>0</v>
      </c>
      <c r="X55" s="280">
        <f t="shared" si="42"/>
        <v>0</v>
      </c>
      <c r="Y55" s="359">
        <f>+'0BJ PROGR. I-II Y III'!Q52</f>
        <v>0</v>
      </c>
      <c r="Z55" s="359">
        <f>+'0BJ PROGR. I-II Y III'!R52</f>
        <v>0</v>
      </c>
      <c r="AA55" s="359">
        <f>+'0BJ PROGR. I-II Y III'!S52</f>
        <v>0</v>
      </c>
      <c r="AB55" s="130">
        <f t="shared" si="43"/>
        <v>0</v>
      </c>
      <c r="AC55" s="287">
        <f>+'0BJ PROGR. I-II Y III'!U52</f>
        <v>0</v>
      </c>
      <c r="AD55" s="130">
        <f>+'0BJ PROGR. I-II Y III'!V52</f>
        <v>0</v>
      </c>
      <c r="AE55" s="130">
        <f>+'0BJ PROGR. I-II Y III'!W52</f>
        <v>0</v>
      </c>
      <c r="AF55" s="130">
        <f>+'0BJ PROGR. I-II Y III'!X52</f>
        <v>0</v>
      </c>
      <c r="AG55" s="130">
        <f>+'0BJ PROGR. I-II Y III'!Y52</f>
        <v>0</v>
      </c>
      <c r="AH55" s="130">
        <f>+'0BJ PROGR. I-II Y III'!Z52</f>
        <v>1500000</v>
      </c>
      <c r="AI55" s="130">
        <f>+'0BJ PROGR. I-II Y III'!AA52</f>
        <v>0</v>
      </c>
      <c r="AJ55" s="267">
        <f t="shared" si="44"/>
        <v>1500000</v>
      </c>
      <c r="AK55" s="130"/>
      <c r="AL55" s="267">
        <v>0</v>
      </c>
      <c r="AM55" s="130"/>
      <c r="AN55" s="267">
        <f t="shared" si="45"/>
        <v>1500000</v>
      </c>
      <c r="AO55" s="130"/>
      <c r="AP55" s="130"/>
      <c r="AQ55" s="130"/>
      <c r="AR55" s="130"/>
      <c r="AS55" s="130"/>
      <c r="AT55" s="130"/>
      <c r="AU55" s="130"/>
      <c r="AV55" s="130"/>
      <c r="AW55" s="130"/>
      <c r="AX55" s="116"/>
      <c r="AY55" s="116"/>
    </row>
    <row r="56" spans="1:51" ht="15.75" customHeight="1">
      <c r="A56" s="116"/>
      <c r="B56" s="116"/>
      <c r="C56" s="116"/>
      <c r="D56" s="116"/>
      <c r="E56" s="116"/>
      <c r="F56" s="116"/>
      <c r="G56" s="136" t="s">
        <v>964</v>
      </c>
      <c r="I56" s="260" t="s">
        <v>461</v>
      </c>
      <c r="J56" s="162" t="s">
        <v>462</v>
      </c>
      <c r="K56" s="287">
        <f>+'0BJ PROGR. I-II Y III'!C53</f>
        <v>0</v>
      </c>
      <c r="L56" s="130">
        <f>+'0BJ PROGR. I-II Y III'!D53</f>
        <v>0</v>
      </c>
      <c r="M56" s="130">
        <f>+'0BJ PROGR. I-II Y III'!E53</f>
        <v>0</v>
      </c>
      <c r="N56" s="130">
        <f>+'0BJ PROGR. I-II Y III'!F53</f>
        <v>0</v>
      </c>
      <c r="O56" s="267">
        <f t="shared" si="41"/>
        <v>0</v>
      </c>
      <c r="P56" s="117"/>
      <c r="Q56" s="287">
        <f>+'0BJ PROGR. I-II Y III'!I53</f>
        <v>0</v>
      </c>
      <c r="R56" s="130">
        <f>+'0BJ PROGR. I-II Y III'!J53</f>
        <v>0</v>
      </c>
      <c r="S56" s="130">
        <f>+'0BJ PROGR. I-II Y III'!K53</f>
        <v>0</v>
      </c>
      <c r="T56" s="130">
        <f>+'0BJ PROGR. I-II Y III'!L53</f>
        <v>0</v>
      </c>
      <c r="U56" s="130">
        <f>+'0BJ PROGR. I-II Y III'!M53</f>
        <v>0</v>
      </c>
      <c r="V56" s="358">
        <f>+'0BJ PROGR. I-II Y III'!N53</f>
        <v>0</v>
      </c>
      <c r="W56" s="359">
        <f>+'0BJ PROGR. I-II Y III'!O53</f>
        <v>0</v>
      </c>
      <c r="X56" s="280">
        <f t="shared" si="42"/>
        <v>0</v>
      </c>
      <c r="Y56" s="359">
        <f>+'0BJ PROGR. I-II Y III'!Q53</f>
        <v>0</v>
      </c>
      <c r="Z56" s="359">
        <f>+'0BJ PROGR. I-II Y III'!R53</f>
        <v>0</v>
      </c>
      <c r="AA56" s="359">
        <f>+'0BJ PROGR. I-II Y III'!S53</f>
        <v>0</v>
      </c>
      <c r="AB56" s="130">
        <f t="shared" si="43"/>
        <v>0</v>
      </c>
      <c r="AC56" s="287">
        <f>+'0BJ PROGR. I-II Y III'!U53</f>
        <v>0</v>
      </c>
      <c r="AD56" s="130">
        <f>+'0BJ PROGR. I-II Y III'!V53</f>
        <v>0</v>
      </c>
      <c r="AE56" s="130">
        <f>+'0BJ PROGR. I-II Y III'!W53</f>
        <v>0</v>
      </c>
      <c r="AF56" s="130">
        <f>+'0BJ PROGR. I-II Y III'!X53</f>
        <v>0</v>
      </c>
      <c r="AG56" s="130">
        <f>+'0BJ PROGR. I-II Y III'!Y53</f>
        <v>0</v>
      </c>
      <c r="AH56" s="130">
        <f>+'0BJ PROGR. I-II Y III'!Z53</f>
        <v>0</v>
      </c>
      <c r="AI56" s="130">
        <f>+'0BJ PROGR. I-II Y III'!AA53</f>
        <v>0</v>
      </c>
      <c r="AJ56" s="267">
        <f t="shared" si="44"/>
        <v>0</v>
      </c>
      <c r="AK56" s="130"/>
      <c r="AL56" s="267">
        <v>0</v>
      </c>
      <c r="AM56" s="130"/>
      <c r="AN56" s="267">
        <f t="shared" si="45"/>
        <v>0</v>
      </c>
      <c r="AO56" s="130"/>
      <c r="AP56" s="130"/>
      <c r="AQ56" s="130"/>
      <c r="AR56" s="130"/>
      <c r="AS56" s="130"/>
      <c r="AT56" s="130"/>
      <c r="AU56" s="130"/>
      <c r="AV56" s="130"/>
      <c r="AW56" s="130"/>
      <c r="AX56" s="116"/>
      <c r="AY56" s="116"/>
    </row>
    <row r="57" spans="1:51" ht="15.75" customHeight="1">
      <c r="A57" s="116"/>
      <c r="B57" s="116"/>
      <c r="C57" s="116"/>
      <c r="D57" s="116"/>
      <c r="E57" s="116"/>
      <c r="F57" s="116"/>
      <c r="G57" s="136" t="s">
        <v>964</v>
      </c>
      <c r="I57" s="260" t="s">
        <v>463</v>
      </c>
      <c r="J57" s="162" t="s">
        <v>1478</v>
      </c>
      <c r="K57" s="287">
        <f>+'0BJ PROGR. I-II Y III'!C54</f>
        <v>0</v>
      </c>
      <c r="L57" s="130">
        <f>+'0BJ PROGR. I-II Y III'!D54</f>
        <v>0</v>
      </c>
      <c r="M57" s="130">
        <f>+'0BJ PROGR. I-II Y III'!E54</f>
        <v>0</v>
      </c>
      <c r="N57" s="130">
        <f>+'0BJ PROGR. I-II Y III'!F54</f>
        <v>0</v>
      </c>
      <c r="O57" s="267">
        <f t="shared" si="41"/>
        <v>0</v>
      </c>
      <c r="P57" s="117"/>
      <c r="Q57" s="287">
        <f>+'0BJ PROGR. I-II Y III'!I54</f>
        <v>0</v>
      </c>
      <c r="R57" s="130">
        <f>+'0BJ PROGR. I-II Y III'!J54</f>
        <v>0</v>
      </c>
      <c r="S57" s="130">
        <f>+'0BJ PROGR. I-II Y III'!K54</f>
        <v>0</v>
      </c>
      <c r="T57" s="130">
        <f>+'0BJ PROGR. I-II Y III'!L54</f>
        <v>0</v>
      </c>
      <c r="U57" s="130">
        <f>+'0BJ PROGR. I-II Y III'!M54</f>
        <v>0</v>
      </c>
      <c r="V57" s="358">
        <f>+'0BJ PROGR. I-II Y III'!N54</f>
        <v>0</v>
      </c>
      <c r="W57" s="359">
        <f>+'0BJ PROGR. I-II Y III'!O54</f>
        <v>0</v>
      </c>
      <c r="X57" s="280">
        <f t="shared" si="42"/>
        <v>0</v>
      </c>
      <c r="Y57" s="359">
        <f>+'0BJ PROGR. I-II Y III'!Q54</f>
        <v>0</v>
      </c>
      <c r="Z57" s="359">
        <f>+'0BJ PROGR. I-II Y III'!R54</f>
        <v>0</v>
      </c>
      <c r="AA57" s="359">
        <f>+'0BJ PROGR. I-II Y III'!S54</f>
        <v>0</v>
      </c>
      <c r="AB57" s="130">
        <f t="shared" si="43"/>
        <v>0</v>
      </c>
      <c r="AC57" s="287">
        <f>+'0BJ PROGR. I-II Y III'!U54</f>
        <v>0</v>
      </c>
      <c r="AD57" s="130">
        <f>+'0BJ PROGR. I-II Y III'!V54</f>
        <v>0</v>
      </c>
      <c r="AE57" s="130">
        <f>+'0BJ PROGR. I-II Y III'!W54</f>
        <v>0</v>
      </c>
      <c r="AF57" s="130">
        <f>+'0BJ PROGR. I-II Y III'!X54</f>
        <v>0</v>
      </c>
      <c r="AG57" s="130">
        <f>+'0BJ PROGR. I-II Y III'!Y54</f>
        <v>0</v>
      </c>
      <c r="AH57" s="130">
        <f>+'0BJ PROGR. I-II Y III'!Z54</f>
        <v>0</v>
      </c>
      <c r="AI57" s="130">
        <f>+'0BJ PROGR. I-II Y III'!AA54</f>
        <v>0</v>
      </c>
      <c r="AJ57" s="267">
        <f t="shared" si="44"/>
        <v>0</v>
      </c>
      <c r="AK57" s="130"/>
      <c r="AL57" s="267">
        <v>0</v>
      </c>
      <c r="AM57" s="130"/>
      <c r="AN57" s="267">
        <f t="shared" si="45"/>
        <v>0</v>
      </c>
      <c r="AO57" s="130"/>
      <c r="AP57" s="130"/>
      <c r="AQ57" s="130"/>
      <c r="AR57" s="130"/>
      <c r="AS57" s="130"/>
      <c r="AT57" s="130"/>
      <c r="AU57" s="130"/>
      <c r="AV57" s="130"/>
      <c r="AW57" s="130"/>
      <c r="AX57" s="116"/>
      <c r="AY57" s="116"/>
    </row>
    <row r="58" spans="1:51" ht="15.75" customHeight="1">
      <c r="A58" s="116"/>
      <c r="B58" s="116"/>
      <c r="C58" s="116"/>
      <c r="D58" s="116"/>
      <c r="E58" s="116"/>
      <c r="F58" s="116"/>
      <c r="G58" s="136" t="s">
        <v>964</v>
      </c>
      <c r="I58" s="260" t="s">
        <v>465</v>
      </c>
      <c r="J58" s="162" t="s">
        <v>466</v>
      </c>
      <c r="K58" s="287">
        <f>+'0BJ PROGR. I-II Y III'!C55</f>
        <v>0</v>
      </c>
      <c r="L58" s="130">
        <f>+'0BJ PROGR. I-II Y III'!D55</f>
        <v>0</v>
      </c>
      <c r="M58" s="130">
        <f>+'0BJ PROGR. I-II Y III'!E55</f>
        <v>0</v>
      </c>
      <c r="N58" s="130">
        <f>+'0BJ PROGR. I-II Y III'!F55</f>
        <v>0</v>
      </c>
      <c r="O58" s="267">
        <f t="shared" si="41"/>
        <v>0</v>
      </c>
      <c r="P58" s="117"/>
      <c r="Q58" s="287">
        <f>+'0BJ PROGR. I-II Y III'!I55</f>
        <v>0</v>
      </c>
      <c r="R58" s="130">
        <f>+'0BJ PROGR. I-II Y III'!J55</f>
        <v>0</v>
      </c>
      <c r="S58" s="130">
        <f>+'0BJ PROGR. I-II Y III'!K55</f>
        <v>0</v>
      </c>
      <c r="T58" s="130">
        <f>+'0BJ PROGR. I-II Y III'!L55</f>
        <v>0</v>
      </c>
      <c r="U58" s="130">
        <f>+'0BJ PROGR. I-II Y III'!M55</f>
        <v>0</v>
      </c>
      <c r="V58" s="358">
        <f>+'0BJ PROGR. I-II Y III'!N55</f>
        <v>0</v>
      </c>
      <c r="W58" s="359">
        <f>+'0BJ PROGR. I-II Y III'!O55</f>
        <v>0</v>
      </c>
      <c r="X58" s="280">
        <f t="shared" si="42"/>
        <v>0</v>
      </c>
      <c r="Y58" s="359">
        <f>+'0BJ PROGR. I-II Y III'!Q55</f>
        <v>0</v>
      </c>
      <c r="Z58" s="359">
        <f>+'0BJ PROGR. I-II Y III'!R55</f>
        <v>0</v>
      </c>
      <c r="AA58" s="359">
        <f>+'0BJ PROGR. I-II Y III'!S55</f>
        <v>0</v>
      </c>
      <c r="AB58" s="130">
        <f t="shared" si="43"/>
        <v>0</v>
      </c>
      <c r="AC58" s="287">
        <f>+'0BJ PROGR. I-II Y III'!U55</f>
        <v>0</v>
      </c>
      <c r="AD58" s="130">
        <f>+'0BJ PROGR. I-II Y III'!V55</f>
        <v>0</v>
      </c>
      <c r="AE58" s="130">
        <f>+'0BJ PROGR. I-II Y III'!W55</f>
        <v>0</v>
      </c>
      <c r="AF58" s="130">
        <f>+'0BJ PROGR. I-II Y III'!X55</f>
        <v>0</v>
      </c>
      <c r="AG58" s="130">
        <f>+'0BJ PROGR. I-II Y III'!Y55</f>
        <v>0</v>
      </c>
      <c r="AH58" s="130">
        <f>+'0BJ PROGR. I-II Y III'!Z55</f>
        <v>0</v>
      </c>
      <c r="AI58" s="130">
        <f>+'0BJ PROGR. I-II Y III'!AA55</f>
        <v>0</v>
      </c>
      <c r="AJ58" s="267">
        <f t="shared" si="44"/>
        <v>0</v>
      </c>
      <c r="AK58" s="130"/>
      <c r="AL58" s="267">
        <v>0</v>
      </c>
      <c r="AM58" s="130"/>
      <c r="AN58" s="267">
        <f t="shared" si="45"/>
        <v>0</v>
      </c>
      <c r="AO58" s="130"/>
      <c r="AP58" s="130"/>
      <c r="AQ58" s="130"/>
      <c r="AR58" s="130"/>
      <c r="AS58" s="130"/>
      <c r="AT58" s="130"/>
      <c r="AU58" s="130"/>
      <c r="AV58" s="130"/>
      <c r="AW58" s="130"/>
      <c r="AX58" s="116"/>
      <c r="AY58" s="116"/>
    </row>
    <row r="59" spans="1:51" ht="15.75" customHeight="1">
      <c r="A59" s="116"/>
      <c r="B59" s="116"/>
      <c r="C59" s="116"/>
      <c r="D59" s="116"/>
      <c r="E59" s="116"/>
      <c r="F59" s="116"/>
      <c r="G59" s="131" t="s">
        <v>964</v>
      </c>
      <c r="I59" s="273" t="s">
        <v>467</v>
      </c>
      <c r="J59" s="164" t="s">
        <v>468</v>
      </c>
      <c r="K59" s="287"/>
      <c r="L59" s="130"/>
      <c r="M59" s="130"/>
      <c r="N59" s="130"/>
      <c r="O59" s="274"/>
      <c r="P59" s="117"/>
      <c r="Q59" s="287"/>
      <c r="R59" s="130"/>
      <c r="S59" s="130"/>
      <c r="T59" s="130"/>
      <c r="U59" s="130"/>
      <c r="V59" s="358"/>
      <c r="W59" s="359"/>
      <c r="X59" s="277"/>
      <c r="Y59" s="359"/>
      <c r="Z59" s="359"/>
      <c r="AA59" s="359"/>
      <c r="AB59" s="158"/>
      <c r="AC59" s="287"/>
      <c r="AD59" s="130"/>
      <c r="AE59" s="130"/>
      <c r="AF59" s="130"/>
      <c r="AG59" s="130"/>
      <c r="AH59" s="130"/>
      <c r="AI59" s="130"/>
      <c r="AJ59" s="267"/>
      <c r="AK59" s="130"/>
      <c r="AL59" s="267"/>
      <c r="AM59" s="130"/>
      <c r="AN59" s="274"/>
      <c r="AO59" s="130"/>
      <c r="AP59" s="130"/>
      <c r="AQ59" s="130"/>
      <c r="AR59" s="130"/>
      <c r="AS59" s="130"/>
      <c r="AT59" s="130"/>
      <c r="AU59" s="130"/>
      <c r="AV59" s="130"/>
      <c r="AW59" s="130"/>
      <c r="AX59" s="116"/>
      <c r="AY59" s="116"/>
    </row>
    <row r="60" spans="1:51" ht="15.75" customHeight="1">
      <c r="A60" s="116"/>
      <c r="B60" s="116"/>
      <c r="C60" s="116"/>
      <c r="D60" s="116"/>
      <c r="E60" s="116"/>
      <c r="F60" s="116"/>
      <c r="G60" s="136" t="s">
        <v>964</v>
      </c>
      <c r="I60" s="260" t="s">
        <v>469</v>
      </c>
      <c r="J60" s="162" t="s">
        <v>470</v>
      </c>
      <c r="K60" s="287">
        <f>+'0BJ PROGR. I-II Y III'!C57</f>
        <v>2000000</v>
      </c>
      <c r="L60" s="130">
        <f>+'0BJ PROGR. I-II Y III'!D57</f>
        <v>0</v>
      </c>
      <c r="M60" s="130">
        <f>+'0BJ PROGR. I-II Y III'!E57</f>
        <v>0</v>
      </c>
      <c r="N60" s="130">
        <f>+'0BJ PROGR. I-II Y III'!F57</f>
        <v>0</v>
      </c>
      <c r="O60" s="267">
        <f t="shared" ref="O60:O64" si="46">SUM(K60:N60)</f>
        <v>2000000</v>
      </c>
      <c r="P60" s="117"/>
      <c r="Q60" s="287">
        <f>+'0BJ PROGR. I-II Y III'!I57</f>
        <v>0</v>
      </c>
      <c r="R60" s="130">
        <f>+'0BJ PROGR. I-II Y III'!J57</f>
        <v>0</v>
      </c>
      <c r="S60" s="130">
        <f>+'0BJ PROGR. I-II Y III'!K57</f>
        <v>0</v>
      </c>
      <c r="T60" s="130">
        <f>+'0BJ PROGR. I-II Y III'!L57</f>
        <v>0</v>
      </c>
      <c r="U60" s="130">
        <f>+'0BJ PROGR. I-II Y III'!M57</f>
        <v>0</v>
      </c>
      <c r="V60" s="358">
        <f>+'0BJ PROGR. I-II Y III'!N57</f>
        <v>700000</v>
      </c>
      <c r="W60" s="359">
        <f>+'0BJ PROGR. I-II Y III'!O57</f>
        <v>0</v>
      </c>
      <c r="X60" s="280">
        <f t="shared" ref="X60:X64" si="47">SUM(V60:W60)</f>
        <v>700000</v>
      </c>
      <c r="Y60" s="359">
        <f>+'0BJ PROGR. I-II Y III'!Q57</f>
        <v>0</v>
      </c>
      <c r="Z60" s="359">
        <f>+'0BJ PROGR. I-II Y III'!R57</f>
        <v>0</v>
      </c>
      <c r="AA60" s="359">
        <f>+'0BJ PROGR. I-II Y III'!S57</f>
        <v>0</v>
      </c>
      <c r="AB60" s="130">
        <f t="shared" ref="AB60:AB64" si="48">SUM(Y60:AA60)</f>
        <v>0</v>
      </c>
      <c r="AC60" s="287">
        <f>+'0BJ PROGR. I-II Y III'!U57</f>
        <v>0</v>
      </c>
      <c r="AD60" s="130">
        <f>+'0BJ PROGR. I-II Y III'!V57</f>
        <v>0</v>
      </c>
      <c r="AE60" s="130">
        <f>+'0BJ PROGR. I-II Y III'!W57</f>
        <v>0</v>
      </c>
      <c r="AF60" s="130">
        <f>+'0BJ PROGR. I-II Y III'!X57</f>
        <v>360000</v>
      </c>
      <c r="AG60" s="130">
        <f>+'0BJ PROGR. I-II Y III'!Y57</f>
        <v>0</v>
      </c>
      <c r="AH60" s="130">
        <f>+'0BJ PROGR. I-II Y III'!Z57</f>
        <v>0</v>
      </c>
      <c r="AI60" s="130">
        <f>+'0BJ PROGR. I-II Y III'!AA57</f>
        <v>0</v>
      </c>
      <c r="AJ60" s="267">
        <f t="shared" ref="AJ60:AJ64" si="49">+Q60+R60+S60+T60+U60++X60+AB60+AC60+AD60+AE60+AF60+AG60+AH60+AI60</f>
        <v>1060000</v>
      </c>
      <c r="AK60" s="130"/>
      <c r="AL60" s="267">
        <v>0</v>
      </c>
      <c r="AM60" s="130"/>
      <c r="AN60" s="267">
        <f t="shared" ref="AN60:AN64" si="50">+O60+AJ60+AL60</f>
        <v>3060000</v>
      </c>
      <c r="AO60" s="130"/>
      <c r="AP60" s="130"/>
      <c r="AQ60" s="130"/>
      <c r="AR60" s="130"/>
      <c r="AS60" s="130"/>
      <c r="AT60" s="130"/>
      <c r="AU60" s="130"/>
      <c r="AV60" s="130"/>
      <c r="AW60" s="130"/>
      <c r="AX60" s="116"/>
      <c r="AY60" s="116"/>
    </row>
    <row r="61" spans="1:51" ht="15.75" customHeight="1">
      <c r="A61" s="116"/>
      <c r="B61" s="116"/>
      <c r="C61" s="116"/>
      <c r="D61" s="116"/>
      <c r="E61" s="116"/>
      <c r="F61" s="116"/>
      <c r="G61" s="136" t="s">
        <v>964</v>
      </c>
      <c r="I61" s="260" t="s">
        <v>471</v>
      </c>
      <c r="J61" s="162" t="s">
        <v>472</v>
      </c>
      <c r="K61" s="287">
        <f>+'0BJ PROGR. I-II Y III'!C58</f>
        <v>20000000</v>
      </c>
      <c r="L61" s="130">
        <f>+'0BJ PROGR. I-II Y III'!D58</f>
        <v>0</v>
      </c>
      <c r="M61" s="130">
        <f>+'0BJ PROGR. I-II Y III'!E58</f>
        <v>0</v>
      </c>
      <c r="N61" s="130">
        <f>+'0BJ PROGR. I-II Y III'!F58</f>
        <v>0</v>
      </c>
      <c r="O61" s="267">
        <f t="shared" si="46"/>
        <v>20000000</v>
      </c>
      <c r="P61" s="117"/>
      <c r="Q61" s="287">
        <f>+'0BJ PROGR. I-II Y III'!I58</f>
        <v>0</v>
      </c>
      <c r="R61" s="130">
        <f>+'0BJ PROGR. I-II Y III'!J58</f>
        <v>0</v>
      </c>
      <c r="S61" s="130">
        <f>+'0BJ PROGR. I-II Y III'!K58</f>
        <v>0</v>
      </c>
      <c r="T61" s="130">
        <f>+'0BJ PROGR. I-II Y III'!L58</f>
        <v>0</v>
      </c>
      <c r="U61" s="130">
        <f>+'0BJ PROGR. I-II Y III'!M58</f>
        <v>0</v>
      </c>
      <c r="V61" s="358">
        <f>+'0BJ PROGR. I-II Y III'!N58</f>
        <v>600000</v>
      </c>
      <c r="W61" s="359">
        <f>+'0BJ PROGR. I-II Y III'!O58</f>
        <v>0</v>
      </c>
      <c r="X61" s="280">
        <f t="shared" si="47"/>
        <v>600000</v>
      </c>
      <c r="Y61" s="359">
        <f>+'0BJ PROGR. I-II Y III'!Q58</f>
        <v>0</v>
      </c>
      <c r="Z61" s="359">
        <f>+'0BJ PROGR. I-II Y III'!R58</f>
        <v>0</v>
      </c>
      <c r="AA61" s="359">
        <f>+'0BJ PROGR. I-II Y III'!S58</f>
        <v>0</v>
      </c>
      <c r="AB61" s="130">
        <f t="shared" si="48"/>
        <v>0</v>
      </c>
      <c r="AC61" s="287">
        <f>+'0BJ PROGR. I-II Y III'!U58</f>
        <v>0</v>
      </c>
      <c r="AD61" s="130">
        <f>+'0BJ PROGR. I-II Y III'!V58</f>
        <v>0</v>
      </c>
      <c r="AE61" s="130">
        <f>+'0BJ PROGR. I-II Y III'!W58</f>
        <v>0</v>
      </c>
      <c r="AF61" s="130">
        <f>+'0BJ PROGR. I-II Y III'!X58</f>
        <v>600000</v>
      </c>
      <c r="AG61" s="130">
        <f>+'0BJ PROGR. I-II Y III'!Y58</f>
        <v>0</v>
      </c>
      <c r="AH61" s="130">
        <f>+'0BJ PROGR. I-II Y III'!Z58</f>
        <v>0</v>
      </c>
      <c r="AI61" s="130">
        <f>+'0BJ PROGR. I-II Y III'!AA58</f>
        <v>0</v>
      </c>
      <c r="AJ61" s="267">
        <f t="shared" si="49"/>
        <v>1200000</v>
      </c>
      <c r="AK61" s="130"/>
      <c r="AL61" s="267">
        <v>0</v>
      </c>
      <c r="AM61" s="130"/>
      <c r="AN61" s="267">
        <f t="shared" si="50"/>
        <v>21200000</v>
      </c>
      <c r="AO61" s="130"/>
      <c r="AP61" s="130"/>
      <c r="AQ61" s="130"/>
      <c r="AR61" s="130"/>
      <c r="AS61" s="130"/>
      <c r="AT61" s="130"/>
      <c r="AU61" s="130"/>
      <c r="AV61" s="130"/>
      <c r="AW61" s="130"/>
      <c r="AX61" s="116"/>
      <c r="AY61" s="116"/>
    </row>
    <row r="62" spans="1:51" ht="15.75" customHeight="1">
      <c r="A62" s="116"/>
      <c r="B62" s="116"/>
      <c r="C62" s="116"/>
      <c r="D62" s="116"/>
      <c r="E62" s="116"/>
      <c r="F62" s="116"/>
      <c r="G62" s="136" t="s">
        <v>964</v>
      </c>
      <c r="I62" s="260" t="s">
        <v>473</v>
      </c>
      <c r="J62" s="162" t="s">
        <v>474</v>
      </c>
      <c r="K62" s="287">
        <f>+'0BJ PROGR. I-II Y III'!C59</f>
        <v>50000</v>
      </c>
      <c r="L62" s="130">
        <f>+'0BJ PROGR. I-II Y III'!D59</f>
        <v>100000</v>
      </c>
      <c r="M62" s="130">
        <f>+'0BJ PROGR. I-II Y III'!E59</f>
        <v>0</v>
      </c>
      <c r="N62" s="130">
        <f>+'0BJ PROGR. I-II Y III'!F59</f>
        <v>0</v>
      </c>
      <c r="O62" s="267">
        <f t="shared" si="46"/>
        <v>150000</v>
      </c>
      <c r="P62" s="117"/>
      <c r="Q62" s="287">
        <f>+'0BJ PROGR. I-II Y III'!I59</f>
        <v>0</v>
      </c>
      <c r="R62" s="130">
        <f>+'0BJ PROGR. I-II Y III'!J59</f>
        <v>0</v>
      </c>
      <c r="S62" s="130">
        <f>+'0BJ PROGR. I-II Y III'!K59</f>
        <v>0</v>
      </c>
      <c r="T62" s="130">
        <f>+'0BJ PROGR. I-II Y III'!L59</f>
        <v>0</v>
      </c>
      <c r="U62" s="130">
        <f>+'0BJ PROGR. I-II Y III'!M59</f>
        <v>0</v>
      </c>
      <c r="V62" s="358">
        <f>+'0BJ PROGR. I-II Y III'!N59</f>
        <v>0</v>
      </c>
      <c r="W62" s="359">
        <f>+'0BJ PROGR. I-II Y III'!O59</f>
        <v>0</v>
      </c>
      <c r="X62" s="280">
        <f t="shared" si="47"/>
        <v>0</v>
      </c>
      <c r="Y62" s="359">
        <f>+'0BJ PROGR. I-II Y III'!Q59</f>
        <v>0</v>
      </c>
      <c r="Z62" s="359">
        <f>+'0BJ PROGR. I-II Y III'!R59</f>
        <v>0</v>
      </c>
      <c r="AA62" s="359">
        <f>+'0BJ PROGR. I-II Y III'!S59</f>
        <v>0</v>
      </c>
      <c r="AB62" s="130">
        <f t="shared" si="48"/>
        <v>0</v>
      </c>
      <c r="AC62" s="287">
        <f>+'0BJ PROGR. I-II Y III'!U59</f>
        <v>0</v>
      </c>
      <c r="AD62" s="130">
        <f>+'0BJ PROGR. I-II Y III'!V59</f>
        <v>0</v>
      </c>
      <c r="AE62" s="130">
        <f>+'0BJ PROGR. I-II Y III'!W59</f>
        <v>0</v>
      </c>
      <c r="AF62" s="130">
        <f>+'0BJ PROGR. I-II Y III'!X59</f>
        <v>0</v>
      </c>
      <c r="AG62" s="130">
        <f>+'0BJ PROGR. I-II Y III'!Y59</f>
        <v>0</v>
      </c>
      <c r="AH62" s="130">
        <f>+'0BJ PROGR. I-II Y III'!Z59</f>
        <v>0</v>
      </c>
      <c r="AI62" s="130">
        <f>+'0BJ PROGR. I-II Y III'!AA59</f>
        <v>0</v>
      </c>
      <c r="AJ62" s="267">
        <f t="shared" si="49"/>
        <v>0</v>
      </c>
      <c r="AK62" s="130"/>
      <c r="AL62" s="267">
        <v>0</v>
      </c>
      <c r="AM62" s="130"/>
      <c r="AN62" s="267">
        <f t="shared" si="50"/>
        <v>150000</v>
      </c>
      <c r="AO62" s="130"/>
      <c r="AP62" s="130"/>
      <c r="AQ62" s="130"/>
      <c r="AR62" s="130"/>
      <c r="AS62" s="130"/>
      <c r="AT62" s="130"/>
      <c r="AU62" s="130"/>
      <c r="AV62" s="130"/>
      <c r="AW62" s="130"/>
      <c r="AX62" s="116"/>
      <c r="AY62" s="116"/>
    </row>
    <row r="63" spans="1:51" ht="15.75" customHeight="1">
      <c r="A63" s="116"/>
      <c r="B63" s="116"/>
      <c r="C63" s="116"/>
      <c r="D63" s="116"/>
      <c r="E63" s="116"/>
      <c r="F63" s="116"/>
      <c r="G63" s="136" t="s">
        <v>964</v>
      </c>
      <c r="I63" s="260" t="s">
        <v>475</v>
      </c>
      <c r="J63" s="162" t="s">
        <v>476</v>
      </c>
      <c r="K63" s="287">
        <f>+'0BJ PROGR. I-II Y III'!C60</f>
        <v>20000000</v>
      </c>
      <c r="L63" s="130">
        <f>+'0BJ PROGR. I-II Y III'!D60</f>
        <v>700000</v>
      </c>
      <c r="M63" s="130">
        <f>+'0BJ PROGR. I-II Y III'!E60</f>
        <v>0</v>
      </c>
      <c r="N63" s="130">
        <f>+'0BJ PROGR. I-II Y III'!F60</f>
        <v>0</v>
      </c>
      <c r="O63" s="267">
        <f t="shared" si="46"/>
        <v>20700000</v>
      </c>
      <c r="P63" s="117"/>
      <c r="Q63" s="287">
        <f>+'0BJ PROGR. I-II Y III'!I60</f>
        <v>0</v>
      </c>
      <c r="R63" s="130">
        <f>+'0BJ PROGR. I-II Y III'!J60</f>
        <v>0</v>
      </c>
      <c r="S63" s="130">
        <f>+'0BJ PROGR. I-II Y III'!K60</f>
        <v>0</v>
      </c>
      <c r="T63" s="130">
        <f>+'0BJ PROGR. I-II Y III'!L60</f>
        <v>0</v>
      </c>
      <c r="U63" s="130">
        <f>+'0BJ PROGR. I-II Y III'!M60</f>
        <v>0</v>
      </c>
      <c r="V63" s="358">
        <f>+'0BJ PROGR. I-II Y III'!N60</f>
        <v>1000000</v>
      </c>
      <c r="W63" s="359">
        <f>+'0BJ PROGR. I-II Y III'!O60</f>
        <v>0</v>
      </c>
      <c r="X63" s="280">
        <f t="shared" si="47"/>
        <v>1000000</v>
      </c>
      <c r="Y63" s="359">
        <f>+'0BJ PROGR. I-II Y III'!Q60</f>
        <v>0</v>
      </c>
      <c r="Z63" s="359">
        <f>+'0BJ PROGR. I-II Y III'!R60</f>
        <v>0</v>
      </c>
      <c r="AA63" s="359">
        <f>+'0BJ PROGR. I-II Y III'!S60</f>
        <v>0</v>
      </c>
      <c r="AB63" s="130">
        <f t="shared" si="48"/>
        <v>0</v>
      </c>
      <c r="AC63" s="287">
        <f>+'0BJ PROGR. I-II Y III'!U60</f>
        <v>0</v>
      </c>
      <c r="AD63" s="130">
        <f>+'0BJ PROGR. I-II Y III'!V60</f>
        <v>0</v>
      </c>
      <c r="AE63" s="130">
        <f>+'0BJ PROGR. I-II Y III'!W60</f>
        <v>0</v>
      </c>
      <c r="AF63" s="130">
        <f>+'0BJ PROGR. I-II Y III'!X60</f>
        <v>0</v>
      </c>
      <c r="AG63" s="130">
        <f>+'0BJ PROGR. I-II Y III'!Y60</f>
        <v>0</v>
      </c>
      <c r="AH63" s="130">
        <f>+'0BJ PROGR. I-II Y III'!Z60</f>
        <v>0</v>
      </c>
      <c r="AI63" s="130">
        <f>+'0BJ PROGR. I-II Y III'!AA60</f>
        <v>0</v>
      </c>
      <c r="AJ63" s="267">
        <f t="shared" si="49"/>
        <v>1000000</v>
      </c>
      <c r="AK63" s="130"/>
      <c r="AL63" s="267">
        <v>0</v>
      </c>
      <c r="AM63" s="130"/>
      <c r="AN63" s="267">
        <f t="shared" si="50"/>
        <v>21700000</v>
      </c>
      <c r="AO63" s="130"/>
      <c r="AP63" s="130"/>
      <c r="AQ63" s="130"/>
      <c r="AR63" s="130"/>
      <c r="AS63" s="130"/>
      <c r="AT63" s="130"/>
      <c r="AU63" s="130"/>
      <c r="AV63" s="130"/>
      <c r="AW63" s="130"/>
      <c r="AX63" s="116"/>
      <c r="AY63" s="116"/>
    </row>
    <row r="64" spans="1:51" ht="15.75" customHeight="1">
      <c r="A64" s="116"/>
      <c r="B64" s="116"/>
      <c r="C64" s="116"/>
      <c r="D64" s="116"/>
      <c r="E64" s="116"/>
      <c r="F64" s="116"/>
      <c r="G64" s="136" t="s">
        <v>964</v>
      </c>
      <c r="I64" s="260" t="s">
        <v>477</v>
      </c>
      <c r="J64" s="162" t="s">
        <v>478</v>
      </c>
      <c r="K64" s="287">
        <f>+'0BJ PROGR. I-II Y III'!C61</f>
        <v>300000</v>
      </c>
      <c r="L64" s="130">
        <f>+'0BJ PROGR. I-II Y III'!D61</f>
        <v>0</v>
      </c>
      <c r="M64" s="130">
        <f>+'0BJ PROGR. I-II Y III'!E61</f>
        <v>0</v>
      </c>
      <c r="N64" s="130">
        <f>+'0BJ PROGR. I-II Y III'!F61</f>
        <v>0</v>
      </c>
      <c r="O64" s="267">
        <f t="shared" si="46"/>
        <v>300000</v>
      </c>
      <c r="P64" s="117"/>
      <c r="Q64" s="287">
        <f>+'0BJ PROGR. I-II Y III'!I61</f>
        <v>0</v>
      </c>
      <c r="R64" s="130">
        <f>+'0BJ PROGR. I-II Y III'!J61</f>
        <v>0</v>
      </c>
      <c r="S64" s="130">
        <f>+'0BJ PROGR. I-II Y III'!K61</f>
        <v>0</v>
      </c>
      <c r="T64" s="130">
        <f>+'0BJ PROGR. I-II Y III'!L61</f>
        <v>0</v>
      </c>
      <c r="U64" s="130">
        <f>+'0BJ PROGR. I-II Y III'!M61</f>
        <v>0</v>
      </c>
      <c r="V64" s="358">
        <f>+'0BJ PROGR. I-II Y III'!N61</f>
        <v>0</v>
      </c>
      <c r="W64" s="359">
        <f>+'0BJ PROGR. I-II Y III'!O61</f>
        <v>0</v>
      </c>
      <c r="X64" s="280">
        <f t="shared" si="47"/>
        <v>0</v>
      </c>
      <c r="Y64" s="359">
        <f>+'0BJ PROGR. I-II Y III'!Q61</f>
        <v>0</v>
      </c>
      <c r="Z64" s="359">
        <f>+'0BJ PROGR. I-II Y III'!R61</f>
        <v>0</v>
      </c>
      <c r="AA64" s="359">
        <f>+'0BJ PROGR. I-II Y III'!S61</f>
        <v>0</v>
      </c>
      <c r="AB64" s="130">
        <f t="shared" si="48"/>
        <v>0</v>
      </c>
      <c r="AC64" s="287">
        <f>+'0BJ PROGR. I-II Y III'!U61</f>
        <v>0</v>
      </c>
      <c r="AD64" s="130">
        <f>+'0BJ PROGR. I-II Y III'!V61</f>
        <v>92070000</v>
      </c>
      <c r="AE64" s="130">
        <f>+'0BJ PROGR. I-II Y III'!W61</f>
        <v>0</v>
      </c>
      <c r="AF64" s="130">
        <f>+'0BJ PROGR. I-II Y III'!X61</f>
        <v>0</v>
      </c>
      <c r="AG64" s="130">
        <f>+'0BJ PROGR. I-II Y III'!Y61</f>
        <v>0</v>
      </c>
      <c r="AH64" s="130">
        <f>+'0BJ PROGR. I-II Y III'!Z61</f>
        <v>0</v>
      </c>
      <c r="AI64" s="130">
        <f>+'0BJ PROGR. I-II Y III'!AA61</f>
        <v>0</v>
      </c>
      <c r="AJ64" s="267">
        <f t="shared" si="49"/>
        <v>92070000</v>
      </c>
      <c r="AK64" s="130"/>
      <c r="AL64" s="267">
        <v>0</v>
      </c>
      <c r="AM64" s="130"/>
      <c r="AN64" s="267">
        <f t="shared" si="50"/>
        <v>92370000</v>
      </c>
      <c r="AO64" s="130"/>
      <c r="AP64" s="130"/>
      <c r="AQ64" s="130"/>
      <c r="AR64" s="130"/>
      <c r="AS64" s="130"/>
      <c r="AT64" s="130"/>
      <c r="AU64" s="130"/>
      <c r="AV64" s="130"/>
      <c r="AW64" s="130"/>
      <c r="AX64" s="116"/>
      <c r="AY64" s="116"/>
    </row>
    <row r="65" spans="1:51" ht="15.75" customHeight="1">
      <c r="A65" s="116"/>
      <c r="B65" s="116"/>
      <c r="C65" s="116"/>
      <c r="D65" s="116"/>
      <c r="E65" s="116"/>
      <c r="F65" s="116"/>
      <c r="G65" s="131" t="s">
        <v>964</v>
      </c>
      <c r="I65" s="273" t="s">
        <v>479</v>
      </c>
      <c r="J65" s="164" t="s">
        <v>480</v>
      </c>
      <c r="K65" s="278"/>
      <c r="L65" s="158"/>
      <c r="M65" s="158"/>
      <c r="N65" s="158"/>
      <c r="O65" s="274"/>
      <c r="P65" s="117"/>
      <c r="Q65" s="278"/>
      <c r="R65" s="158"/>
      <c r="S65" s="158"/>
      <c r="T65" s="158"/>
      <c r="U65" s="158"/>
      <c r="V65" s="352"/>
      <c r="W65" s="353"/>
      <c r="X65" s="277"/>
      <c r="Y65" s="359"/>
      <c r="Z65" s="359"/>
      <c r="AA65" s="359"/>
      <c r="AB65" s="158"/>
      <c r="AC65" s="287"/>
      <c r="AD65" s="130"/>
      <c r="AE65" s="130"/>
      <c r="AF65" s="130"/>
      <c r="AG65" s="130"/>
      <c r="AH65" s="130"/>
      <c r="AI65" s="130"/>
      <c r="AJ65" s="267"/>
      <c r="AK65" s="130"/>
      <c r="AL65" s="267"/>
      <c r="AM65" s="130"/>
      <c r="AN65" s="274"/>
      <c r="AO65" s="130"/>
      <c r="AP65" s="130"/>
      <c r="AQ65" s="130"/>
      <c r="AR65" s="130"/>
      <c r="AS65" s="130"/>
      <c r="AT65" s="130"/>
      <c r="AU65" s="130"/>
      <c r="AV65" s="130"/>
      <c r="AW65" s="130"/>
      <c r="AX65" s="116"/>
      <c r="AY65" s="116"/>
    </row>
    <row r="66" spans="1:51" ht="15.75" customHeight="1">
      <c r="A66" s="116"/>
      <c r="B66" s="116"/>
      <c r="C66" s="116"/>
      <c r="D66" s="116"/>
      <c r="E66" s="116"/>
      <c r="F66" s="116"/>
      <c r="G66" s="136" t="s">
        <v>964</v>
      </c>
      <c r="I66" s="260" t="s">
        <v>481</v>
      </c>
      <c r="J66" s="162" t="s">
        <v>482</v>
      </c>
      <c r="K66" s="287">
        <f>+'0BJ PROGR. I-II Y III'!C63</f>
        <v>3200000</v>
      </c>
      <c r="L66" s="130">
        <f>+'0BJ PROGR. I-II Y III'!D63</f>
        <v>100000</v>
      </c>
      <c r="M66" s="130">
        <f>+'0BJ PROGR. I-II Y III'!E63</f>
        <v>0</v>
      </c>
      <c r="N66" s="130">
        <f>+'0BJ PROGR. I-II Y III'!F63</f>
        <v>0</v>
      </c>
      <c r="O66" s="267">
        <f t="shared" ref="O66:O72" si="51">SUM(K66:N66)</f>
        <v>3300000</v>
      </c>
      <c r="P66" s="117"/>
      <c r="Q66" s="287">
        <f>+'0BJ PROGR. I-II Y III'!I63</f>
        <v>0</v>
      </c>
      <c r="R66" s="130">
        <f>+'0BJ PROGR. I-II Y III'!J63</f>
        <v>0</v>
      </c>
      <c r="S66" s="130">
        <f>+'0BJ PROGR. I-II Y III'!K63</f>
        <v>0</v>
      </c>
      <c r="T66" s="130">
        <f>+'0BJ PROGR. I-II Y III'!L63</f>
        <v>0</v>
      </c>
      <c r="U66" s="130">
        <f>+'0BJ PROGR. I-II Y III'!M63</f>
        <v>0</v>
      </c>
      <c r="V66" s="358">
        <f>+'0BJ PROGR. I-II Y III'!N63</f>
        <v>0</v>
      </c>
      <c r="W66" s="359">
        <f>+'0BJ PROGR. I-II Y III'!O63</f>
        <v>0</v>
      </c>
      <c r="X66" s="280">
        <f t="shared" ref="X66:X72" si="52">SUM(V66:W66)</f>
        <v>0</v>
      </c>
      <c r="Y66" s="359">
        <f>+'0BJ PROGR. I-II Y III'!Q63</f>
        <v>0</v>
      </c>
      <c r="Z66" s="359">
        <f>+'0BJ PROGR. I-II Y III'!R63</f>
        <v>0</v>
      </c>
      <c r="AA66" s="359">
        <f>+'0BJ PROGR. I-II Y III'!S63</f>
        <v>0</v>
      </c>
      <c r="AB66" s="130">
        <f t="shared" ref="AB66:AB72" si="53">SUM(Y66:AA66)</f>
        <v>0</v>
      </c>
      <c r="AC66" s="287">
        <f>+'0BJ PROGR. I-II Y III'!U63</f>
        <v>0</v>
      </c>
      <c r="AD66" s="130">
        <f>+'0BJ PROGR. I-II Y III'!V63</f>
        <v>0</v>
      </c>
      <c r="AE66" s="130">
        <f>+'0BJ PROGR. I-II Y III'!W63</f>
        <v>0</v>
      </c>
      <c r="AF66" s="130">
        <f>+'0BJ PROGR. I-II Y III'!X63</f>
        <v>0</v>
      </c>
      <c r="AG66" s="130">
        <f>+'0BJ PROGR. I-II Y III'!Y63</f>
        <v>0</v>
      </c>
      <c r="AH66" s="130">
        <f>+'0BJ PROGR. I-II Y III'!Z63</f>
        <v>0</v>
      </c>
      <c r="AI66" s="130">
        <f>+'0BJ PROGR. I-II Y III'!AA63</f>
        <v>0</v>
      </c>
      <c r="AJ66" s="267">
        <f t="shared" ref="AJ66:AJ72" si="54">+Q66+R66+S66+T66+U66++X66+AB66+AC66+AD66+AE66+AF66+AG66+AH66+AI66</f>
        <v>0</v>
      </c>
      <c r="AK66" s="130"/>
      <c r="AL66" s="267">
        <v>0</v>
      </c>
      <c r="AM66" s="130"/>
      <c r="AN66" s="267">
        <f t="shared" ref="AN66:AN72" si="55">+O66+AJ66+AL66</f>
        <v>3300000</v>
      </c>
      <c r="AO66" s="130"/>
      <c r="AP66" s="130"/>
      <c r="AQ66" s="130"/>
      <c r="AR66" s="130"/>
      <c r="AS66" s="130"/>
      <c r="AT66" s="130"/>
      <c r="AU66" s="130"/>
      <c r="AV66" s="130"/>
      <c r="AW66" s="130"/>
      <c r="AX66" s="116"/>
      <c r="AY66" s="116"/>
    </row>
    <row r="67" spans="1:51" ht="15.75" customHeight="1">
      <c r="A67" s="116"/>
      <c r="B67" s="116"/>
      <c r="C67" s="116"/>
      <c r="D67" s="116"/>
      <c r="E67" s="116"/>
      <c r="F67" s="116"/>
      <c r="G67" s="136" t="s">
        <v>964</v>
      </c>
      <c r="I67" s="260" t="s">
        <v>483</v>
      </c>
      <c r="J67" s="162" t="s">
        <v>484</v>
      </c>
      <c r="K67" s="287">
        <f>+'0BJ PROGR. I-II Y III'!C64</f>
        <v>3100000</v>
      </c>
      <c r="L67" s="130">
        <f>+'0BJ PROGR. I-II Y III'!D64</f>
        <v>200000</v>
      </c>
      <c r="M67" s="130">
        <f>+'0BJ PROGR. I-II Y III'!E64</f>
        <v>0</v>
      </c>
      <c r="N67" s="130">
        <f>+'0BJ PROGR. I-II Y III'!F64</f>
        <v>0</v>
      </c>
      <c r="O67" s="267">
        <f t="shared" si="51"/>
        <v>3300000</v>
      </c>
      <c r="P67" s="117"/>
      <c r="Q67" s="287">
        <f>+'0BJ PROGR. I-II Y III'!I64</f>
        <v>0</v>
      </c>
      <c r="R67" s="130">
        <f>+'0BJ PROGR. I-II Y III'!J64</f>
        <v>0</v>
      </c>
      <c r="S67" s="130">
        <f>+'0BJ PROGR. I-II Y III'!K64</f>
        <v>0</v>
      </c>
      <c r="T67" s="130">
        <f>+'0BJ PROGR. I-II Y III'!L64</f>
        <v>0</v>
      </c>
      <c r="U67" s="130">
        <f>+'0BJ PROGR. I-II Y III'!M64</f>
        <v>0</v>
      </c>
      <c r="V67" s="358">
        <f>+'0BJ PROGR. I-II Y III'!N64</f>
        <v>100000</v>
      </c>
      <c r="W67" s="359">
        <f>+'0BJ PROGR. I-II Y III'!O64</f>
        <v>0</v>
      </c>
      <c r="X67" s="280">
        <f t="shared" si="52"/>
        <v>100000</v>
      </c>
      <c r="Y67" s="359">
        <f>+'0BJ PROGR. I-II Y III'!Q64</f>
        <v>0</v>
      </c>
      <c r="Z67" s="359">
        <f>+'0BJ PROGR. I-II Y III'!R64</f>
        <v>0</v>
      </c>
      <c r="AA67" s="359">
        <f>+'0BJ PROGR. I-II Y III'!S64</f>
        <v>0</v>
      </c>
      <c r="AB67" s="130">
        <f t="shared" si="53"/>
        <v>0</v>
      </c>
      <c r="AC67" s="287">
        <f>+'0BJ PROGR. I-II Y III'!U64</f>
        <v>0</v>
      </c>
      <c r="AD67" s="130">
        <f>+'0BJ PROGR. I-II Y III'!V64</f>
        <v>0</v>
      </c>
      <c r="AE67" s="130">
        <f>+'0BJ PROGR. I-II Y III'!W64</f>
        <v>0</v>
      </c>
      <c r="AF67" s="130">
        <f>+'0BJ PROGR. I-II Y III'!X64</f>
        <v>0</v>
      </c>
      <c r="AG67" s="130">
        <f>+'0BJ PROGR. I-II Y III'!Y64</f>
        <v>0</v>
      </c>
      <c r="AH67" s="130">
        <f>+'0BJ PROGR. I-II Y III'!Z64</f>
        <v>0</v>
      </c>
      <c r="AI67" s="130">
        <f>+'0BJ PROGR. I-II Y III'!AA64</f>
        <v>0</v>
      </c>
      <c r="AJ67" s="267">
        <f t="shared" si="54"/>
        <v>100000</v>
      </c>
      <c r="AK67" s="130"/>
      <c r="AL67" s="267">
        <v>0</v>
      </c>
      <c r="AM67" s="130"/>
      <c r="AN67" s="267">
        <f t="shared" si="55"/>
        <v>3400000</v>
      </c>
      <c r="AO67" s="130"/>
      <c r="AP67" s="130"/>
      <c r="AQ67" s="130"/>
      <c r="AR67" s="130"/>
      <c r="AS67" s="130"/>
      <c r="AT67" s="130"/>
      <c r="AU67" s="130"/>
      <c r="AV67" s="130"/>
      <c r="AW67" s="130"/>
      <c r="AX67" s="116"/>
      <c r="AY67" s="116"/>
    </row>
    <row r="68" spans="1:51" ht="15.75" customHeight="1">
      <c r="A68" s="116"/>
      <c r="B68" s="116"/>
      <c r="C68" s="116"/>
      <c r="D68" s="116"/>
      <c r="E68" s="116"/>
      <c r="F68" s="116"/>
      <c r="G68" s="136" t="s">
        <v>964</v>
      </c>
      <c r="I68" s="260" t="s">
        <v>485</v>
      </c>
      <c r="J68" s="162" t="s">
        <v>486</v>
      </c>
      <c r="K68" s="287">
        <f>+'0BJ PROGR. I-II Y III'!C65</f>
        <v>2670000</v>
      </c>
      <c r="L68" s="130">
        <f>+'0BJ PROGR. I-II Y III'!D65</f>
        <v>200000</v>
      </c>
      <c r="M68" s="130">
        <f>+'0BJ PROGR. I-II Y III'!E65</f>
        <v>0</v>
      </c>
      <c r="N68" s="130">
        <f>+'0BJ PROGR. I-II Y III'!F65</f>
        <v>0</v>
      </c>
      <c r="O68" s="267">
        <f t="shared" si="51"/>
        <v>2870000</v>
      </c>
      <c r="P68" s="117"/>
      <c r="Q68" s="287">
        <f>+'0BJ PROGR. I-II Y III'!I65</f>
        <v>0</v>
      </c>
      <c r="R68" s="130">
        <f>+'0BJ PROGR. I-II Y III'!J65</f>
        <v>0</v>
      </c>
      <c r="S68" s="130">
        <f>+'0BJ PROGR. I-II Y III'!K65</f>
        <v>0</v>
      </c>
      <c r="T68" s="130">
        <f>+'0BJ PROGR. I-II Y III'!L65</f>
        <v>0</v>
      </c>
      <c r="U68" s="130">
        <f>+'0BJ PROGR. I-II Y III'!M65</f>
        <v>0</v>
      </c>
      <c r="V68" s="358">
        <f>+'0BJ PROGR. I-II Y III'!N65</f>
        <v>100000</v>
      </c>
      <c r="W68" s="359">
        <f>+'0BJ PROGR. I-II Y III'!O65</f>
        <v>0</v>
      </c>
      <c r="X68" s="280">
        <f t="shared" si="52"/>
        <v>100000</v>
      </c>
      <c r="Y68" s="359">
        <f>+'0BJ PROGR. I-II Y III'!Q65</f>
        <v>150000</v>
      </c>
      <c r="Z68" s="359">
        <f>+'0BJ PROGR. I-II Y III'!R65</f>
        <v>0</v>
      </c>
      <c r="AA68" s="359">
        <f>+'0BJ PROGR. I-II Y III'!S65</f>
        <v>0</v>
      </c>
      <c r="AB68" s="130">
        <f t="shared" si="53"/>
        <v>150000</v>
      </c>
      <c r="AC68" s="287">
        <f>+'0BJ PROGR. I-II Y III'!U65</f>
        <v>0</v>
      </c>
      <c r="AD68" s="130">
        <f>+'0BJ PROGR. I-II Y III'!V65</f>
        <v>0</v>
      </c>
      <c r="AE68" s="130">
        <f>+'0BJ PROGR. I-II Y III'!W65</f>
        <v>0</v>
      </c>
      <c r="AF68" s="130">
        <f>+'0BJ PROGR. I-II Y III'!X65</f>
        <v>0</v>
      </c>
      <c r="AG68" s="130">
        <f>+'0BJ PROGR. I-II Y III'!Y65</f>
        <v>0</v>
      </c>
      <c r="AH68" s="130">
        <f>+'0BJ PROGR. I-II Y III'!Z65</f>
        <v>0</v>
      </c>
      <c r="AI68" s="130">
        <f>+'0BJ PROGR. I-II Y III'!AA65</f>
        <v>0</v>
      </c>
      <c r="AJ68" s="267">
        <f t="shared" si="54"/>
        <v>250000</v>
      </c>
      <c r="AK68" s="130"/>
      <c r="AL68" s="267">
        <v>0</v>
      </c>
      <c r="AM68" s="130"/>
      <c r="AN68" s="267">
        <f t="shared" si="55"/>
        <v>3120000</v>
      </c>
      <c r="AO68" s="130"/>
      <c r="AP68" s="130"/>
      <c r="AQ68" s="130"/>
      <c r="AR68" s="130"/>
      <c r="AS68" s="130"/>
      <c r="AT68" s="130"/>
      <c r="AU68" s="130"/>
      <c r="AV68" s="130"/>
      <c r="AW68" s="130"/>
      <c r="AX68" s="116"/>
      <c r="AY68" s="116"/>
    </row>
    <row r="69" spans="1:51" ht="15.75" customHeight="1">
      <c r="A69" s="116"/>
      <c r="B69" s="116"/>
      <c r="C69" s="116"/>
      <c r="D69" s="116"/>
      <c r="E69" s="116"/>
      <c r="F69" s="116"/>
      <c r="G69" s="136" t="s">
        <v>964</v>
      </c>
      <c r="I69" s="260" t="s">
        <v>487</v>
      </c>
      <c r="J69" s="162" t="s">
        <v>488</v>
      </c>
      <c r="K69" s="287">
        <f>+'0BJ PROGR. I-II Y III'!C66</f>
        <v>0</v>
      </c>
      <c r="L69" s="130">
        <f>+'0BJ PROGR. I-II Y III'!D66</f>
        <v>0</v>
      </c>
      <c r="M69" s="130">
        <f>+'0BJ PROGR. I-II Y III'!E66</f>
        <v>0</v>
      </c>
      <c r="N69" s="130">
        <f>+'0BJ PROGR. I-II Y III'!F66</f>
        <v>0</v>
      </c>
      <c r="O69" s="267">
        <f t="shared" si="51"/>
        <v>0</v>
      </c>
      <c r="P69" s="117"/>
      <c r="Q69" s="287">
        <f>+'0BJ PROGR. I-II Y III'!I66</f>
        <v>0</v>
      </c>
      <c r="R69" s="130">
        <f>+'0BJ PROGR. I-II Y III'!J66</f>
        <v>0</v>
      </c>
      <c r="S69" s="130">
        <f>+'0BJ PROGR. I-II Y III'!K66</f>
        <v>0</v>
      </c>
      <c r="T69" s="130">
        <f>+'0BJ PROGR. I-II Y III'!L66</f>
        <v>0</v>
      </c>
      <c r="U69" s="130">
        <f>+'0BJ PROGR. I-II Y III'!M66</f>
        <v>0</v>
      </c>
      <c r="V69" s="358">
        <f>+'0BJ PROGR. I-II Y III'!N66</f>
        <v>0</v>
      </c>
      <c r="W69" s="359">
        <f>+'0BJ PROGR. I-II Y III'!O66</f>
        <v>0</v>
      </c>
      <c r="X69" s="280">
        <f t="shared" si="52"/>
        <v>0</v>
      </c>
      <c r="Y69" s="359">
        <f>+'0BJ PROGR. I-II Y III'!Q66</f>
        <v>0</v>
      </c>
      <c r="Z69" s="359">
        <f>+'0BJ PROGR. I-II Y III'!R66</f>
        <v>0</v>
      </c>
      <c r="AA69" s="359">
        <f>+'0BJ PROGR. I-II Y III'!S66</f>
        <v>0</v>
      </c>
      <c r="AB69" s="130">
        <f t="shared" si="53"/>
        <v>0</v>
      </c>
      <c r="AC69" s="287">
        <f>+'0BJ PROGR. I-II Y III'!U66</f>
        <v>0</v>
      </c>
      <c r="AD69" s="130">
        <f>+'0BJ PROGR. I-II Y III'!V66</f>
        <v>0</v>
      </c>
      <c r="AE69" s="130">
        <f>+'0BJ PROGR. I-II Y III'!W66</f>
        <v>0</v>
      </c>
      <c r="AF69" s="130">
        <f>+'0BJ PROGR. I-II Y III'!X66</f>
        <v>0</v>
      </c>
      <c r="AG69" s="130">
        <f>+'0BJ PROGR. I-II Y III'!Y66</f>
        <v>0</v>
      </c>
      <c r="AH69" s="130">
        <f>+'0BJ PROGR. I-II Y III'!Z66</f>
        <v>0</v>
      </c>
      <c r="AI69" s="130">
        <f>+'0BJ PROGR. I-II Y III'!AA66</f>
        <v>0</v>
      </c>
      <c r="AJ69" s="267">
        <f t="shared" si="54"/>
        <v>0</v>
      </c>
      <c r="AK69" s="130"/>
      <c r="AL69" s="267">
        <v>0</v>
      </c>
      <c r="AM69" s="130"/>
      <c r="AN69" s="267">
        <f t="shared" si="55"/>
        <v>0</v>
      </c>
      <c r="AO69" s="130"/>
      <c r="AP69" s="130"/>
      <c r="AQ69" s="130"/>
      <c r="AR69" s="130"/>
      <c r="AS69" s="130"/>
      <c r="AT69" s="130"/>
      <c r="AU69" s="130"/>
      <c r="AV69" s="130"/>
      <c r="AW69" s="130"/>
      <c r="AX69" s="116"/>
      <c r="AY69" s="116"/>
    </row>
    <row r="70" spans="1:51" ht="15.75" customHeight="1">
      <c r="A70" s="116"/>
      <c r="B70" s="116"/>
      <c r="C70" s="116"/>
      <c r="D70" s="116"/>
      <c r="E70" s="116"/>
      <c r="F70" s="116"/>
      <c r="G70" s="136" t="s">
        <v>964</v>
      </c>
      <c r="I70" s="260" t="s">
        <v>489</v>
      </c>
      <c r="J70" s="162" t="s">
        <v>490</v>
      </c>
      <c r="K70" s="287">
        <f>+'0BJ PROGR. I-II Y III'!C67</f>
        <v>0</v>
      </c>
      <c r="L70" s="130">
        <f>+'0BJ PROGR. I-II Y III'!D67</f>
        <v>0</v>
      </c>
      <c r="M70" s="130">
        <f>+'0BJ PROGR. I-II Y III'!E67</f>
        <v>0</v>
      </c>
      <c r="N70" s="130">
        <f>+'0BJ PROGR. I-II Y III'!F67</f>
        <v>0</v>
      </c>
      <c r="O70" s="267">
        <f t="shared" si="51"/>
        <v>0</v>
      </c>
      <c r="P70" s="117"/>
      <c r="Q70" s="287">
        <f>+'0BJ PROGR. I-II Y III'!I67</f>
        <v>0</v>
      </c>
      <c r="R70" s="130">
        <f>+'0BJ PROGR. I-II Y III'!J67</f>
        <v>0</v>
      </c>
      <c r="S70" s="130">
        <f>+'0BJ PROGR. I-II Y III'!K67</f>
        <v>0</v>
      </c>
      <c r="T70" s="130">
        <f>+'0BJ PROGR. I-II Y III'!L67</f>
        <v>0</v>
      </c>
      <c r="U70" s="130">
        <f>+'0BJ PROGR. I-II Y III'!M67</f>
        <v>0</v>
      </c>
      <c r="V70" s="358">
        <f>+'0BJ PROGR. I-II Y III'!N67</f>
        <v>0</v>
      </c>
      <c r="W70" s="359">
        <f>+'0BJ PROGR. I-II Y III'!O67</f>
        <v>0</v>
      </c>
      <c r="X70" s="280">
        <f t="shared" si="52"/>
        <v>0</v>
      </c>
      <c r="Y70" s="359">
        <f>+'0BJ PROGR. I-II Y III'!Q67</f>
        <v>0</v>
      </c>
      <c r="Z70" s="359">
        <f>+'0BJ PROGR. I-II Y III'!R67</f>
        <v>0</v>
      </c>
      <c r="AA70" s="359">
        <f>+'0BJ PROGR. I-II Y III'!S67</f>
        <v>0</v>
      </c>
      <c r="AB70" s="130">
        <f t="shared" si="53"/>
        <v>0</v>
      </c>
      <c r="AC70" s="287">
        <f>+'0BJ PROGR. I-II Y III'!U67</f>
        <v>0</v>
      </c>
      <c r="AD70" s="130">
        <f>+'0BJ PROGR. I-II Y III'!V67</f>
        <v>0</v>
      </c>
      <c r="AE70" s="130">
        <f>+'0BJ PROGR. I-II Y III'!W67</f>
        <v>0</v>
      </c>
      <c r="AF70" s="130">
        <f>+'0BJ PROGR. I-II Y III'!X67</f>
        <v>0</v>
      </c>
      <c r="AG70" s="130">
        <f>+'0BJ PROGR. I-II Y III'!Y67</f>
        <v>0</v>
      </c>
      <c r="AH70" s="130">
        <f>+'0BJ PROGR. I-II Y III'!Z67</f>
        <v>0</v>
      </c>
      <c r="AI70" s="130">
        <f>+'0BJ PROGR. I-II Y III'!AA67</f>
        <v>0</v>
      </c>
      <c r="AJ70" s="267">
        <f t="shared" si="54"/>
        <v>0</v>
      </c>
      <c r="AK70" s="130"/>
      <c r="AL70" s="267">
        <v>0</v>
      </c>
      <c r="AM70" s="130"/>
      <c r="AN70" s="267">
        <f t="shared" si="55"/>
        <v>0</v>
      </c>
      <c r="AO70" s="130"/>
      <c r="AP70" s="130"/>
      <c r="AQ70" s="130"/>
      <c r="AR70" s="130"/>
      <c r="AS70" s="130"/>
      <c r="AT70" s="130"/>
      <c r="AU70" s="130"/>
      <c r="AV70" s="130"/>
      <c r="AW70" s="130"/>
      <c r="AX70" s="116"/>
      <c r="AY70" s="116"/>
    </row>
    <row r="71" spans="1:51" ht="15.75" customHeight="1">
      <c r="A71" s="116"/>
      <c r="B71" s="116"/>
      <c r="C71" s="116"/>
      <c r="D71" s="116"/>
      <c r="E71" s="116"/>
      <c r="F71" s="116"/>
      <c r="G71" s="136" t="s">
        <v>964</v>
      </c>
      <c r="I71" s="260" t="s">
        <v>491</v>
      </c>
      <c r="J71" s="162" t="s">
        <v>492</v>
      </c>
      <c r="K71" s="287">
        <f>+'0BJ PROGR. I-II Y III'!C68</f>
        <v>15000000</v>
      </c>
      <c r="L71" s="130">
        <f>+'0BJ PROGR. I-II Y III'!D68</f>
        <v>0</v>
      </c>
      <c r="M71" s="130">
        <f>+'0BJ PROGR. I-II Y III'!E68</f>
        <v>0</v>
      </c>
      <c r="N71" s="130">
        <f>+'0BJ PROGR. I-II Y III'!F68</f>
        <v>0</v>
      </c>
      <c r="O71" s="267">
        <f t="shared" si="51"/>
        <v>15000000</v>
      </c>
      <c r="P71" s="117"/>
      <c r="Q71" s="287">
        <f>+'0BJ PROGR. I-II Y III'!I68</f>
        <v>0</v>
      </c>
      <c r="R71" s="130">
        <f>+'0BJ PROGR. I-II Y III'!J68</f>
        <v>0</v>
      </c>
      <c r="S71" s="130">
        <f>+'0BJ PROGR. I-II Y III'!K68</f>
        <v>0</v>
      </c>
      <c r="T71" s="130">
        <f>+'0BJ PROGR. I-II Y III'!L68</f>
        <v>0</v>
      </c>
      <c r="U71" s="130">
        <f>+'0BJ PROGR. I-II Y III'!M68</f>
        <v>0</v>
      </c>
      <c r="V71" s="358">
        <f>+'0BJ PROGR. I-II Y III'!N68</f>
        <v>0</v>
      </c>
      <c r="W71" s="359">
        <f>+'0BJ PROGR. I-II Y III'!O68</f>
        <v>0</v>
      </c>
      <c r="X71" s="280">
        <f t="shared" si="52"/>
        <v>0</v>
      </c>
      <c r="Y71" s="359">
        <f>+'0BJ PROGR. I-II Y III'!Q68</f>
        <v>0</v>
      </c>
      <c r="Z71" s="359">
        <f>+'0BJ PROGR. I-II Y III'!R68</f>
        <v>0</v>
      </c>
      <c r="AA71" s="359">
        <f>+'0BJ PROGR. I-II Y III'!S68</f>
        <v>0</v>
      </c>
      <c r="AB71" s="130">
        <f t="shared" si="53"/>
        <v>0</v>
      </c>
      <c r="AC71" s="287">
        <f>+'0BJ PROGR. I-II Y III'!U68</f>
        <v>0</v>
      </c>
      <c r="AD71" s="130">
        <f>+'0BJ PROGR. I-II Y III'!V68</f>
        <v>0</v>
      </c>
      <c r="AE71" s="130">
        <f>+'0BJ PROGR. I-II Y III'!W68</f>
        <v>0</v>
      </c>
      <c r="AF71" s="130">
        <f>+'0BJ PROGR. I-II Y III'!X68</f>
        <v>0</v>
      </c>
      <c r="AG71" s="130">
        <f>+'0BJ PROGR. I-II Y III'!Y68</f>
        <v>0</v>
      </c>
      <c r="AH71" s="130">
        <f>+'0BJ PROGR. I-II Y III'!Z68</f>
        <v>0</v>
      </c>
      <c r="AI71" s="130">
        <f>+'0BJ PROGR. I-II Y III'!AA68</f>
        <v>0</v>
      </c>
      <c r="AJ71" s="267">
        <f t="shared" si="54"/>
        <v>0</v>
      </c>
      <c r="AK71" s="130"/>
      <c r="AL71" s="267">
        <v>0</v>
      </c>
      <c r="AM71" s="130"/>
      <c r="AN71" s="267">
        <f t="shared" si="55"/>
        <v>15000000</v>
      </c>
      <c r="AO71" s="130"/>
      <c r="AP71" s="130"/>
      <c r="AQ71" s="130"/>
      <c r="AR71" s="130"/>
      <c r="AS71" s="130"/>
      <c r="AT71" s="130"/>
      <c r="AU71" s="130"/>
      <c r="AV71" s="130"/>
      <c r="AW71" s="130"/>
      <c r="AX71" s="116"/>
      <c r="AY71" s="116"/>
    </row>
    <row r="72" spans="1:51" ht="15.75" customHeight="1">
      <c r="A72" s="116"/>
      <c r="B72" s="116"/>
      <c r="C72" s="116"/>
      <c r="D72" s="116"/>
      <c r="E72" s="116"/>
      <c r="F72" s="116"/>
      <c r="G72" s="136" t="s">
        <v>964</v>
      </c>
      <c r="I72" s="260" t="s">
        <v>493</v>
      </c>
      <c r="J72" s="254" t="s">
        <v>494</v>
      </c>
      <c r="K72" s="287">
        <f>+'0BJ PROGR. I-II Y III'!C69</f>
        <v>2500000</v>
      </c>
      <c r="L72" s="130">
        <f>+'0BJ PROGR. I-II Y III'!D69</f>
        <v>0</v>
      </c>
      <c r="M72" s="130">
        <f>+'0BJ PROGR. I-II Y III'!E69</f>
        <v>0</v>
      </c>
      <c r="N72" s="130">
        <f>+'0BJ PROGR. I-II Y III'!F69</f>
        <v>0</v>
      </c>
      <c r="O72" s="267">
        <f t="shared" si="51"/>
        <v>2500000</v>
      </c>
      <c r="P72" s="117"/>
      <c r="Q72" s="287">
        <f>+'0BJ PROGR. I-II Y III'!I69</f>
        <v>0</v>
      </c>
      <c r="R72" s="130">
        <f>+'0BJ PROGR. I-II Y III'!J69</f>
        <v>0</v>
      </c>
      <c r="S72" s="130">
        <f>+'0BJ PROGR. I-II Y III'!K69</f>
        <v>0</v>
      </c>
      <c r="T72" s="130">
        <f>+'0BJ PROGR. I-II Y III'!L69</f>
        <v>0</v>
      </c>
      <c r="U72" s="130">
        <f>+'0BJ PROGR. I-II Y III'!M69</f>
        <v>0</v>
      </c>
      <c r="V72" s="358">
        <f>+'0BJ PROGR. I-II Y III'!N69</f>
        <v>0</v>
      </c>
      <c r="W72" s="359">
        <f>+'0BJ PROGR. I-II Y III'!O69</f>
        <v>0</v>
      </c>
      <c r="X72" s="280">
        <f t="shared" si="52"/>
        <v>0</v>
      </c>
      <c r="Y72" s="359">
        <f>+'0BJ PROGR. I-II Y III'!Q69</f>
        <v>0</v>
      </c>
      <c r="Z72" s="359">
        <f>+'0BJ PROGR. I-II Y III'!R69</f>
        <v>0</v>
      </c>
      <c r="AA72" s="359">
        <f>+'0BJ PROGR. I-II Y III'!S69</f>
        <v>0</v>
      </c>
      <c r="AB72" s="130">
        <f t="shared" si="53"/>
        <v>0</v>
      </c>
      <c r="AC72" s="287">
        <f>+'0BJ PROGR. I-II Y III'!U69</f>
        <v>0</v>
      </c>
      <c r="AD72" s="130">
        <f>+'0BJ PROGR. I-II Y III'!V69</f>
        <v>0</v>
      </c>
      <c r="AE72" s="130">
        <f>+'0BJ PROGR. I-II Y III'!W69</f>
        <v>0</v>
      </c>
      <c r="AF72" s="130">
        <f>+'0BJ PROGR. I-II Y III'!X69</f>
        <v>0</v>
      </c>
      <c r="AG72" s="130">
        <f>+'0BJ PROGR. I-II Y III'!Y69</f>
        <v>0</v>
      </c>
      <c r="AH72" s="130">
        <f>+'0BJ PROGR. I-II Y III'!Z69</f>
        <v>0</v>
      </c>
      <c r="AI72" s="130">
        <f>+'0BJ PROGR. I-II Y III'!AA69</f>
        <v>0</v>
      </c>
      <c r="AJ72" s="267">
        <f t="shared" si="54"/>
        <v>0</v>
      </c>
      <c r="AK72" s="130"/>
      <c r="AL72" s="267">
        <v>0</v>
      </c>
      <c r="AM72" s="130"/>
      <c r="AN72" s="267">
        <f t="shared" si="55"/>
        <v>2500000</v>
      </c>
      <c r="AO72" s="130"/>
      <c r="AP72" s="130"/>
      <c r="AQ72" s="130"/>
      <c r="AR72" s="130"/>
      <c r="AS72" s="130"/>
      <c r="AT72" s="130"/>
      <c r="AU72" s="130"/>
      <c r="AV72" s="130"/>
      <c r="AW72" s="130"/>
      <c r="AX72" s="116"/>
      <c r="AY72" s="116"/>
    </row>
    <row r="73" spans="1:51" ht="15.75" customHeight="1">
      <c r="A73" s="116"/>
      <c r="B73" s="116"/>
      <c r="C73" s="116"/>
      <c r="D73" s="116"/>
      <c r="E73" s="116"/>
      <c r="F73" s="116"/>
      <c r="G73" s="131" t="s">
        <v>964</v>
      </c>
      <c r="I73" s="273" t="s">
        <v>495</v>
      </c>
      <c r="J73" s="164" t="s">
        <v>496</v>
      </c>
      <c r="K73" s="287"/>
      <c r="L73" s="130"/>
      <c r="M73" s="130"/>
      <c r="N73" s="130"/>
      <c r="O73" s="274"/>
      <c r="P73" s="117"/>
      <c r="Q73" s="287"/>
      <c r="R73" s="130"/>
      <c r="S73" s="130"/>
      <c r="T73" s="130"/>
      <c r="U73" s="130"/>
      <c r="V73" s="358"/>
      <c r="W73" s="359"/>
      <c r="X73" s="277"/>
      <c r="Y73" s="359"/>
      <c r="Z73" s="359"/>
      <c r="AA73" s="359"/>
      <c r="AB73" s="158"/>
      <c r="AC73" s="287"/>
      <c r="AD73" s="130"/>
      <c r="AE73" s="130"/>
      <c r="AF73" s="130"/>
      <c r="AG73" s="130"/>
      <c r="AH73" s="130"/>
      <c r="AI73" s="130"/>
      <c r="AJ73" s="267"/>
      <c r="AK73" s="130"/>
      <c r="AL73" s="267"/>
      <c r="AM73" s="130"/>
      <c r="AN73" s="274"/>
      <c r="AO73" s="130"/>
      <c r="AP73" s="130"/>
      <c r="AQ73" s="130"/>
      <c r="AR73" s="130"/>
      <c r="AS73" s="130"/>
      <c r="AT73" s="130"/>
      <c r="AU73" s="130"/>
      <c r="AV73" s="130"/>
      <c r="AW73" s="130"/>
      <c r="AX73" s="116"/>
      <c r="AY73" s="116"/>
    </row>
    <row r="74" spans="1:51" ht="15.75" customHeight="1">
      <c r="A74" s="116"/>
      <c r="B74" s="116"/>
      <c r="C74" s="116"/>
      <c r="D74" s="116"/>
      <c r="E74" s="116"/>
      <c r="F74" s="116"/>
      <c r="G74" s="136" t="s">
        <v>964</v>
      </c>
      <c r="I74" s="260" t="s">
        <v>497</v>
      </c>
      <c r="J74" s="254" t="s">
        <v>498</v>
      </c>
      <c r="K74" s="287">
        <f>+'0BJ PROGR. I-II Y III'!C71</f>
        <v>0</v>
      </c>
      <c r="L74" s="130">
        <f>+'0BJ PROGR. I-II Y III'!D71</f>
        <v>0</v>
      </c>
      <c r="M74" s="130">
        <f>+'0BJ PROGR. I-II Y III'!E71</f>
        <v>0</v>
      </c>
      <c r="N74" s="130">
        <f>+'0BJ PROGR. I-II Y III'!F71</f>
        <v>0</v>
      </c>
      <c r="O74" s="267">
        <f t="shared" ref="O74:O80" si="56">SUM(K74:N74)</f>
        <v>0</v>
      </c>
      <c r="P74" s="117"/>
      <c r="Q74" s="287">
        <f>+'0BJ PROGR. I-II Y III'!I71</f>
        <v>0</v>
      </c>
      <c r="R74" s="130">
        <f>+'0BJ PROGR. I-II Y III'!J71</f>
        <v>0</v>
      </c>
      <c r="S74" s="130">
        <f>+'0BJ PROGR. I-II Y III'!K71</f>
        <v>0</v>
      </c>
      <c r="T74" s="130">
        <f>+'0BJ PROGR. I-II Y III'!L71</f>
        <v>0</v>
      </c>
      <c r="U74" s="130">
        <f>+'0BJ PROGR. I-II Y III'!M71</f>
        <v>0</v>
      </c>
      <c r="V74" s="358">
        <f>+'0BJ PROGR. I-II Y III'!N71</f>
        <v>0</v>
      </c>
      <c r="W74" s="359">
        <f>+'0BJ PROGR. I-II Y III'!O71</f>
        <v>0</v>
      </c>
      <c r="X74" s="280">
        <f t="shared" ref="X74:X80" si="57">SUM(V74:W74)</f>
        <v>0</v>
      </c>
      <c r="Y74" s="359">
        <f>+'0BJ PROGR. I-II Y III'!Q71</f>
        <v>0</v>
      </c>
      <c r="Z74" s="359">
        <f>+'0BJ PROGR. I-II Y III'!R71</f>
        <v>0</v>
      </c>
      <c r="AA74" s="359">
        <f>+'0BJ PROGR. I-II Y III'!S71</f>
        <v>0</v>
      </c>
      <c r="AB74" s="130">
        <f t="shared" ref="AB74:AB80" si="58">SUM(Y74:AA74)</f>
        <v>0</v>
      </c>
      <c r="AC74" s="287">
        <f>+'0BJ PROGR. I-II Y III'!U71</f>
        <v>0</v>
      </c>
      <c r="AD74" s="130">
        <f>+'0BJ PROGR. I-II Y III'!V71</f>
        <v>0</v>
      </c>
      <c r="AE74" s="130">
        <f>+'0BJ PROGR. I-II Y III'!W71</f>
        <v>0</v>
      </c>
      <c r="AF74" s="130">
        <f>+'0BJ PROGR. I-II Y III'!X71</f>
        <v>0</v>
      </c>
      <c r="AG74" s="130">
        <f>+'0BJ PROGR. I-II Y III'!Y71</f>
        <v>0</v>
      </c>
      <c r="AH74" s="130">
        <f>+'0BJ PROGR. I-II Y III'!Z71</f>
        <v>0</v>
      </c>
      <c r="AI74" s="130">
        <f>+'0BJ PROGR. I-II Y III'!AA71</f>
        <v>0</v>
      </c>
      <c r="AJ74" s="267">
        <f t="shared" ref="AJ74:AJ80" si="59">+Q74+R74+S74+T74+U74++X74+AB74+AC74+AD74+AE74+AF74+AG74+AH74+AI74</f>
        <v>0</v>
      </c>
      <c r="AK74" s="130"/>
      <c r="AL74" s="267">
        <v>0</v>
      </c>
      <c r="AM74" s="130"/>
      <c r="AN74" s="267">
        <f t="shared" ref="AN74:AN80" si="60">+O74+AJ74+AL74</f>
        <v>0</v>
      </c>
      <c r="AO74" s="130"/>
      <c r="AP74" s="130"/>
      <c r="AQ74" s="130"/>
      <c r="AR74" s="130"/>
      <c r="AS74" s="130"/>
      <c r="AT74" s="130"/>
      <c r="AU74" s="130"/>
      <c r="AV74" s="130"/>
      <c r="AW74" s="130"/>
      <c r="AX74" s="116"/>
      <c r="AY74" s="116"/>
    </row>
    <row r="75" spans="1:51" ht="15.75" customHeight="1">
      <c r="A75" s="116"/>
      <c r="B75" s="116"/>
      <c r="C75" s="116"/>
      <c r="D75" s="116"/>
      <c r="E75" s="116"/>
      <c r="F75" s="116"/>
      <c r="G75" s="136" t="s">
        <v>964</v>
      </c>
      <c r="I75" s="260" t="s">
        <v>499</v>
      </c>
      <c r="J75" s="162" t="s">
        <v>500</v>
      </c>
      <c r="K75" s="287">
        <f>+'0BJ PROGR. I-II Y III'!C72</f>
        <v>0</v>
      </c>
      <c r="L75" s="130">
        <f>+'0BJ PROGR. I-II Y III'!D72</f>
        <v>0</v>
      </c>
      <c r="M75" s="130">
        <f>+'0BJ PROGR. I-II Y III'!E72</f>
        <v>0</v>
      </c>
      <c r="N75" s="130">
        <f>+'0BJ PROGR. I-II Y III'!F72</f>
        <v>0</v>
      </c>
      <c r="O75" s="267">
        <f t="shared" si="56"/>
        <v>0</v>
      </c>
      <c r="P75" s="117"/>
      <c r="Q75" s="287">
        <f>+'0BJ PROGR. I-II Y III'!I72</f>
        <v>0</v>
      </c>
      <c r="R75" s="130">
        <f>+'0BJ PROGR. I-II Y III'!J72</f>
        <v>0</v>
      </c>
      <c r="S75" s="130">
        <f>+'0BJ PROGR. I-II Y III'!K72</f>
        <v>0</v>
      </c>
      <c r="T75" s="130">
        <f>+'0BJ PROGR. I-II Y III'!L72</f>
        <v>0</v>
      </c>
      <c r="U75" s="130">
        <f>+'0BJ PROGR. I-II Y III'!M72</f>
        <v>0</v>
      </c>
      <c r="V75" s="358">
        <f>+'0BJ PROGR. I-II Y III'!N72</f>
        <v>0</v>
      </c>
      <c r="W75" s="359">
        <f>+'0BJ PROGR. I-II Y III'!O72</f>
        <v>0</v>
      </c>
      <c r="X75" s="280">
        <f t="shared" si="57"/>
        <v>0</v>
      </c>
      <c r="Y75" s="359">
        <f>+'0BJ PROGR. I-II Y III'!Q72</f>
        <v>0</v>
      </c>
      <c r="Z75" s="359">
        <f>+'0BJ PROGR. I-II Y III'!R72</f>
        <v>0</v>
      </c>
      <c r="AA75" s="359">
        <f>+'0BJ PROGR. I-II Y III'!S72</f>
        <v>0</v>
      </c>
      <c r="AB75" s="130">
        <f t="shared" si="58"/>
        <v>0</v>
      </c>
      <c r="AC75" s="287">
        <f>+'0BJ PROGR. I-II Y III'!U72</f>
        <v>0</v>
      </c>
      <c r="AD75" s="130">
        <f>+'0BJ PROGR. I-II Y III'!V72</f>
        <v>0</v>
      </c>
      <c r="AE75" s="130">
        <f>+'0BJ PROGR. I-II Y III'!W72</f>
        <v>0</v>
      </c>
      <c r="AF75" s="130">
        <f>+'0BJ PROGR. I-II Y III'!X72</f>
        <v>0</v>
      </c>
      <c r="AG75" s="130">
        <f>+'0BJ PROGR. I-II Y III'!Y72</f>
        <v>0</v>
      </c>
      <c r="AH75" s="130">
        <f>+'0BJ PROGR. I-II Y III'!Z72</f>
        <v>0</v>
      </c>
      <c r="AI75" s="130">
        <f>+'0BJ PROGR. I-II Y III'!AA72</f>
        <v>0</v>
      </c>
      <c r="AJ75" s="267">
        <f t="shared" si="59"/>
        <v>0</v>
      </c>
      <c r="AK75" s="130"/>
      <c r="AL75" s="267">
        <v>0</v>
      </c>
      <c r="AM75" s="130"/>
      <c r="AN75" s="267">
        <f t="shared" si="60"/>
        <v>0</v>
      </c>
      <c r="AO75" s="130"/>
      <c r="AP75" s="130"/>
      <c r="AQ75" s="130"/>
      <c r="AR75" s="130"/>
      <c r="AS75" s="130"/>
      <c r="AT75" s="130"/>
      <c r="AU75" s="130"/>
      <c r="AV75" s="130"/>
      <c r="AW75" s="130"/>
      <c r="AX75" s="116"/>
      <c r="AY75" s="116"/>
    </row>
    <row r="76" spans="1:51" ht="15.75" customHeight="1">
      <c r="A76" s="116"/>
      <c r="B76" s="116"/>
      <c r="C76" s="116"/>
      <c r="D76" s="116"/>
      <c r="E76" s="116"/>
      <c r="F76" s="116"/>
      <c r="G76" s="136" t="s">
        <v>964</v>
      </c>
      <c r="I76" s="260" t="s">
        <v>501</v>
      </c>
      <c r="J76" s="162" t="s">
        <v>1479</v>
      </c>
      <c r="K76" s="287">
        <f>+'0BJ PROGR. I-II Y III'!C73</f>
        <v>0</v>
      </c>
      <c r="L76" s="130">
        <f>+'0BJ PROGR. I-II Y III'!D73</f>
        <v>0</v>
      </c>
      <c r="M76" s="130">
        <f>+'0BJ PROGR. I-II Y III'!E73</f>
        <v>0</v>
      </c>
      <c r="N76" s="130">
        <f>+'0BJ PROGR. I-II Y III'!F73</f>
        <v>0</v>
      </c>
      <c r="O76" s="267">
        <f t="shared" si="56"/>
        <v>0</v>
      </c>
      <c r="P76" s="117"/>
      <c r="Q76" s="287">
        <f>+'0BJ PROGR. I-II Y III'!I73</f>
        <v>2000000</v>
      </c>
      <c r="R76" s="130">
        <f>+'0BJ PROGR. I-II Y III'!J73</f>
        <v>0</v>
      </c>
      <c r="S76" s="130">
        <f>+'0BJ PROGR. I-II Y III'!K73</f>
        <v>0</v>
      </c>
      <c r="T76" s="130">
        <f>+'0BJ PROGR. I-II Y III'!L73</f>
        <v>0</v>
      </c>
      <c r="U76" s="130">
        <f>+'0BJ PROGR. I-II Y III'!M73</f>
        <v>0</v>
      </c>
      <c r="V76" s="358">
        <f>+'0BJ PROGR. I-II Y III'!N73</f>
        <v>0</v>
      </c>
      <c r="W76" s="359">
        <f>+'0BJ PROGR. I-II Y III'!O73</f>
        <v>0</v>
      </c>
      <c r="X76" s="280">
        <f t="shared" si="57"/>
        <v>0</v>
      </c>
      <c r="Y76" s="359">
        <f>+'0BJ PROGR. I-II Y III'!Q73</f>
        <v>0</v>
      </c>
      <c r="Z76" s="359">
        <f>+'0BJ PROGR. I-II Y III'!R73</f>
        <v>0</v>
      </c>
      <c r="AA76" s="359">
        <f>+'0BJ PROGR. I-II Y III'!S73</f>
        <v>0</v>
      </c>
      <c r="AB76" s="130">
        <f t="shared" si="58"/>
        <v>0</v>
      </c>
      <c r="AC76" s="287">
        <f>+'0BJ PROGR. I-II Y III'!U73</f>
        <v>0</v>
      </c>
      <c r="AD76" s="130">
        <f>+'0BJ PROGR. I-II Y III'!V73</f>
        <v>0</v>
      </c>
      <c r="AE76" s="130">
        <f>+'0BJ PROGR. I-II Y III'!W73</f>
        <v>0</v>
      </c>
      <c r="AF76" s="130">
        <f>+'0BJ PROGR. I-II Y III'!X73</f>
        <v>0</v>
      </c>
      <c r="AG76" s="130">
        <f>+'0BJ PROGR. I-II Y III'!Y73</f>
        <v>0</v>
      </c>
      <c r="AH76" s="130">
        <f>+'0BJ PROGR. I-II Y III'!Z73</f>
        <v>0</v>
      </c>
      <c r="AI76" s="130">
        <f>+'0BJ PROGR. I-II Y III'!AA73</f>
        <v>0</v>
      </c>
      <c r="AJ76" s="267">
        <f t="shared" si="59"/>
        <v>2000000</v>
      </c>
      <c r="AK76" s="130"/>
      <c r="AL76" s="267">
        <v>0</v>
      </c>
      <c r="AM76" s="130"/>
      <c r="AN76" s="267">
        <f t="shared" si="60"/>
        <v>2000000</v>
      </c>
      <c r="AO76" s="130"/>
      <c r="AP76" s="130"/>
      <c r="AQ76" s="130"/>
      <c r="AR76" s="130"/>
      <c r="AS76" s="130"/>
      <c r="AT76" s="130"/>
      <c r="AU76" s="130"/>
      <c r="AV76" s="130"/>
      <c r="AW76" s="130"/>
      <c r="AX76" s="116"/>
      <c r="AY76" s="116"/>
    </row>
    <row r="77" spans="1:51" ht="15.75" customHeight="1">
      <c r="A77" s="116"/>
      <c r="B77" s="116"/>
      <c r="C77" s="116"/>
      <c r="D77" s="116"/>
      <c r="E77" s="116"/>
      <c r="F77" s="116"/>
      <c r="G77" s="136" t="s">
        <v>964</v>
      </c>
      <c r="I77" s="260" t="s">
        <v>503</v>
      </c>
      <c r="J77" s="162" t="s">
        <v>504</v>
      </c>
      <c r="K77" s="287">
        <f>+'0BJ PROGR. I-II Y III'!C74</f>
        <v>0</v>
      </c>
      <c r="L77" s="130">
        <f>+'0BJ PROGR. I-II Y III'!D74</f>
        <v>0</v>
      </c>
      <c r="M77" s="130">
        <f>+'0BJ PROGR. I-II Y III'!E74</f>
        <v>0</v>
      </c>
      <c r="N77" s="130">
        <f>+'0BJ PROGR. I-II Y III'!F74</f>
        <v>0</v>
      </c>
      <c r="O77" s="267">
        <f t="shared" si="56"/>
        <v>0</v>
      </c>
      <c r="P77" s="117"/>
      <c r="Q77" s="287">
        <f>+'0BJ PROGR. I-II Y III'!I74</f>
        <v>0</v>
      </c>
      <c r="R77" s="130">
        <f>+'0BJ PROGR. I-II Y III'!J74</f>
        <v>0</v>
      </c>
      <c r="S77" s="130">
        <f>+'0BJ PROGR. I-II Y III'!K74</f>
        <v>0</v>
      </c>
      <c r="T77" s="130">
        <f>+'0BJ PROGR. I-II Y III'!L74</f>
        <v>0</v>
      </c>
      <c r="U77" s="130">
        <f>+'0BJ PROGR. I-II Y III'!M74</f>
        <v>0</v>
      </c>
      <c r="V77" s="358">
        <f>+'0BJ PROGR. I-II Y III'!N74</f>
        <v>0</v>
      </c>
      <c r="W77" s="359">
        <f>+'0BJ PROGR. I-II Y III'!O74</f>
        <v>0</v>
      </c>
      <c r="X77" s="280">
        <f t="shared" si="57"/>
        <v>0</v>
      </c>
      <c r="Y77" s="359">
        <f>+'0BJ PROGR. I-II Y III'!Q74</f>
        <v>0</v>
      </c>
      <c r="Z77" s="359">
        <f>+'0BJ PROGR. I-II Y III'!R74</f>
        <v>0</v>
      </c>
      <c r="AA77" s="359">
        <f>+'0BJ PROGR. I-II Y III'!S74</f>
        <v>6000000</v>
      </c>
      <c r="AB77" s="130">
        <f t="shared" si="58"/>
        <v>6000000</v>
      </c>
      <c r="AC77" s="287">
        <f>+'0BJ PROGR. I-II Y III'!U74</f>
        <v>0</v>
      </c>
      <c r="AD77" s="130">
        <f>+'0BJ PROGR. I-II Y III'!V74</f>
        <v>0</v>
      </c>
      <c r="AE77" s="130">
        <f>+'0BJ PROGR. I-II Y III'!W74</f>
        <v>0</v>
      </c>
      <c r="AF77" s="130">
        <f>+'0BJ PROGR. I-II Y III'!X74</f>
        <v>0</v>
      </c>
      <c r="AG77" s="130">
        <f>+'0BJ PROGR. I-II Y III'!Y74</f>
        <v>0</v>
      </c>
      <c r="AH77" s="130">
        <f>+'0BJ PROGR. I-II Y III'!Z74</f>
        <v>0</v>
      </c>
      <c r="AI77" s="130">
        <f>+'0BJ PROGR. I-II Y III'!AA74</f>
        <v>0</v>
      </c>
      <c r="AJ77" s="267">
        <f t="shared" si="59"/>
        <v>6000000</v>
      </c>
      <c r="AK77" s="130"/>
      <c r="AL77" s="267">
        <v>0</v>
      </c>
      <c r="AM77" s="130"/>
      <c r="AN77" s="267">
        <f t="shared" si="60"/>
        <v>6000000</v>
      </c>
      <c r="AO77" s="130"/>
      <c r="AP77" s="130"/>
      <c r="AQ77" s="130"/>
      <c r="AR77" s="130"/>
      <c r="AS77" s="130"/>
      <c r="AT77" s="130"/>
      <c r="AU77" s="130"/>
      <c r="AV77" s="130"/>
      <c r="AW77" s="130"/>
      <c r="AX77" s="116"/>
      <c r="AY77" s="116"/>
    </row>
    <row r="78" spans="1:51" ht="15.75" customHeight="1">
      <c r="A78" s="116"/>
      <c r="B78" s="116"/>
      <c r="C78" s="116"/>
      <c r="D78" s="116"/>
      <c r="E78" s="116"/>
      <c r="F78" s="116"/>
      <c r="G78" s="136" t="s">
        <v>964</v>
      </c>
      <c r="I78" s="260" t="s">
        <v>505</v>
      </c>
      <c r="J78" s="254" t="s">
        <v>506</v>
      </c>
      <c r="K78" s="287">
        <f>+'0BJ PROGR. I-II Y III'!C75</f>
        <v>0</v>
      </c>
      <c r="L78" s="130">
        <f>+'0BJ PROGR. I-II Y III'!D75</f>
        <v>0</v>
      </c>
      <c r="M78" s="130">
        <f>+'0BJ PROGR. I-II Y III'!E75</f>
        <v>0</v>
      </c>
      <c r="N78" s="130">
        <f>+'0BJ PROGR. I-II Y III'!F75</f>
        <v>0</v>
      </c>
      <c r="O78" s="267">
        <f t="shared" si="56"/>
        <v>0</v>
      </c>
      <c r="P78" s="117"/>
      <c r="Q78" s="287">
        <f>+'0BJ PROGR. I-II Y III'!I75</f>
        <v>0</v>
      </c>
      <c r="R78" s="130">
        <f>+'0BJ PROGR. I-II Y III'!J75</f>
        <v>0</v>
      </c>
      <c r="S78" s="130">
        <f>+'0BJ PROGR. I-II Y III'!K75</f>
        <v>0</v>
      </c>
      <c r="T78" s="130">
        <f>+'0BJ PROGR. I-II Y III'!L75</f>
        <v>0</v>
      </c>
      <c r="U78" s="130">
        <f>+'0BJ PROGR. I-II Y III'!M75</f>
        <v>0</v>
      </c>
      <c r="V78" s="358">
        <f>+'0BJ PROGR. I-II Y III'!N75</f>
        <v>0</v>
      </c>
      <c r="W78" s="359">
        <f>+'0BJ PROGR. I-II Y III'!O75</f>
        <v>0</v>
      </c>
      <c r="X78" s="280">
        <f t="shared" si="57"/>
        <v>0</v>
      </c>
      <c r="Y78" s="359">
        <f>+'0BJ PROGR. I-II Y III'!Q75</f>
        <v>0</v>
      </c>
      <c r="Z78" s="359">
        <f>+'0BJ PROGR. I-II Y III'!R75</f>
        <v>0</v>
      </c>
      <c r="AA78" s="359">
        <f>+'0BJ PROGR. I-II Y III'!S75</f>
        <v>0</v>
      </c>
      <c r="AB78" s="130">
        <f t="shared" si="58"/>
        <v>0</v>
      </c>
      <c r="AC78" s="287">
        <f>+'0BJ PROGR. I-II Y III'!U75</f>
        <v>0</v>
      </c>
      <c r="AD78" s="130">
        <f>+'0BJ PROGR. I-II Y III'!V75</f>
        <v>0</v>
      </c>
      <c r="AE78" s="130">
        <f>+'0BJ PROGR. I-II Y III'!W75</f>
        <v>0</v>
      </c>
      <c r="AF78" s="130">
        <f>+'0BJ PROGR. I-II Y III'!X75</f>
        <v>0</v>
      </c>
      <c r="AG78" s="130">
        <f>+'0BJ PROGR. I-II Y III'!Y75</f>
        <v>0</v>
      </c>
      <c r="AH78" s="130">
        <f>+'0BJ PROGR. I-II Y III'!Z75</f>
        <v>0</v>
      </c>
      <c r="AI78" s="130">
        <f>+'0BJ PROGR. I-II Y III'!AA75</f>
        <v>0</v>
      </c>
      <c r="AJ78" s="267">
        <f t="shared" si="59"/>
        <v>0</v>
      </c>
      <c r="AK78" s="130"/>
      <c r="AL78" s="267">
        <v>0</v>
      </c>
      <c r="AM78" s="130"/>
      <c r="AN78" s="267">
        <f t="shared" si="60"/>
        <v>0</v>
      </c>
      <c r="AO78" s="130"/>
      <c r="AP78" s="130"/>
      <c r="AQ78" s="130"/>
      <c r="AR78" s="130"/>
      <c r="AS78" s="130"/>
      <c r="AT78" s="130"/>
      <c r="AU78" s="130"/>
      <c r="AV78" s="130"/>
      <c r="AW78" s="130"/>
      <c r="AX78" s="116"/>
      <c r="AY78" s="116"/>
    </row>
    <row r="79" spans="1:51" ht="15.75" customHeight="1">
      <c r="A79" s="116"/>
      <c r="B79" s="116"/>
      <c r="C79" s="116"/>
      <c r="D79" s="116"/>
      <c r="E79" s="116"/>
      <c r="F79" s="116"/>
      <c r="G79" s="136" t="s">
        <v>964</v>
      </c>
      <c r="I79" s="260" t="s">
        <v>507</v>
      </c>
      <c r="J79" s="162" t="s">
        <v>508</v>
      </c>
      <c r="K79" s="287">
        <f>+'0BJ PROGR. I-II Y III'!C76</f>
        <v>16950000</v>
      </c>
      <c r="L79" s="130">
        <f>+'0BJ PROGR. I-II Y III'!D76</f>
        <v>0</v>
      </c>
      <c r="M79" s="130">
        <f>+'0BJ PROGR. I-II Y III'!E76</f>
        <v>0</v>
      </c>
      <c r="N79" s="130">
        <f>+'0BJ PROGR. I-II Y III'!F76</f>
        <v>0</v>
      </c>
      <c r="O79" s="267">
        <f t="shared" si="56"/>
        <v>16950000</v>
      </c>
      <c r="P79" s="117"/>
      <c r="Q79" s="287">
        <f>+'0BJ PROGR. I-II Y III'!I76</f>
        <v>0</v>
      </c>
      <c r="R79" s="130">
        <f>+'0BJ PROGR. I-II Y III'!J76</f>
        <v>25200000</v>
      </c>
      <c r="S79" s="130">
        <f>+'0BJ PROGR. I-II Y III'!K76</f>
        <v>0</v>
      </c>
      <c r="T79" s="130">
        <f>+'0BJ PROGR. I-II Y III'!L76</f>
        <v>6600000</v>
      </c>
      <c r="U79" s="130">
        <f>+'0BJ PROGR. I-II Y III'!M76</f>
        <v>0</v>
      </c>
      <c r="V79" s="358">
        <f>+'0BJ PROGR. I-II Y III'!N76</f>
        <v>12000000</v>
      </c>
      <c r="W79" s="359">
        <f>+'0BJ PROGR. I-II Y III'!O76</f>
        <v>0</v>
      </c>
      <c r="X79" s="280">
        <f t="shared" si="57"/>
        <v>12000000</v>
      </c>
      <c r="Y79" s="359">
        <f>+'0BJ PROGR. I-II Y III'!Q76</f>
        <v>0</v>
      </c>
      <c r="Z79" s="359">
        <f>+'0BJ PROGR. I-II Y III'!R76</f>
        <v>0</v>
      </c>
      <c r="AA79" s="359">
        <f>+'0BJ PROGR. I-II Y III'!S76</f>
        <v>0</v>
      </c>
      <c r="AB79" s="130">
        <f t="shared" si="58"/>
        <v>0</v>
      </c>
      <c r="AC79" s="287">
        <f>+'0BJ PROGR. I-II Y III'!U76</f>
        <v>525000</v>
      </c>
      <c r="AD79" s="130">
        <f>+'0BJ PROGR. I-II Y III'!V76</f>
        <v>0</v>
      </c>
      <c r="AE79" s="130">
        <f>+'0BJ PROGR. I-II Y III'!W76</f>
        <v>0</v>
      </c>
      <c r="AF79" s="130">
        <f>+'0BJ PROGR. I-II Y III'!X76</f>
        <v>4800000</v>
      </c>
      <c r="AG79" s="130">
        <f>+'0BJ PROGR. I-II Y III'!Y76</f>
        <v>0</v>
      </c>
      <c r="AH79" s="130">
        <f>+'0BJ PROGR. I-II Y III'!Z76</f>
        <v>500000</v>
      </c>
      <c r="AI79" s="130">
        <f>+'0BJ PROGR. I-II Y III'!AA76</f>
        <v>0</v>
      </c>
      <c r="AJ79" s="267">
        <f t="shared" si="59"/>
        <v>49625000</v>
      </c>
      <c r="AK79" s="130"/>
      <c r="AL79" s="267">
        <v>0</v>
      </c>
      <c r="AM79" s="130"/>
      <c r="AN79" s="267">
        <f t="shared" si="60"/>
        <v>66575000</v>
      </c>
      <c r="AO79" s="130"/>
      <c r="AP79" s="130"/>
      <c r="AQ79" s="130"/>
      <c r="AR79" s="130"/>
      <c r="AS79" s="130"/>
      <c r="AT79" s="130"/>
      <c r="AU79" s="130"/>
      <c r="AV79" s="130"/>
      <c r="AW79" s="130"/>
      <c r="AX79" s="116"/>
      <c r="AY79" s="116"/>
    </row>
    <row r="80" spans="1:51" ht="15.75" customHeight="1">
      <c r="A80" s="116"/>
      <c r="B80" s="116"/>
      <c r="C80" s="116"/>
      <c r="D80" s="116"/>
      <c r="E80" s="116"/>
      <c r="F80" s="116"/>
      <c r="G80" s="136" t="s">
        <v>964</v>
      </c>
      <c r="I80" s="260" t="s">
        <v>509</v>
      </c>
      <c r="J80" s="162" t="s">
        <v>510</v>
      </c>
      <c r="K80" s="287">
        <f>+'0BJ PROGR. I-II Y III'!C77</f>
        <v>0</v>
      </c>
      <c r="L80" s="130">
        <f>+'0BJ PROGR. I-II Y III'!D77</f>
        <v>0</v>
      </c>
      <c r="M80" s="130">
        <f>+'0BJ PROGR. I-II Y III'!E77</f>
        <v>0</v>
      </c>
      <c r="N80" s="130">
        <f>+'0BJ PROGR. I-II Y III'!F77</f>
        <v>0</v>
      </c>
      <c r="O80" s="267">
        <f t="shared" si="56"/>
        <v>0</v>
      </c>
      <c r="P80" s="117"/>
      <c r="Q80" s="287">
        <f>+'0BJ PROGR. I-II Y III'!I77</f>
        <v>0</v>
      </c>
      <c r="R80" s="130">
        <f>+'0BJ PROGR. I-II Y III'!J77</f>
        <v>0</v>
      </c>
      <c r="S80" s="130">
        <f>+'0BJ PROGR. I-II Y III'!K77</f>
        <v>0</v>
      </c>
      <c r="T80" s="130">
        <f>+'0BJ PROGR. I-II Y III'!L77</f>
        <v>0</v>
      </c>
      <c r="U80" s="130">
        <f>+'0BJ PROGR. I-II Y III'!M77</f>
        <v>0</v>
      </c>
      <c r="V80" s="358">
        <f>+'0BJ PROGR. I-II Y III'!N77</f>
        <v>0</v>
      </c>
      <c r="W80" s="359">
        <f>+'0BJ PROGR. I-II Y III'!O77</f>
        <v>0</v>
      </c>
      <c r="X80" s="280">
        <f t="shared" si="57"/>
        <v>0</v>
      </c>
      <c r="Y80" s="359">
        <f>+'0BJ PROGR. I-II Y III'!Q77</f>
        <v>0</v>
      </c>
      <c r="Z80" s="359">
        <f>+'0BJ PROGR. I-II Y III'!R77</f>
        <v>0</v>
      </c>
      <c r="AA80" s="359">
        <f>+'0BJ PROGR. I-II Y III'!S77</f>
        <v>3800000</v>
      </c>
      <c r="AB80" s="130">
        <f t="shared" si="58"/>
        <v>3800000</v>
      </c>
      <c r="AC80" s="287">
        <f>+'0BJ PROGR. I-II Y III'!U77</f>
        <v>0</v>
      </c>
      <c r="AD80" s="130">
        <f>+'0BJ PROGR. I-II Y III'!V77</f>
        <v>0</v>
      </c>
      <c r="AE80" s="130">
        <f>+'0BJ PROGR. I-II Y III'!W77</f>
        <v>0</v>
      </c>
      <c r="AF80" s="130">
        <f>+'0BJ PROGR. I-II Y III'!X77</f>
        <v>0</v>
      </c>
      <c r="AG80" s="130">
        <f>+'0BJ PROGR. I-II Y III'!Y77</f>
        <v>0</v>
      </c>
      <c r="AH80" s="130">
        <f>+'0BJ PROGR. I-II Y III'!Z77</f>
        <v>0</v>
      </c>
      <c r="AI80" s="130">
        <f>+'0BJ PROGR. I-II Y III'!AA77</f>
        <v>0</v>
      </c>
      <c r="AJ80" s="267">
        <f t="shared" si="59"/>
        <v>3800000</v>
      </c>
      <c r="AK80" s="130"/>
      <c r="AL80" s="267">
        <v>0</v>
      </c>
      <c r="AM80" s="130"/>
      <c r="AN80" s="267">
        <f t="shared" si="60"/>
        <v>3800000</v>
      </c>
      <c r="AO80" s="130"/>
      <c r="AP80" s="130"/>
      <c r="AQ80" s="130"/>
      <c r="AR80" s="130"/>
      <c r="AS80" s="130"/>
      <c r="AT80" s="130"/>
      <c r="AU80" s="130"/>
      <c r="AV80" s="130"/>
      <c r="AW80" s="130"/>
      <c r="AX80" s="116"/>
      <c r="AY80" s="116"/>
    </row>
    <row r="81" spans="1:51" ht="15.75" customHeight="1">
      <c r="A81" s="116"/>
      <c r="B81" s="116"/>
      <c r="C81" s="116"/>
      <c r="D81" s="116"/>
      <c r="E81" s="116"/>
      <c r="F81" s="116"/>
      <c r="G81" s="136"/>
      <c r="I81" s="260"/>
      <c r="J81" s="162"/>
      <c r="K81" s="287"/>
      <c r="L81" s="130"/>
      <c r="M81" s="130"/>
      <c r="N81" s="130"/>
      <c r="O81" s="267"/>
      <c r="P81" s="117"/>
      <c r="Q81" s="287"/>
      <c r="R81" s="130"/>
      <c r="S81" s="130"/>
      <c r="T81" s="130"/>
      <c r="U81" s="130"/>
      <c r="V81" s="358"/>
      <c r="W81" s="359"/>
      <c r="X81" s="280"/>
      <c r="Y81" s="359"/>
      <c r="Z81" s="359"/>
      <c r="AA81" s="359"/>
      <c r="AB81" s="130"/>
      <c r="AC81" s="287"/>
      <c r="AD81" s="130"/>
      <c r="AE81" s="130"/>
      <c r="AF81" s="130"/>
      <c r="AG81" s="130"/>
      <c r="AH81" s="130"/>
      <c r="AI81" s="130"/>
      <c r="AJ81" s="267"/>
      <c r="AK81" s="130"/>
      <c r="AL81" s="267"/>
      <c r="AM81" s="130"/>
      <c r="AN81" s="267"/>
      <c r="AO81" s="130"/>
      <c r="AP81" s="130"/>
      <c r="AQ81" s="130"/>
      <c r="AR81" s="130"/>
      <c r="AS81" s="130"/>
      <c r="AT81" s="130"/>
      <c r="AU81" s="130"/>
      <c r="AV81" s="130"/>
      <c r="AW81" s="130"/>
      <c r="AX81" s="116"/>
      <c r="AY81" s="116"/>
    </row>
    <row r="82" spans="1:51" ht="15.75" customHeight="1">
      <c r="A82" s="116"/>
      <c r="B82" s="116"/>
      <c r="C82" s="116"/>
      <c r="D82" s="116"/>
      <c r="E82" s="116"/>
      <c r="F82" s="116"/>
      <c r="G82" s="131" t="s">
        <v>964</v>
      </c>
      <c r="I82" s="273" t="s">
        <v>511</v>
      </c>
      <c r="J82" s="164" t="s">
        <v>512</v>
      </c>
      <c r="K82" s="278"/>
      <c r="L82" s="158"/>
      <c r="M82" s="158"/>
      <c r="N82" s="158"/>
      <c r="O82" s="274"/>
      <c r="P82" s="117"/>
      <c r="Q82" s="278"/>
      <c r="R82" s="158"/>
      <c r="S82" s="158"/>
      <c r="T82" s="158"/>
      <c r="U82" s="158"/>
      <c r="V82" s="352"/>
      <c r="W82" s="353"/>
      <c r="X82" s="277"/>
      <c r="Y82" s="359"/>
      <c r="Z82" s="359"/>
      <c r="AA82" s="359"/>
      <c r="AB82" s="158"/>
      <c r="AC82" s="287"/>
      <c r="AD82" s="130"/>
      <c r="AE82" s="130"/>
      <c r="AF82" s="130"/>
      <c r="AG82" s="130"/>
      <c r="AH82" s="130"/>
      <c r="AI82" s="130"/>
      <c r="AJ82" s="267"/>
      <c r="AK82" s="130"/>
      <c r="AL82" s="267"/>
      <c r="AM82" s="130"/>
      <c r="AN82" s="274"/>
      <c r="AO82" s="130"/>
      <c r="AP82" s="130"/>
      <c r="AQ82" s="130"/>
      <c r="AR82" s="130"/>
      <c r="AS82" s="130"/>
      <c r="AT82" s="130"/>
      <c r="AU82" s="130"/>
      <c r="AV82" s="130"/>
      <c r="AW82" s="130"/>
      <c r="AX82" s="116"/>
      <c r="AY82" s="116"/>
    </row>
    <row r="83" spans="1:51" ht="15.75" customHeight="1">
      <c r="A83" s="116"/>
      <c r="B83" s="116"/>
      <c r="C83" s="116"/>
      <c r="D83" s="116"/>
      <c r="E83" s="116"/>
      <c r="F83" s="116"/>
      <c r="G83" s="136" t="s">
        <v>964</v>
      </c>
      <c r="I83" s="260" t="s">
        <v>513</v>
      </c>
      <c r="J83" s="162" t="s">
        <v>514</v>
      </c>
      <c r="K83" s="287">
        <f>+'0BJ PROGR. I-II Y III'!C80</f>
        <v>180000</v>
      </c>
      <c r="L83" s="130">
        <f>+'0BJ PROGR. I-II Y III'!D80</f>
        <v>500000</v>
      </c>
      <c r="M83" s="130">
        <f>+'0BJ PROGR. I-II Y III'!E80</f>
        <v>0</v>
      </c>
      <c r="N83" s="130">
        <f>+'0BJ PROGR. I-II Y III'!F80</f>
        <v>0</v>
      </c>
      <c r="O83" s="267">
        <f t="shared" ref="O83:O86" si="61">SUM(K83:N83)</f>
        <v>680000</v>
      </c>
      <c r="P83" s="117"/>
      <c r="Q83" s="287">
        <f>+'0BJ PROGR. I-II Y III'!I80</f>
        <v>0</v>
      </c>
      <c r="R83" s="130">
        <f>+'0BJ PROGR. I-II Y III'!J80</f>
        <v>0</v>
      </c>
      <c r="S83" s="130">
        <f>+'0BJ PROGR. I-II Y III'!K80</f>
        <v>0</v>
      </c>
      <c r="T83" s="130">
        <f>+'0BJ PROGR. I-II Y III'!L80</f>
        <v>0</v>
      </c>
      <c r="U83" s="130">
        <f>+'0BJ PROGR. I-II Y III'!M80</f>
        <v>0</v>
      </c>
      <c r="V83" s="358">
        <f>+'0BJ PROGR. I-II Y III'!N80</f>
        <v>150000</v>
      </c>
      <c r="W83" s="359">
        <f>+'0BJ PROGR. I-II Y III'!O80</f>
        <v>0</v>
      </c>
      <c r="X83" s="280">
        <f t="shared" ref="X83:X86" si="62">SUM(V83:W83)</f>
        <v>150000</v>
      </c>
      <c r="Y83" s="359">
        <f>+'0BJ PROGR. I-II Y III'!Q80</f>
        <v>50000</v>
      </c>
      <c r="Z83" s="359">
        <f>+'0BJ PROGR. I-II Y III'!R80</f>
        <v>0</v>
      </c>
      <c r="AA83" s="359">
        <f>+'0BJ PROGR. I-II Y III'!S80</f>
        <v>0</v>
      </c>
      <c r="AB83" s="130">
        <f t="shared" ref="AB83:AB86" si="63">SUM(Y83:AA83)</f>
        <v>50000</v>
      </c>
      <c r="AC83" s="287">
        <f>+'0BJ PROGR. I-II Y III'!U80</f>
        <v>0</v>
      </c>
      <c r="AD83" s="130">
        <f>+'0BJ PROGR. I-II Y III'!V80</f>
        <v>0</v>
      </c>
      <c r="AE83" s="130">
        <f>+'0BJ PROGR. I-II Y III'!W80</f>
        <v>0</v>
      </c>
      <c r="AF83" s="130">
        <f>+'0BJ PROGR. I-II Y III'!X80</f>
        <v>0</v>
      </c>
      <c r="AG83" s="130">
        <f>+'0BJ PROGR. I-II Y III'!Y80</f>
        <v>0</v>
      </c>
      <c r="AH83" s="130">
        <f>+'0BJ PROGR. I-II Y III'!Z80</f>
        <v>0</v>
      </c>
      <c r="AI83" s="130">
        <f>+'0BJ PROGR. I-II Y III'!AA80</f>
        <v>0</v>
      </c>
      <c r="AJ83" s="267">
        <f t="shared" ref="AJ83:AJ86" si="64">+Q83+R83+S83+T83+U83++X83+AB83+AC83+AD83+AE83+AF83+AG83+AH83+AI83</f>
        <v>200000</v>
      </c>
      <c r="AK83" s="130"/>
      <c r="AL83" s="267">
        <v>0</v>
      </c>
      <c r="AM83" s="130"/>
      <c r="AN83" s="267">
        <f t="shared" ref="AN83:AN86" si="65">+O83+AJ83+AL83</f>
        <v>880000</v>
      </c>
      <c r="AO83" s="130"/>
      <c r="AP83" s="130"/>
      <c r="AQ83" s="130"/>
      <c r="AR83" s="130"/>
      <c r="AS83" s="130"/>
      <c r="AT83" s="130"/>
      <c r="AU83" s="130"/>
      <c r="AV83" s="130"/>
      <c r="AW83" s="130"/>
      <c r="AX83" s="116"/>
      <c r="AY83" s="116"/>
    </row>
    <row r="84" spans="1:51" ht="15.75" customHeight="1">
      <c r="A84" s="116"/>
      <c r="B84" s="116"/>
      <c r="C84" s="116"/>
      <c r="D84" s="116"/>
      <c r="E84" s="116"/>
      <c r="F84" s="116"/>
      <c r="G84" s="136" t="s">
        <v>964</v>
      </c>
      <c r="I84" s="260" t="s">
        <v>515</v>
      </c>
      <c r="J84" s="162" t="s">
        <v>516</v>
      </c>
      <c r="K84" s="287">
        <f>+'0BJ PROGR. I-II Y III'!C81</f>
        <v>1525000</v>
      </c>
      <c r="L84" s="130">
        <f>+'0BJ PROGR. I-II Y III'!D81</f>
        <v>500000</v>
      </c>
      <c r="M84" s="130">
        <f>+'0BJ PROGR. I-II Y III'!E81</f>
        <v>0</v>
      </c>
      <c r="N84" s="130">
        <f>+'0BJ PROGR. I-II Y III'!F81</f>
        <v>0</v>
      </c>
      <c r="O84" s="267">
        <f t="shared" si="61"/>
        <v>2025000</v>
      </c>
      <c r="P84" s="117"/>
      <c r="Q84" s="287">
        <f>+'0BJ PROGR. I-II Y III'!I81</f>
        <v>0</v>
      </c>
      <c r="R84" s="130">
        <f>+'0BJ PROGR. I-II Y III'!J81</f>
        <v>300000</v>
      </c>
      <c r="S84" s="130">
        <f>+'0BJ PROGR. I-II Y III'!K81</f>
        <v>0</v>
      </c>
      <c r="T84" s="130">
        <f>+'0BJ PROGR. I-II Y III'!L81</f>
        <v>0</v>
      </c>
      <c r="U84" s="130">
        <f>+'0BJ PROGR. I-II Y III'!M81</f>
        <v>0</v>
      </c>
      <c r="V84" s="358">
        <f>+'0BJ PROGR. I-II Y III'!N81</f>
        <v>250000</v>
      </c>
      <c r="W84" s="359">
        <f>+'0BJ PROGR. I-II Y III'!O81</f>
        <v>0</v>
      </c>
      <c r="X84" s="280">
        <f t="shared" si="62"/>
        <v>250000</v>
      </c>
      <c r="Y84" s="359">
        <f>+'0BJ PROGR. I-II Y III'!Q81</f>
        <v>50000</v>
      </c>
      <c r="Z84" s="359">
        <f>+'0BJ PROGR. I-II Y III'!R81</f>
        <v>0</v>
      </c>
      <c r="AA84" s="359">
        <f>+'0BJ PROGR. I-II Y III'!S81</f>
        <v>0</v>
      </c>
      <c r="AB84" s="130">
        <f t="shared" si="63"/>
        <v>50000</v>
      </c>
      <c r="AC84" s="287">
        <f>+'0BJ PROGR. I-II Y III'!U81</f>
        <v>0</v>
      </c>
      <c r="AD84" s="130">
        <f>+'0BJ PROGR. I-II Y III'!V81</f>
        <v>0</v>
      </c>
      <c r="AE84" s="130">
        <f>+'0BJ PROGR. I-II Y III'!W81</f>
        <v>0</v>
      </c>
      <c r="AF84" s="130">
        <f>+'0BJ PROGR. I-II Y III'!X81</f>
        <v>0</v>
      </c>
      <c r="AG84" s="130">
        <f>+'0BJ PROGR. I-II Y III'!Y81</f>
        <v>0</v>
      </c>
      <c r="AH84" s="130">
        <f>+'0BJ PROGR. I-II Y III'!Z81</f>
        <v>0</v>
      </c>
      <c r="AI84" s="130">
        <f>+'0BJ PROGR. I-II Y III'!AA81</f>
        <v>0</v>
      </c>
      <c r="AJ84" s="267">
        <f t="shared" si="64"/>
        <v>600000</v>
      </c>
      <c r="AK84" s="130"/>
      <c r="AL84" s="267">
        <v>0</v>
      </c>
      <c r="AM84" s="130"/>
      <c r="AN84" s="267">
        <f t="shared" si="65"/>
        <v>2625000</v>
      </c>
      <c r="AO84" s="130"/>
      <c r="AP84" s="130"/>
      <c r="AQ84" s="130"/>
      <c r="AR84" s="130"/>
      <c r="AS84" s="130"/>
      <c r="AT84" s="130"/>
      <c r="AU84" s="130"/>
      <c r="AV84" s="130"/>
      <c r="AW84" s="130"/>
      <c r="AX84" s="116"/>
      <c r="AY84" s="116"/>
    </row>
    <row r="85" spans="1:51" ht="15.75" customHeight="1">
      <c r="A85" s="116"/>
      <c r="B85" s="116"/>
      <c r="C85" s="116"/>
      <c r="D85" s="116"/>
      <c r="E85" s="116"/>
      <c r="F85" s="116"/>
      <c r="G85" s="136" t="s">
        <v>964</v>
      </c>
      <c r="I85" s="260" t="s">
        <v>517</v>
      </c>
      <c r="J85" s="162" t="s">
        <v>518</v>
      </c>
      <c r="K85" s="287">
        <f>+'0BJ PROGR. I-II Y III'!C82</f>
        <v>0</v>
      </c>
      <c r="L85" s="130">
        <f>+'0BJ PROGR. I-II Y III'!D82</f>
        <v>0</v>
      </c>
      <c r="M85" s="130">
        <f>+'0BJ PROGR. I-II Y III'!E82</f>
        <v>0</v>
      </c>
      <c r="N85" s="130">
        <f>+'0BJ PROGR. I-II Y III'!F82</f>
        <v>0</v>
      </c>
      <c r="O85" s="267">
        <f t="shared" si="61"/>
        <v>0</v>
      </c>
      <c r="P85" s="117"/>
      <c r="Q85" s="287">
        <f>+'0BJ PROGR. I-II Y III'!I82</f>
        <v>0</v>
      </c>
      <c r="R85" s="130">
        <f>+'0BJ PROGR. I-II Y III'!J82</f>
        <v>0</v>
      </c>
      <c r="S85" s="130">
        <f>+'0BJ PROGR. I-II Y III'!K82</f>
        <v>0</v>
      </c>
      <c r="T85" s="130">
        <f>+'0BJ PROGR. I-II Y III'!L82</f>
        <v>0</v>
      </c>
      <c r="U85" s="130">
        <f>+'0BJ PROGR. I-II Y III'!M82</f>
        <v>0</v>
      </c>
      <c r="V85" s="358">
        <f>+'0BJ PROGR. I-II Y III'!N82</f>
        <v>0</v>
      </c>
      <c r="W85" s="359">
        <f>+'0BJ PROGR. I-II Y III'!O82</f>
        <v>0</v>
      </c>
      <c r="X85" s="280">
        <f t="shared" si="62"/>
        <v>0</v>
      </c>
      <c r="Y85" s="359">
        <f>+'0BJ PROGR. I-II Y III'!Q82</f>
        <v>0</v>
      </c>
      <c r="Z85" s="359">
        <f>+'0BJ PROGR. I-II Y III'!R82</f>
        <v>0</v>
      </c>
      <c r="AA85" s="359">
        <f>+'0BJ PROGR. I-II Y III'!S82</f>
        <v>0</v>
      </c>
      <c r="AB85" s="130">
        <f t="shared" si="63"/>
        <v>0</v>
      </c>
      <c r="AC85" s="287">
        <f>+'0BJ PROGR. I-II Y III'!U82</f>
        <v>0</v>
      </c>
      <c r="AD85" s="130">
        <f>+'0BJ PROGR. I-II Y III'!V82</f>
        <v>0</v>
      </c>
      <c r="AE85" s="130">
        <f>+'0BJ PROGR. I-II Y III'!W82</f>
        <v>0</v>
      </c>
      <c r="AF85" s="130">
        <f>+'0BJ PROGR. I-II Y III'!X82</f>
        <v>0</v>
      </c>
      <c r="AG85" s="130">
        <f>+'0BJ PROGR. I-II Y III'!Y82</f>
        <v>0</v>
      </c>
      <c r="AH85" s="130">
        <f>+'0BJ PROGR. I-II Y III'!Z82</f>
        <v>0</v>
      </c>
      <c r="AI85" s="130">
        <f>+'0BJ PROGR. I-II Y III'!AA82</f>
        <v>0</v>
      </c>
      <c r="AJ85" s="267">
        <f t="shared" si="64"/>
        <v>0</v>
      </c>
      <c r="AK85" s="130"/>
      <c r="AL85" s="267">
        <v>0</v>
      </c>
      <c r="AM85" s="130"/>
      <c r="AN85" s="267">
        <f t="shared" si="65"/>
        <v>0</v>
      </c>
      <c r="AO85" s="130"/>
      <c r="AP85" s="130"/>
      <c r="AQ85" s="130"/>
      <c r="AR85" s="130"/>
      <c r="AS85" s="130"/>
      <c r="AT85" s="130"/>
      <c r="AU85" s="130"/>
      <c r="AV85" s="130"/>
      <c r="AW85" s="130"/>
      <c r="AX85" s="116"/>
      <c r="AY85" s="116"/>
    </row>
    <row r="86" spans="1:51" ht="15.75" customHeight="1">
      <c r="A86" s="116"/>
      <c r="B86" s="116"/>
      <c r="C86" s="116"/>
      <c r="D86" s="116"/>
      <c r="E86" s="116"/>
      <c r="F86" s="116"/>
      <c r="G86" s="136" t="s">
        <v>964</v>
      </c>
      <c r="I86" s="260" t="s">
        <v>519</v>
      </c>
      <c r="J86" s="162" t="s">
        <v>520</v>
      </c>
      <c r="K86" s="287">
        <f>+'0BJ PROGR. I-II Y III'!C83</f>
        <v>0</v>
      </c>
      <c r="L86" s="130">
        <f>+'0BJ PROGR. I-II Y III'!D83</f>
        <v>0</v>
      </c>
      <c r="M86" s="130">
        <f>+'0BJ PROGR. I-II Y III'!E83</f>
        <v>0</v>
      </c>
      <c r="N86" s="130">
        <f>+'0BJ PROGR. I-II Y III'!F83</f>
        <v>0</v>
      </c>
      <c r="O86" s="267">
        <f t="shared" si="61"/>
        <v>0</v>
      </c>
      <c r="P86" s="117"/>
      <c r="Q86" s="287">
        <f>+'0BJ PROGR. I-II Y III'!I83</f>
        <v>0</v>
      </c>
      <c r="R86" s="130">
        <f>+'0BJ PROGR. I-II Y III'!J83</f>
        <v>0</v>
      </c>
      <c r="S86" s="130">
        <f>+'0BJ PROGR. I-II Y III'!K83</f>
        <v>0</v>
      </c>
      <c r="T86" s="130">
        <f>+'0BJ PROGR. I-II Y III'!L83</f>
        <v>0</v>
      </c>
      <c r="U86" s="130">
        <f>+'0BJ PROGR. I-II Y III'!M83</f>
        <v>0</v>
      </c>
      <c r="V86" s="358">
        <f>+'0BJ PROGR. I-II Y III'!N83</f>
        <v>0</v>
      </c>
      <c r="W86" s="359">
        <f>+'0BJ PROGR. I-II Y III'!O83</f>
        <v>0</v>
      </c>
      <c r="X86" s="280">
        <f t="shared" si="62"/>
        <v>0</v>
      </c>
      <c r="Y86" s="359">
        <f>+'0BJ PROGR. I-II Y III'!Q83</f>
        <v>0</v>
      </c>
      <c r="Z86" s="359">
        <f>+'0BJ PROGR. I-II Y III'!R83</f>
        <v>0</v>
      </c>
      <c r="AA86" s="359">
        <f>+'0BJ PROGR. I-II Y III'!S83</f>
        <v>0</v>
      </c>
      <c r="AB86" s="130">
        <f t="shared" si="63"/>
        <v>0</v>
      </c>
      <c r="AC86" s="287">
        <f>+'0BJ PROGR. I-II Y III'!U83</f>
        <v>0</v>
      </c>
      <c r="AD86" s="130">
        <f>+'0BJ PROGR. I-II Y III'!V83</f>
        <v>0</v>
      </c>
      <c r="AE86" s="130">
        <f>+'0BJ PROGR. I-II Y III'!W83</f>
        <v>0</v>
      </c>
      <c r="AF86" s="130">
        <f>+'0BJ PROGR. I-II Y III'!X83</f>
        <v>0</v>
      </c>
      <c r="AG86" s="130">
        <f>+'0BJ PROGR. I-II Y III'!Y83</f>
        <v>0</v>
      </c>
      <c r="AH86" s="130">
        <f>+'0BJ PROGR. I-II Y III'!Z83</f>
        <v>0</v>
      </c>
      <c r="AI86" s="130">
        <f>+'0BJ PROGR. I-II Y III'!AA83</f>
        <v>0</v>
      </c>
      <c r="AJ86" s="267">
        <f t="shared" si="64"/>
        <v>0</v>
      </c>
      <c r="AK86" s="130"/>
      <c r="AL86" s="267">
        <v>0</v>
      </c>
      <c r="AM86" s="130"/>
      <c r="AN86" s="267">
        <f t="shared" si="65"/>
        <v>0</v>
      </c>
      <c r="AO86" s="130"/>
      <c r="AP86" s="130"/>
      <c r="AQ86" s="130"/>
      <c r="AR86" s="130"/>
      <c r="AS86" s="130"/>
      <c r="AT86" s="130"/>
      <c r="AU86" s="130"/>
      <c r="AV86" s="130"/>
      <c r="AW86" s="130"/>
      <c r="AX86" s="116"/>
      <c r="AY86" s="116"/>
    </row>
    <row r="87" spans="1:51" ht="15.75" customHeight="1">
      <c r="A87" s="116"/>
      <c r="B87" s="116"/>
      <c r="C87" s="116"/>
      <c r="D87" s="116"/>
      <c r="E87" s="116"/>
      <c r="F87" s="116"/>
      <c r="G87" s="131" t="s">
        <v>964</v>
      </c>
      <c r="I87" s="273" t="s">
        <v>521</v>
      </c>
      <c r="J87" s="164" t="s">
        <v>522</v>
      </c>
      <c r="K87" s="287"/>
      <c r="L87" s="158"/>
      <c r="M87" s="158"/>
      <c r="N87" s="158"/>
      <c r="O87" s="274"/>
      <c r="P87" s="117"/>
      <c r="Q87" s="287"/>
      <c r="R87" s="130"/>
      <c r="S87" s="130"/>
      <c r="T87" s="130"/>
      <c r="U87" s="130"/>
      <c r="V87" s="358"/>
      <c r="W87" s="359"/>
      <c r="X87" s="277"/>
      <c r="Y87" s="359"/>
      <c r="Z87" s="359"/>
      <c r="AA87" s="359"/>
      <c r="AB87" s="158"/>
      <c r="AC87" s="287"/>
      <c r="AD87" s="130"/>
      <c r="AE87" s="130"/>
      <c r="AF87" s="130"/>
      <c r="AG87" s="130"/>
      <c r="AH87" s="130"/>
      <c r="AI87" s="130"/>
      <c r="AJ87" s="267"/>
      <c r="AK87" s="130"/>
      <c r="AL87" s="267"/>
      <c r="AM87" s="130"/>
      <c r="AN87" s="274"/>
      <c r="AO87" s="130"/>
      <c r="AP87" s="130"/>
      <c r="AQ87" s="130"/>
      <c r="AR87" s="130"/>
      <c r="AS87" s="130"/>
      <c r="AT87" s="130"/>
      <c r="AU87" s="130"/>
      <c r="AV87" s="130"/>
      <c r="AW87" s="130"/>
      <c r="AX87" s="116"/>
      <c r="AY87" s="116"/>
    </row>
    <row r="88" spans="1:51" ht="15.75" customHeight="1">
      <c r="A88" s="116"/>
      <c r="B88" s="116"/>
      <c r="C88" s="116"/>
      <c r="D88" s="116"/>
      <c r="E88" s="116"/>
      <c r="F88" s="116"/>
      <c r="G88" s="136" t="s">
        <v>964</v>
      </c>
      <c r="I88" s="260" t="s">
        <v>523</v>
      </c>
      <c r="J88" s="162" t="s">
        <v>524</v>
      </c>
      <c r="K88" s="287">
        <f>+'0BJ PROGR. I-II Y III'!C85</f>
        <v>18828071.530000001</v>
      </c>
      <c r="L88" s="130">
        <f>+'0BJ PROGR. I-II Y III'!D85</f>
        <v>392600.48008000001</v>
      </c>
      <c r="M88" s="130">
        <f>+'0BJ PROGR. I-II Y III'!E85</f>
        <v>0</v>
      </c>
      <c r="N88" s="130">
        <f>+'0BJ PROGR. I-II Y III'!F85</f>
        <v>0</v>
      </c>
      <c r="O88" s="267">
        <f t="shared" ref="O88:O90" si="66">SUM(K88:N88)</f>
        <v>19220672.010080002</v>
      </c>
      <c r="P88" s="117"/>
      <c r="Q88" s="287">
        <f>+'0BJ PROGR. I-II Y III'!I85</f>
        <v>491839.000084</v>
      </c>
      <c r="R88" s="130">
        <f>+'0BJ PROGR. I-II Y III'!J85</f>
        <v>17837286</v>
      </c>
      <c r="S88" s="130">
        <f>+'0BJ PROGR. I-II Y III'!K85</f>
        <v>400000</v>
      </c>
      <c r="T88" s="130">
        <f>+'0BJ PROGR. I-II Y III'!L85</f>
        <v>0</v>
      </c>
      <c r="U88" s="130">
        <f>+'0BJ PROGR. I-II Y III'!M85</f>
        <v>0</v>
      </c>
      <c r="V88" s="358">
        <f>+'0BJ PROGR. I-II Y III'!N85</f>
        <v>571134.999954</v>
      </c>
      <c r="W88" s="359">
        <f>+'0BJ PROGR. I-II Y III'!O85</f>
        <v>0</v>
      </c>
      <c r="X88" s="280">
        <f t="shared" ref="X88:X90" si="67">SUM(V88:W88)</f>
        <v>571134.999954</v>
      </c>
      <c r="Y88" s="359">
        <f>+'0BJ PROGR. I-II Y III'!Q85</f>
        <v>432355.999924</v>
      </c>
      <c r="Z88" s="359">
        <f>+'0BJ PROGR. I-II Y III'!R85</f>
        <v>0</v>
      </c>
      <c r="AA88" s="359">
        <f>+'0BJ PROGR. I-II Y III'!S85</f>
        <v>0</v>
      </c>
      <c r="AB88" s="130">
        <f t="shared" ref="AB88:AB90" si="68">SUM(Y88:AA88)</f>
        <v>432355.999924</v>
      </c>
      <c r="AC88" s="287">
        <f>+'0BJ PROGR. I-II Y III'!U85</f>
        <v>0</v>
      </c>
      <c r="AD88" s="130">
        <f>+'0BJ PROGR. I-II Y III'!V85</f>
        <v>0</v>
      </c>
      <c r="AE88" s="130">
        <f>+'0BJ PROGR. I-II Y III'!W85</f>
        <v>0</v>
      </c>
      <c r="AF88" s="130">
        <f>+'0BJ PROGR. I-II Y III'!X85</f>
        <v>290965.99999400001</v>
      </c>
      <c r="AG88" s="130">
        <f>+'0BJ PROGR. I-II Y III'!Y85</f>
        <v>0</v>
      </c>
      <c r="AH88" s="130">
        <f>+'0BJ PROGR. I-II Y III'!Z85</f>
        <v>0</v>
      </c>
      <c r="AI88" s="130">
        <f>+'0BJ PROGR. I-II Y III'!AA85</f>
        <v>0</v>
      </c>
      <c r="AJ88" s="267">
        <f t="shared" ref="AJ88:AJ90" si="69">+Q88+R88+S88+T88+U88++X88+AB88+AC88+AD88+AE88+AF88+AG88+AH88+AI88</f>
        <v>20023581.999956001</v>
      </c>
      <c r="AK88" s="130"/>
      <c r="AL88" s="267">
        <v>0</v>
      </c>
      <c r="AM88" s="130"/>
      <c r="AN88" s="267">
        <f t="shared" ref="AN88:AN90" si="70">+O88+AJ88+AL88</f>
        <v>39244254.010036007</v>
      </c>
      <c r="AO88" s="130"/>
      <c r="AP88" s="130"/>
      <c r="AQ88" s="130"/>
      <c r="AR88" s="130"/>
      <c r="AS88" s="130"/>
      <c r="AT88" s="130"/>
      <c r="AU88" s="130"/>
      <c r="AV88" s="130"/>
      <c r="AW88" s="130"/>
      <c r="AX88" s="116"/>
      <c r="AY88" s="116"/>
    </row>
    <row r="89" spans="1:51" ht="15.75" customHeight="1">
      <c r="A89" s="116"/>
      <c r="B89" s="116"/>
      <c r="C89" s="116"/>
      <c r="D89" s="116"/>
      <c r="E89" s="116"/>
      <c r="F89" s="116"/>
      <c r="G89" s="136" t="s">
        <v>964</v>
      </c>
      <c r="I89" s="260" t="s">
        <v>525</v>
      </c>
      <c r="J89" s="162" t="s">
        <v>526</v>
      </c>
      <c r="K89" s="287">
        <f>+'0BJ PROGR. I-II Y III'!C88</f>
        <v>0</v>
      </c>
      <c r="L89" s="130">
        <f>+'0BJ PROGR. I-II Y III'!D88</f>
        <v>0</v>
      </c>
      <c r="M89" s="130">
        <f>+'0BJ PROGR. I-II Y III'!E88</f>
        <v>0</v>
      </c>
      <c r="N89" s="130">
        <f>+'0BJ PROGR. I-II Y III'!F88</f>
        <v>0</v>
      </c>
      <c r="O89" s="267">
        <f t="shared" si="66"/>
        <v>0</v>
      </c>
      <c r="P89" s="117"/>
      <c r="Q89" s="287">
        <f>+'0BJ PROGR. I-II Y III'!I88</f>
        <v>0</v>
      </c>
      <c r="R89" s="130">
        <f>+'0BJ PROGR. I-II Y III'!J88</f>
        <v>0</v>
      </c>
      <c r="S89" s="130">
        <f>+'0BJ PROGR. I-II Y III'!K88</f>
        <v>0</v>
      </c>
      <c r="T89" s="130">
        <f>+'0BJ PROGR. I-II Y III'!L88</f>
        <v>0</v>
      </c>
      <c r="U89" s="130">
        <f>+'0BJ PROGR. I-II Y III'!M88</f>
        <v>0</v>
      </c>
      <c r="V89" s="358">
        <f>+'0BJ PROGR. I-II Y III'!N88</f>
        <v>0</v>
      </c>
      <c r="W89" s="359">
        <f>+'0BJ PROGR. I-II Y III'!O88</f>
        <v>0</v>
      </c>
      <c r="X89" s="280">
        <f t="shared" si="67"/>
        <v>0</v>
      </c>
      <c r="Y89" s="359">
        <f>+'0BJ PROGR. I-II Y III'!Q88</f>
        <v>0</v>
      </c>
      <c r="Z89" s="359">
        <f>+'0BJ PROGR. I-II Y III'!R88</f>
        <v>0</v>
      </c>
      <c r="AA89" s="359">
        <f>+'0BJ PROGR. I-II Y III'!S88</f>
        <v>0</v>
      </c>
      <c r="AB89" s="130">
        <f t="shared" si="68"/>
        <v>0</v>
      </c>
      <c r="AC89" s="287">
        <f>+'0BJ PROGR. I-II Y III'!U88</f>
        <v>0</v>
      </c>
      <c r="AD89" s="130">
        <f>+'0BJ PROGR. I-II Y III'!V88</f>
        <v>0</v>
      </c>
      <c r="AE89" s="130">
        <f>+'0BJ PROGR. I-II Y III'!W88</f>
        <v>0</v>
      </c>
      <c r="AF89" s="130">
        <f>+'0BJ PROGR. I-II Y III'!X88</f>
        <v>0</v>
      </c>
      <c r="AG89" s="130">
        <f>+'0BJ PROGR. I-II Y III'!Y88</f>
        <v>0</v>
      </c>
      <c r="AH89" s="130">
        <f>+'0BJ PROGR. I-II Y III'!Z88</f>
        <v>0</v>
      </c>
      <c r="AI89" s="130">
        <f>+'0BJ PROGR. I-II Y III'!AA88</f>
        <v>0</v>
      </c>
      <c r="AJ89" s="267">
        <f t="shared" si="69"/>
        <v>0</v>
      </c>
      <c r="AK89" s="130"/>
      <c r="AL89" s="267">
        <v>0</v>
      </c>
      <c r="AM89" s="130"/>
      <c r="AN89" s="267">
        <f t="shared" si="70"/>
        <v>0</v>
      </c>
      <c r="AO89" s="130"/>
      <c r="AP89" s="130"/>
      <c r="AQ89" s="130"/>
      <c r="AR89" s="130"/>
      <c r="AS89" s="130"/>
      <c r="AT89" s="130"/>
      <c r="AU89" s="130"/>
      <c r="AV89" s="130"/>
      <c r="AW89" s="130"/>
      <c r="AX89" s="116"/>
      <c r="AY89" s="116"/>
    </row>
    <row r="90" spans="1:51" ht="15.75" customHeight="1">
      <c r="A90" s="116"/>
      <c r="B90" s="116"/>
      <c r="C90" s="116"/>
      <c r="D90" s="116"/>
      <c r="E90" s="116"/>
      <c r="F90" s="116"/>
      <c r="G90" s="136" t="s">
        <v>964</v>
      </c>
      <c r="I90" s="260" t="s">
        <v>527</v>
      </c>
      <c r="J90" s="162" t="s">
        <v>528</v>
      </c>
      <c r="K90" s="287">
        <f>+'0BJ PROGR. I-II Y III'!C89</f>
        <v>0</v>
      </c>
      <c r="L90" s="130">
        <f>+'0BJ PROGR. I-II Y III'!D89</f>
        <v>0</v>
      </c>
      <c r="M90" s="130">
        <f>+'0BJ PROGR. I-II Y III'!E89</f>
        <v>0</v>
      </c>
      <c r="N90" s="130">
        <f>+'0BJ PROGR. I-II Y III'!F89</f>
        <v>0</v>
      </c>
      <c r="O90" s="267">
        <f t="shared" si="66"/>
        <v>0</v>
      </c>
      <c r="P90" s="117"/>
      <c r="Q90" s="287">
        <f>+'0BJ PROGR. I-II Y III'!I89</f>
        <v>0</v>
      </c>
      <c r="R90" s="130">
        <f>+'0BJ PROGR. I-II Y III'!J89</f>
        <v>0</v>
      </c>
      <c r="S90" s="130">
        <f>+'0BJ PROGR. I-II Y III'!K89</f>
        <v>0</v>
      </c>
      <c r="T90" s="130">
        <f>+'0BJ PROGR. I-II Y III'!L89</f>
        <v>0</v>
      </c>
      <c r="U90" s="130">
        <f>+'0BJ PROGR. I-II Y III'!M89</f>
        <v>0</v>
      </c>
      <c r="V90" s="358">
        <f>+'0BJ PROGR. I-II Y III'!N89</f>
        <v>0</v>
      </c>
      <c r="W90" s="359">
        <f>+'0BJ PROGR. I-II Y III'!O89</f>
        <v>0</v>
      </c>
      <c r="X90" s="280">
        <f t="shared" si="67"/>
        <v>0</v>
      </c>
      <c r="Y90" s="359">
        <f>+'0BJ PROGR. I-II Y III'!Q89</f>
        <v>0</v>
      </c>
      <c r="Z90" s="359">
        <f>+'0BJ PROGR. I-II Y III'!R89</f>
        <v>0</v>
      </c>
      <c r="AA90" s="359">
        <f>+'0BJ PROGR. I-II Y III'!S89</f>
        <v>0</v>
      </c>
      <c r="AB90" s="130">
        <f t="shared" si="68"/>
        <v>0</v>
      </c>
      <c r="AC90" s="287">
        <f>+'0BJ PROGR. I-II Y III'!U89</f>
        <v>0</v>
      </c>
      <c r="AD90" s="130">
        <f>+'0BJ PROGR. I-II Y III'!V89</f>
        <v>0</v>
      </c>
      <c r="AE90" s="130">
        <f>+'0BJ PROGR. I-II Y III'!W89</f>
        <v>0</v>
      </c>
      <c r="AF90" s="130">
        <f>+'0BJ PROGR. I-II Y III'!X89</f>
        <v>0</v>
      </c>
      <c r="AG90" s="130">
        <f>+'0BJ PROGR. I-II Y III'!Y89</f>
        <v>0</v>
      </c>
      <c r="AH90" s="130">
        <f>+'0BJ PROGR. I-II Y III'!Z89</f>
        <v>0</v>
      </c>
      <c r="AI90" s="130">
        <f>+'0BJ PROGR. I-II Y III'!AA89</f>
        <v>0</v>
      </c>
      <c r="AJ90" s="267">
        <f t="shared" si="69"/>
        <v>0</v>
      </c>
      <c r="AK90" s="130"/>
      <c r="AL90" s="267">
        <v>0</v>
      </c>
      <c r="AM90" s="130"/>
      <c r="AN90" s="267">
        <f t="shared" si="70"/>
        <v>0</v>
      </c>
      <c r="AO90" s="130"/>
      <c r="AP90" s="130"/>
      <c r="AQ90" s="130"/>
      <c r="AR90" s="130"/>
      <c r="AS90" s="130"/>
      <c r="AT90" s="130"/>
      <c r="AU90" s="130"/>
      <c r="AV90" s="130"/>
      <c r="AW90" s="130"/>
      <c r="AX90" s="116"/>
      <c r="AY90" s="116"/>
    </row>
    <row r="91" spans="1:51" ht="15.75" customHeight="1">
      <c r="A91" s="116"/>
      <c r="B91" s="116"/>
      <c r="C91" s="116"/>
      <c r="D91" s="116"/>
      <c r="E91" s="116"/>
      <c r="F91" s="116"/>
      <c r="G91" s="131" t="s">
        <v>964</v>
      </c>
      <c r="I91" s="273" t="s">
        <v>529</v>
      </c>
      <c r="J91" s="164" t="s">
        <v>530</v>
      </c>
      <c r="K91" s="287"/>
      <c r="L91" s="130"/>
      <c r="M91" s="130"/>
      <c r="N91" s="130"/>
      <c r="O91" s="274"/>
      <c r="P91" s="117"/>
      <c r="Q91" s="287"/>
      <c r="R91" s="130"/>
      <c r="S91" s="130"/>
      <c r="T91" s="130"/>
      <c r="U91" s="130"/>
      <c r="V91" s="358"/>
      <c r="W91" s="359"/>
      <c r="X91" s="277"/>
      <c r="Y91" s="359"/>
      <c r="Z91" s="359"/>
      <c r="AA91" s="359"/>
      <c r="AB91" s="158"/>
      <c r="AC91" s="287"/>
      <c r="AD91" s="130"/>
      <c r="AE91" s="130"/>
      <c r="AF91" s="130"/>
      <c r="AG91" s="130"/>
      <c r="AH91" s="130"/>
      <c r="AI91" s="130"/>
      <c r="AJ91" s="267"/>
      <c r="AK91" s="130"/>
      <c r="AL91" s="267"/>
      <c r="AM91" s="130"/>
      <c r="AN91" s="274"/>
      <c r="AO91" s="130"/>
      <c r="AP91" s="130"/>
      <c r="AQ91" s="130"/>
      <c r="AR91" s="130"/>
      <c r="AS91" s="130"/>
      <c r="AT91" s="130"/>
      <c r="AU91" s="130"/>
      <c r="AV91" s="130"/>
      <c r="AW91" s="130"/>
      <c r="AX91" s="116"/>
      <c r="AY91" s="116"/>
    </row>
    <row r="92" spans="1:51" ht="15.75" customHeight="1">
      <c r="A92" s="116"/>
      <c r="B92" s="116"/>
      <c r="C92" s="116"/>
      <c r="D92" s="116"/>
      <c r="E92" s="116"/>
      <c r="F92" s="116"/>
      <c r="G92" s="136" t="s">
        <v>964</v>
      </c>
      <c r="I92" s="260" t="s">
        <v>531</v>
      </c>
      <c r="J92" s="162" t="s">
        <v>532</v>
      </c>
      <c r="K92" s="287">
        <f>+'0BJ PROGR. I-II Y III'!C91</f>
        <v>0</v>
      </c>
      <c r="L92" s="130">
        <f>+'0BJ PROGR. I-II Y III'!D91</f>
        <v>1500000</v>
      </c>
      <c r="M92" s="130">
        <f>+'0BJ PROGR. I-II Y III'!E91</f>
        <v>0</v>
      </c>
      <c r="N92" s="130">
        <f>+'0BJ PROGR. I-II Y III'!F91</f>
        <v>0</v>
      </c>
      <c r="O92" s="267">
        <f t="shared" ref="O92:O94" si="71">SUM(K92:N92)</f>
        <v>1500000</v>
      </c>
      <c r="P92" s="117"/>
      <c r="Q92" s="287">
        <f>+'0BJ PROGR. I-II Y III'!I91</f>
        <v>0</v>
      </c>
      <c r="R92" s="130">
        <f>+'0BJ PROGR. I-II Y III'!J91</f>
        <v>0</v>
      </c>
      <c r="S92" s="130">
        <f>+'0BJ PROGR. I-II Y III'!K91</f>
        <v>0</v>
      </c>
      <c r="T92" s="130">
        <f>+'0BJ PROGR. I-II Y III'!L91</f>
        <v>0</v>
      </c>
      <c r="U92" s="130">
        <f>+'0BJ PROGR. I-II Y III'!M91</f>
        <v>0</v>
      </c>
      <c r="V92" s="358">
        <f>+'0BJ PROGR. I-II Y III'!N91</f>
        <v>500000</v>
      </c>
      <c r="W92" s="359">
        <f>+'0BJ PROGR. I-II Y III'!O91</f>
        <v>0</v>
      </c>
      <c r="X92" s="280">
        <f t="shared" ref="X92:X94" si="72">SUM(V92:W92)</f>
        <v>500000</v>
      </c>
      <c r="Y92" s="359">
        <f>+'0BJ PROGR. I-II Y III'!Q91</f>
        <v>500000</v>
      </c>
      <c r="Z92" s="359">
        <f>+'0BJ PROGR. I-II Y III'!R91</f>
        <v>0</v>
      </c>
      <c r="AA92" s="359">
        <f>+'0BJ PROGR. I-II Y III'!S91</f>
        <v>0</v>
      </c>
      <c r="AB92" s="130">
        <f t="shared" ref="AB92:AB94" si="73">SUM(Y92:AA92)</f>
        <v>500000</v>
      </c>
      <c r="AC92" s="287">
        <f>+'0BJ PROGR. I-II Y III'!U91</f>
        <v>0</v>
      </c>
      <c r="AD92" s="130">
        <f>+'0BJ PROGR. I-II Y III'!V91</f>
        <v>0</v>
      </c>
      <c r="AE92" s="130">
        <f>+'0BJ PROGR. I-II Y III'!W91</f>
        <v>0</v>
      </c>
      <c r="AF92" s="130">
        <f>+'0BJ PROGR. I-II Y III'!X91</f>
        <v>0</v>
      </c>
      <c r="AG92" s="130">
        <f>+'0BJ PROGR. I-II Y III'!Y91</f>
        <v>0</v>
      </c>
      <c r="AH92" s="130">
        <f>+'0BJ PROGR. I-II Y III'!Z91</f>
        <v>0</v>
      </c>
      <c r="AI92" s="130">
        <f>+'0BJ PROGR. I-II Y III'!AA91</f>
        <v>0</v>
      </c>
      <c r="AJ92" s="267">
        <f t="shared" ref="AJ92:AJ94" si="74">+Q92+R92+S92+T92+U92++X92+AB92+AC92+AD92+AE92+AF92+AG92+AH92+AI92</f>
        <v>1000000</v>
      </c>
      <c r="AK92" s="130"/>
      <c r="AL92" s="267">
        <v>0</v>
      </c>
      <c r="AM92" s="130"/>
      <c r="AN92" s="267">
        <f t="shared" ref="AN92:AN94" si="75">+O92+AJ92+AL92</f>
        <v>2500000</v>
      </c>
      <c r="AO92" s="130"/>
      <c r="AP92" s="130"/>
      <c r="AQ92" s="130"/>
      <c r="AR92" s="130"/>
      <c r="AS92" s="130"/>
      <c r="AT92" s="130"/>
      <c r="AU92" s="130"/>
      <c r="AV92" s="130"/>
      <c r="AW92" s="130"/>
      <c r="AX92" s="116"/>
      <c r="AY92" s="116"/>
    </row>
    <row r="93" spans="1:51" ht="15.75" customHeight="1">
      <c r="A93" s="116"/>
      <c r="B93" s="116"/>
      <c r="C93" s="116"/>
      <c r="D93" s="116"/>
      <c r="E93" s="116"/>
      <c r="F93" s="116"/>
      <c r="G93" s="136" t="s">
        <v>964</v>
      </c>
      <c r="I93" s="260" t="s">
        <v>533</v>
      </c>
      <c r="J93" s="162" t="s">
        <v>534</v>
      </c>
      <c r="K93" s="287">
        <f>+'0BJ PROGR. I-II Y III'!C92</f>
        <v>0</v>
      </c>
      <c r="L93" s="130">
        <f>+'0BJ PROGR. I-II Y III'!D92</f>
        <v>0</v>
      </c>
      <c r="M93" s="130">
        <f>+'0BJ PROGR. I-II Y III'!E92</f>
        <v>0</v>
      </c>
      <c r="N93" s="130">
        <f>+'0BJ PROGR. I-II Y III'!F92</f>
        <v>0</v>
      </c>
      <c r="O93" s="267">
        <f t="shared" si="71"/>
        <v>0</v>
      </c>
      <c r="P93" s="117"/>
      <c r="Q93" s="287">
        <f>+'0BJ PROGR. I-II Y III'!I92</f>
        <v>0</v>
      </c>
      <c r="R93" s="130">
        <f>+'0BJ PROGR. I-II Y III'!J92</f>
        <v>0</v>
      </c>
      <c r="S93" s="130">
        <f>+'0BJ PROGR. I-II Y III'!K92</f>
        <v>0</v>
      </c>
      <c r="T93" s="130">
        <f>+'0BJ PROGR. I-II Y III'!L92</f>
        <v>0</v>
      </c>
      <c r="U93" s="130">
        <f>+'0BJ PROGR. I-II Y III'!M92</f>
        <v>0</v>
      </c>
      <c r="V93" s="358">
        <f>+'0BJ PROGR. I-II Y III'!N92</f>
        <v>500000</v>
      </c>
      <c r="W93" s="359">
        <f>+'0BJ PROGR. I-II Y III'!O92</f>
        <v>10200000</v>
      </c>
      <c r="X93" s="280">
        <f t="shared" si="72"/>
        <v>10700000</v>
      </c>
      <c r="Y93" s="359">
        <f>+'0BJ PROGR. I-II Y III'!Q92</f>
        <v>500000</v>
      </c>
      <c r="Z93" s="359">
        <f>+'0BJ PROGR. I-II Y III'!R92</f>
        <v>0</v>
      </c>
      <c r="AA93" s="359">
        <f>+'0BJ PROGR. I-II Y III'!S92</f>
        <v>0</v>
      </c>
      <c r="AB93" s="130">
        <f t="shared" si="73"/>
        <v>500000</v>
      </c>
      <c r="AC93" s="287">
        <f>+'0BJ PROGR. I-II Y III'!U92</f>
        <v>0</v>
      </c>
      <c r="AD93" s="130">
        <f>+'0BJ PROGR. I-II Y III'!V92</f>
        <v>0</v>
      </c>
      <c r="AE93" s="130">
        <f>+'0BJ PROGR. I-II Y III'!W92</f>
        <v>0</v>
      </c>
      <c r="AF93" s="130">
        <f>+'0BJ PROGR. I-II Y III'!X92</f>
        <v>0</v>
      </c>
      <c r="AG93" s="130">
        <f>+'0BJ PROGR. I-II Y III'!Y92</f>
        <v>0</v>
      </c>
      <c r="AH93" s="130">
        <f>+'0BJ PROGR. I-II Y III'!Z92</f>
        <v>0</v>
      </c>
      <c r="AI93" s="130">
        <f>+'0BJ PROGR. I-II Y III'!AA92</f>
        <v>0</v>
      </c>
      <c r="AJ93" s="267">
        <f t="shared" si="74"/>
        <v>11200000</v>
      </c>
      <c r="AK93" s="130"/>
      <c r="AL93" s="267">
        <v>0</v>
      </c>
      <c r="AM93" s="130"/>
      <c r="AN93" s="267">
        <f t="shared" si="75"/>
        <v>11200000</v>
      </c>
      <c r="AO93" s="130"/>
      <c r="AP93" s="130"/>
      <c r="AQ93" s="130"/>
      <c r="AR93" s="130"/>
      <c r="AS93" s="130"/>
      <c r="AT93" s="130"/>
      <c r="AU93" s="130"/>
      <c r="AV93" s="130"/>
      <c r="AW93" s="130"/>
      <c r="AX93" s="116"/>
      <c r="AY93" s="116"/>
    </row>
    <row r="94" spans="1:51" ht="15.75" customHeight="1">
      <c r="A94" s="116"/>
      <c r="B94" s="116"/>
      <c r="C94" s="116"/>
      <c r="D94" s="116"/>
      <c r="E94" s="116"/>
      <c r="F94" s="116"/>
      <c r="G94" s="136" t="s">
        <v>964</v>
      </c>
      <c r="I94" s="260" t="s">
        <v>535</v>
      </c>
      <c r="J94" s="162" t="s">
        <v>536</v>
      </c>
      <c r="K94" s="287">
        <f>+'0BJ PROGR. I-II Y III'!C93</f>
        <v>2500000</v>
      </c>
      <c r="L94" s="130">
        <f>+'0BJ PROGR. I-II Y III'!D93</f>
        <v>0</v>
      </c>
      <c r="M94" s="130">
        <f>+'0BJ PROGR. I-II Y III'!E93</f>
        <v>0</v>
      </c>
      <c r="N94" s="130">
        <f>+'0BJ PROGR. I-II Y III'!F93</f>
        <v>0</v>
      </c>
      <c r="O94" s="267">
        <f t="shared" si="71"/>
        <v>2500000</v>
      </c>
      <c r="P94" s="117"/>
      <c r="Q94" s="287">
        <f>+'0BJ PROGR. I-II Y III'!I93</f>
        <v>0</v>
      </c>
      <c r="R94" s="130">
        <f>+'0BJ PROGR. I-II Y III'!J93</f>
        <v>0</v>
      </c>
      <c r="S94" s="130">
        <f>+'0BJ PROGR. I-II Y III'!K93</f>
        <v>0</v>
      </c>
      <c r="T94" s="130">
        <f>+'0BJ PROGR. I-II Y III'!L93</f>
        <v>0</v>
      </c>
      <c r="U94" s="130">
        <f>+'0BJ PROGR. I-II Y III'!M93</f>
        <v>0</v>
      </c>
      <c r="V94" s="358">
        <f>+'0BJ PROGR. I-II Y III'!N93</f>
        <v>0</v>
      </c>
      <c r="W94" s="359">
        <f>+'0BJ PROGR. I-II Y III'!O93</f>
        <v>0</v>
      </c>
      <c r="X94" s="280">
        <f t="shared" si="72"/>
        <v>0</v>
      </c>
      <c r="Y94" s="359">
        <f>+'0BJ PROGR. I-II Y III'!Q93</f>
        <v>0</v>
      </c>
      <c r="Z94" s="359">
        <f>+'0BJ PROGR. I-II Y III'!R93</f>
        <v>0</v>
      </c>
      <c r="AA94" s="359">
        <f>+'0BJ PROGR. I-II Y III'!S93</f>
        <v>0</v>
      </c>
      <c r="AB94" s="130">
        <f t="shared" si="73"/>
        <v>0</v>
      </c>
      <c r="AC94" s="287">
        <f>+'0BJ PROGR. I-II Y III'!U93</f>
        <v>0</v>
      </c>
      <c r="AD94" s="130">
        <f>+'0BJ PROGR. I-II Y III'!V93</f>
        <v>0</v>
      </c>
      <c r="AE94" s="130">
        <f>+'0BJ PROGR. I-II Y III'!W93</f>
        <v>0</v>
      </c>
      <c r="AF94" s="130">
        <f>+'0BJ PROGR. I-II Y III'!X93</f>
        <v>0</v>
      </c>
      <c r="AG94" s="130">
        <f>+'0BJ PROGR. I-II Y III'!Y93</f>
        <v>0</v>
      </c>
      <c r="AH94" s="130">
        <f>+'0BJ PROGR. I-II Y III'!Z93</f>
        <v>0</v>
      </c>
      <c r="AI94" s="130">
        <f>+'0BJ PROGR. I-II Y III'!AA93</f>
        <v>0</v>
      </c>
      <c r="AJ94" s="267">
        <f t="shared" si="74"/>
        <v>0</v>
      </c>
      <c r="AK94" s="130"/>
      <c r="AL94" s="267">
        <v>0</v>
      </c>
      <c r="AM94" s="130"/>
      <c r="AN94" s="267">
        <f t="shared" si="75"/>
        <v>2500000</v>
      </c>
      <c r="AO94" s="130"/>
      <c r="AP94" s="130"/>
      <c r="AQ94" s="130"/>
      <c r="AR94" s="130"/>
      <c r="AS94" s="130"/>
      <c r="AT94" s="130"/>
      <c r="AU94" s="130"/>
      <c r="AV94" s="130"/>
      <c r="AW94" s="130"/>
      <c r="AX94" s="116"/>
      <c r="AY94" s="116"/>
    </row>
    <row r="95" spans="1:51" ht="15.75" customHeight="1">
      <c r="A95" s="116"/>
      <c r="B95" s="116"/>
      <c r="C95" s="116"/>
      <c r="D95" s="116"/>
      <c r="E95" s="116"/>
      <c r="F95" s="116"/>
      <c r="G95" s="131" t="s">
        <v>964</v>
      </c>
      <c r="I95" s="273" t="s">
        <v>537</v>
      </c>
      <c r="J95" s="164" t="s">
        <v>538</v>
      </c>
      <c r="K95" s="287"/>
      <c r="L95" s="130"/>
      <c r="M95" s="130"/>
      <c r="N95" s="130"/>
      <c r="O95" s="274"/>
      <c r="P95" s="117"/>
      <c r="Q95" s="287"/>
      <c r="R95" s="130"/>
      <c r="S95" s="130"/>
      <c r="T95" s="130"/>
      <c r="U95" s="130"/>
      <c r="V95" s="358"/>
      <c r="W95" s="359"/>
      <c r="X95" s="277"/>
      <c r="Y95" s="359"/>
      <c r="Z95" s="359"/>
      <c r="AA95" s="359"/>
      <c r="AB95" s="158"/>
      <c r="AC95" s="287"/>
      <c r="AD95" s="130"/>
      <c r="AE95" s="130"/>
      <c r="AF95" s="130"/>
      <c r="AG95" s="130"/>
      <c r="AH95" s="130"/>
      <c r="AI95" s="130"/>
      <c r="AJ95" s="267"/>
      <c r="AK95" s="130"/>
      <c r="AL95" s="267"/>
      <c r="AM95" s="130"/>
      <c r="AN95" s="274"/>
      <c r="AO95" s="130"/>
      <c r="AP95" s="130"/>
      <c r="AQ95" s="130"/>
      <c r="AR95" s="130"/>
      <c r="AS95" s="130"/>
      <c r="AT95" s="130"/>
      <c r="AU95" s="130"/>
      <c r="AV95" s="130"/>
      <c r="AW95" s="130"/>
      <c r="AX95" s="116"/>
      <c r="AY95" s="116"/>
    </row>
    <row r="96" spans="1:51" ht="15.75" customHeight="1">
      <c r="A96" s="116"/>
      <c r="B96" s="116"/>
      <c r="C96" s="116"/>
      <c r="D96" s="116"/>
      <c r="E96" s="116"/>
      <c r="F96" s="116"/>
      <c r="G96" s="136" t="s">
        <v>964</v>
      </c>
      <c r="I96" s="260" t="s">
        <v>539</v>
      </c>
      <c r="J96" s="162" t="s">
        <v>540</v>
      </c>
      <c r="K96" s="287">
        <f>+'0BJ PROGR. I-II Y III'!C95</f>
        <v>500000</v>
      </c>
      <c r="L96" s="130">
        <f>+'0BJ PROGR. I-II Y III'!D95</f>
        <v>0</v>
      </c>
      <c r="M96" s="130">
        <f>+'0BJ PROGR. I-II Y III'!E95</f>
        <v>0</v>
      </c>
      <c r="N96" s="130">
        <f>+'0BJ PROGR. I-II Y III'!F95</f>
        <v>0</v>
      </c>
      <c r="O96" s="267">
        <f t="shared" ref="O96:O104" si="76">SUM(K96:N96)</f>
        <v>500000</v>
      </c>
      <c r="P96" s="117"/>
      <c r="Q96" s="287">
        <f>+'0BJ PROGR. I-II Y III'!I95</f>
        <v>0</v>
      </c>
      <c r="R96" s="130">
        <f>+'0BJ PROGR. I-II Y III'!J95</f>
        <v>50000</v>
      </c>
      <c r="S96" s="130">
        <f>+'0BJ PROGR. I-II Y III'!K95</f>
        <v>0</v>
      </c>
      <c r="T96" s="130">
        <f>+'0BJ PROGR. I-II Y III'!L95</f>
        <v>0</v>
      </c>
      <c r="U96" s="130">
        <f>+'0BJ PROGR. I-II Y III'!M95</f>
        <v>0</v>
      </c>
      <c r="V96" s="358">
        <f>+'0BJ PROGR. I-II Y III'!N95</f>
        <v>0</v>
      </c>
      <c r="W96" s="359">
        <f>+'0BJ PROGR. I-II Y III'!O95</f>
        <v>0</v>
      </c>
      <c r="X96" s="280">
        <f t="shared" ref="X96:X104" si="77">SUM(V96:W96)</f>
        <v>0</v>
      </c>
      <c r="Y96" s="359">
        <f>+'0BJ PROGR. I-II Y III'!Q95</f>
        <v>0</v>
      </c>
      <c r="Z96" s="359">
        <f>+'0BJ PROGR. I-II Y III'!R95</f>
        <v>0</v>
      </c>
      <c r="AA96" s="359">
        <f>+'0BJ PROGR. I-II Y III'!S95</f>
        <v>0</v>
      </c>
      <c r="AB96" s="130">
        <f t="shared" ref="AB96:AB104" si="78">SUM(Y96:AA96)</f>
        <v>0</v>
      </c>
      <c r="AC96" s="287">
        <f>+'0BJ PROGR. I-II Y III'!U95</f>
        <v>0</v>
      </c>
      <c r="AD96" s="130">
        <f>+'0BJ PROGR. I-II Y III'!V95</f>
        <v>0</v>
      </c>
      <c r="AE96" s="130">
        <f>+'0BJ PROGR. I-II Y III'!W95</f>
        <v>0</v>
      </c>
      <c r="AF96" s="130">
        <f>+'0BJ PROGR. I-II Y III'!X95</f>
        <v>0</v>
      </c>
      <c r="AG96" s="130">
        <f>+'0BJ PROGR. I-II Y III'!Y95</f>
        <v>0</v>
      </c>
      <c r="AH96" s="130">
        <f>+'0BJ PROGR. I-II Y III'!Z95</f>
        <v>0</v>
      </c>
      <c r="AI96" s="130">
        <f>+'0BJ PROGR. I-II Y III'!AA95</f>
        <v>0</v>
      </c>
      <c r="AJ96" s="267">
        <f t="shared" ref="AJ96:AJ104" si="79">+Q96+R96+S96+T96+U96++X96+AB96+AC96+AD96+AE96+AF96+AG96+AH96+AI96</f>
        <v>50000</v>
      </c>
      <c r="AK96" s="130"/>
      <c r="AL96" s="267">
        <v>0</v>
      </c>
      <c r="AM96" s="130"/>
      <c r="AN96" s="267">
        <f t="shared" ref="AN96:AN104" si="80">+O96+AJ96+AL96</f>
        <v>550000</v>
      </c>
      <c r="AO96" s="130"/>
      <c r="AP96" s="130"/>
      <c r="AQ96" s="130"/>
      <c r="AR96" s="130"/>
      <c r="AS96" s="130"/>
      <c r="AT96" s="130"/>
      <c r="AU96" s="130"/>
      <c r="AV96" s="130"/>
      <c r="AW96" s="130"/>
      <c r="AX96" s="116"/>
      <c r="AY96" s="116"/>
    </row>
    <row r="97" spans="1:51" ht="15.75" customHeight="1">
      <c r="A97" s="116"/>
      <c r="B97" s="116"/>
      <c r="C97" s="116"/>
      <c r="D97" s="116"/>
      <c r="E97" s="116"/>
      <c r="F97" s="116"/>
      <c r="G97" s="136" t="s">
        <v>964</v>
      </c>
      <c r="I97" s="260" t="s">
        <v>541</v>
      </c>
      <c r="J97" s="162" t="s">
        <v>542</v>
      </c>
      <c r="K97" s="287">
        <f>+'0BJ PROGR. I-II Y III'!C96</f>
        <v>0</v>
      </c>
      <c r="L97" s="130">
        <f>+'0BJ PROGR. I-II Y III'!D96</f>
        <v>0</v>
      </c>
      <c r="M97" s="130">
        <f>+'0BJ PROGR. I-II Y III'!E96</f>
        <v>0</v>
      </c>
      <c r="N97" s="130">
        <f>+'0BJ PROGR. I-II Y III'!F96</f>
        <v>0</v>
      </c>
      <c r="O97" s="267">
        <f t="shared" si="76"/>
        <v>0</v>
      </c>
      <c r="P97" s="117"/>
      <c r="Q97" s="287">
        <f>+'0BJ PROGR. I-II Y III'!I96</f>
        <v>0</v>
      </c>
      <c r="R97" s="130">
        <f>+'0BJ PROGR. I-II Y III'!J96</f>
        <v>0</v>
      </c>
      <c r="S97" s="130">
        <f>+'0BJ PROGR. I-II Y III'!K96</f>
        <v>0</v>
      </c>
      <c r="T97" s="130">
        <f>+'0BJ PROGR. I-II Y III'!L96</f>
        <v>0</v>
      </c>
      <c r="U97" s="130">
        <f>+'0BJ PROGR. I-II Y III'!M96</f>
        <v>0</v>
      </c>
      <c r="V97" s="358">
        <f>+'0BJ PROGR. I-II Y III'!N96</f>
        <v>0</v>
      </c>
      <c r="W97" s="359">
        <f>+'0BJ PROGR. I-II Y III'!O96</f>
        <v>0</v>
      </c>
      <c r="X97" s="280">
        <f t="shared" si="77"/>
        <v>0</v>
      </c>
      <c r="Y97" s="359">
        <f>+'0BJ PROGR. I-II Y III'!Q96</f>
        <v>0</v>
      </c>
      <c r="Z97" s="359">
        <f>+'0BJ PROGR. I-II Y III'!R96</f>
        <v>0</v>
      </c>
      <c r="AA97" s="359">
        <f>+'0BJ PROGR. I-II Y III'!S96</f>
        <v>0</v>
      </c>
      <c r="AB97" s="130">
        <f t="shared" si="78"/>
        <v>0</v>
      </c>
      <c r="AC97" s="287">
        <f>+'0BJ PROGR. I-II Y III'!U96</f>
        <v>0</v>
      </c>
      <c r="AD97" s="130">
        <f>+'0BJ PROGR. I-II Y III'!V96</f>
        <v>0</v>
      </c>
      <c r="AE97" s="130">
        <f>+'0BJ PROGR. I-II Y III'!W96</f>
        <v>0</v>
      </c>
      <c r="AF97" s="130">
        <f>+'0BJ PROGR. I-II Y III'!X96</f>
        <v>0</v>
      </c>
      <c r="AG97" s="130">
        <f>+'0BJ PROGR. I-II Y III'!Y96</f>
        <v>0</v>
      </c>
      <c r="AH97" s="130">
        <f>+'0BJ PROGR. I-II Y III'!Z96</f>
        <v>0</v>
      </c>
      <c r="AI97" s="130">
        <f>+'0BJ PROGR. I-II Y III'!AA96</f>
        <v>0</v>
      </c>
      <c r="AJ97" s="267">
        <f t="shared" si="79"/>
        <v>0</v>
      </c>
      <c r="AK97" s="130"/>
      <c r="AL97" s="267">
        <v>0</v>
      </c>
      <c r="AM97" s="130"/>
      <c r="AN97" s="267">
        <f t="shared" si="80"/>
        <v>0</v>
      </c>
      <c r="AO97" s="130"/>
      <c r="AP97" s="130"/>
      <c r="AQ97" s="130"/>
      <c r="AR97" s="130"/>
      <c r="AS97" s="130"/>
      <c r="AT97" s="130"/>
      <c r="AU97" s="130"/>
      <c r="AV97" s="130"/>
      <c r="AW97" s="130"/>
      <c r="AX97" s="116"/>
      <c r="AY97" s="116"/>
    </row>
    <row r="98" spans="1:51" ht="15.75" customHeight="1">
      <c r="A98" s="116"/>
      <c r="B98" s="116"/>
      <c r="C98" s="116"/>
      <c r="D98" s="116"/>
      <c r="E98" s="116"/>
      <c r="F98" s="116"/>
      <c r="G98" s="136" t="s">
        <v>964</v>
      </c>
      <c r="I98" s="260" t="s">
        <v>543</v>
      </c>
      <c r="J98" s="162" t="s">
        <v>544</v>
      </c>
      <c r="K98" s="287">
        <f>+'0BJ PROGR. I-II Y III'!C97</f>
        <v>0</v>
      </c>
      <c r="L98" s="130">
        <f>+'0BJ PROGR. I-II Y III'!D97</f>
        <v>0</v>
      </c>
      <c r="M98" s="130">
        <f>+'0BJ PROGR. I-II Y III'!E97</f>
        <v>0</v>
      </c>
      <c r="N98" s="130">
        <f>+'0BJ PROGR. I-II Y III'!F97</f>
        <v>0</v>
      </c>
      <c r="O98" s="267">
        <f t="shared" si="76"/>
        <v>0</v>
      </c>
      <c r="P98" s="117"/>
      <c r="Q98" s="287">
        <f>+'0BJ PROGR. I-II Y III'!I97</f>
        <v>0</v>
      </c>
      <c r="R98" s="130">
        <f>+'0BJ PROGR. I-II Y III'!J97</f>
        <v>0</v>
      </c>
      <c r="S98" s="130">
        <f>+'0BJ PROGR. I-II Y III'!K97</f>
        <v>0</v>
      </c>
      <c r="T98" s="130">
        <f>+'0BJ PROGR. I-II Y III'!L97</f>
        <v>0</v>
      </c>
      <c r="U98" s="130">
        <f>+'0BJ PROGR. I-II Y III'!M97</f>
        <v>0</v>
      </c>
      <c r="V98" s="358">
        <f>+'0BJ PROGR. I-II Y III'!N97</f>
        <v>0</v>
      </c>
      <c r="W98" s="359">
        <f>+'0BJ PROGR. I-II Y III'!O97</f>
        <v>0</v>
      </c>
      <c r="X98" s="280">
        <f t="shared" si="77"/>
        <v>0</v>
      </c>
      <c r="Y98" s="359">
        <f>+'0BJ PROGR. I-II Y III'!Q97</f>
        <v>0</v>
      </c>
      <c r="Z98" s="359">
        <f>+'0BJ PROGR. I-II Y III'!R97</f>
        <v>0</v>
      </c>
      <c r="AA98" s="359">
        <f>+'0BJ PROGR. I-II Y III'!S97</f>
        <v>0</v>
      </c>
      <c r="AB98" s="130">
        <f t="shared" si="78"/>
        <v>0</v>
      </c>
      <c r="AC98" s="287">
        <f>+'0BJ PROGR. I-II Y III'!U97</f>
        <v>0</v>
      </c>
      <c r="AD98" s="130">
        <f>+'0BJ PROGR. I-II Y III'!V97</f>
        <v>0</v>
      </c>
      <c r="AE98" s="130">
        <f>+'0BJ PROGR. I-II Y III'!W97</f>
        <v>0</v>
      </c>
      <c r="AF98" s="130">
        <f>+'0BJ PROGR. I-II Y III'!X97</f>
        <v>0</v>
      </c>
      <c r="AG98" s="130">
        <f>+'0BJ PROGR. I-II Y III'!Y97</f>
        <v>0</v>
      </c>
      <c r="AH98" s="130">
        <f>+'0BJ PROGR. I-II Y III'!Z97</f>
        <v>0</v>
      </c>
      <c r="AI98" s="130">
        <f>+'0BJ PROGR. I-II Y III'!AA97</f>
        <v>0</v>
      </c>
      <c r="AJ98" s="267">
        <f t="shared" si="79"/>
        <v>0</v>
      </c>
      <c r="AK98" s="130"/>
      <c r="AL98" s="267">
        <v>0</v>
      </c>
      <c r="AM98" s="130"/>
      <c r="AN98" s="267">
        <f t="shared" si="80"/>
        <v>0</v>
      </c>
      <c r="AO98" s="130"/>
      <c r="AP98" s="130"/>
      <c r="AQ98" s="130"/>
      <c r="AR98" s="130"/>
      <c r="AS98" s="130"/>
      <c r="AT98" s="130"/>
      <c r="AU98" s="130"/>
      <c r="AV98" s="130"/>
      <c r="AW98" s="130"/>
      <c r="AX98" s="116"/>
      <c r="AY98" s="116"/>
    </row>
    <row r="99" spans="1:51" ht="15.75" customHeight="1">
      <c r="A99" s="116"/>
      <c r="B99" s="116"/>
      <c r="C99" s="116"/>
      <c r="D99" s="116"/>
      <c r="E99" s="116"/>
      <c r="F99" s="116"/>
      <c r="G99" s="136" t="s">
        <v>964</v>
      </c>
      <c r="I99" s="260" t="s">
        <v>545</v>
      </c>
      <c r="J99" s="162" t="s">
        <v>546</v>
      </c>
      <c r="K99" s="287">
        <f>+'0BJ PROGR. I-II Y III'!C98</f>
        <v>0</v>
      </c>
      <c r="L99" s="130">
        <f>+'0BJ PROGR. I-II Y III'!D98</f>
        <v>0</v>
      </c>
      <c r="M99" s="130">
        <f>+'0BJ PROGR. I-II Y III'!E98</f>
        <v>0</v>
      </c>
      <c r="N99" s="130">
        <f>+'0BJ PROGR. I-II Y III'!F98</f>
        <v>0</v>
      </c>
      <c r="O99" s="267">
        <f t="shared" si="76"/>
        <v>0</v>
      </c>
      <c r="P99" s="117"/>
      <c r="Q99" s="287">
        <f>+'0BJ PROGR. I-II Y III'!I98</f>
        <v>0</v>
      </c>
      <c r="R99" s="130">
        <f>+'0BJ PROGR. I-II Y III'!J98</f>
        <v>0</v>
      </c>
      <c r="S99" s="130">
        <f>+'0BJ PROGR. I-II Y III'!K98</f>
        <v>0</v>
      </c>
      <c r="T99" s="130">
        <f>+'0BJ PROGR. I-II Y III'!L98</f>
        <v>0</v>
      </c>
      <c r="U99" s="130">
        <f>+'0BJ PROGR. I-II Y III'!M98</f>
        <v>0</v>
      </c>
      <c r="V99" s="358">
        <f>+'0BJ PROGR. I-II Y III'!N98</f>
        <v>0</v>
      </c>
      <c r="W99" s="359">
        <f>+'0BJ PROGR. I-II Y III'!O98</f>
        <v>0</v>
      </c>
      <c r="X99" s="280">
        <f t="shared" si="77"/>
        <v>0</v>
      </c>
      <c r="Y99" s="359">
        <f>+'0BJ PROGR. I-II Y III'!Q98</f>
        <v>0</v>
      </c>
      <c r="Z99" s="359">
        <f>+'0BJ PROGR. I-II Y III'!R98</f>
        <v>0</v>
      </c>
      <c r="AA99" s="359">
        <f>+'0BJ PROGR. I-II Y III'!S98</f>
        <v>0</v>
      </c>
      <c r="AB99" s="130">
        <f t="shared" si="78"/>
        <v>0</v>
      </c>
      <c r="AC99" s="287">
        <f>+'0BJ PROGR. I-II Y III'!U98</f>
        <v>0</v>
      </c>
      <c r="AD99" s="130">
        <f>+'0BJ PROGR. I-II Y III'!V98</f>
        <v>0</v>
      </c>
      <c r="AE99" s="130">
        <f>+'0BJ PROGR. I-II Y III'!W98</f>
        <v>0</v>
      </c>
      <c r="AF99" s="130">
        <f>+'0BJ PROGR. I-II Y III'!X98</f>
        <v>0</v>
      </c>
      <c r="AG99" s="130">
        <f>+'0BJ PROGR. I-II Y III'!Y98</f>
        <v>0</v>
      </c>
      <c r="AH99" s="130">
        <f>+'0BJ PROGR. I-II Y III'!Z98</f>
        <v>0</v>
      </c>
      <c r="AI99" s="130">
        <f>+'0BJ PROGR. I-II Y III'!AA98</f>
        <v>0</v>
      </c>
      <c r="AJ99" s="267">
        <f t="shared" si="79"/>
        <v>0</v>
      </c>
      <c r="AK99" s="130"/>
      <c r="AL99" s="267">
        <v>0</v>
      </c>
      <c r="AM99" s="130"/>
      <c r="AN99" s="267">
        <f t="shared" si="80"/>
        <v>0</v>
      </c>
      <c r="AO99" s="130"/>
      <c r="AP99" s="130"/>
      <c r="AQ99" s="130"/>
      <c r="AR99" s="130"/>
      <c r="AS99" s="130"/>
      <c r="AT99" s="130"/>
      <c r="AU99" s="130"/>
      <c r="AV99" s="130"/>
      <c r="AW99" s="130"/>
      <c r="AX99" s="116"/>
      <c r="AY99" s="116"/>
    </row>
    <row r="100" spans="1:51" ht="15.75" customHeight="1">
      <c r="A100" s="116"/>
      <c r="B100" s="116"/>
      <c r="C100" s="116"/>
      <c r="D100" s="116"/>
      <c r="E100" s="116"/>
      <c r="F100" s="116"/>
      <c r="G100" s="136" t="s">
        <v>964</v>
      </c>
      <c r="I100" s="260" t="s">
        <v>547</v>
      </c>
      <c r="J100" s="162" t="s">
        <v>548</v>
      </c>
      <c r="K100" s="287">
        <f>+'0BJ PROGR. I-II Y III'!C99</f>
        <v>1500000</v>
      </c>
      <c r="L100" s="130">
        <f>+'0BJ PROGR. I-II Y III'!D99</f>
        <v>0</v>
      </c>
      <c r="M100" s="130">
        <f>+'0BJ PROGR. I-II Y III'!E99</f>
        <v>0</v>
      </c>
      <c r="N100" s="130">
        <f>+'0BJ PROGR. I-II Y III'!F99</f>
        <v>0</v>
      </c>
      <c r="O100" s="267">
        <f t="shared" si="76"/>
        <v>1500000</v>
      </c>
      <c r="P100" s="117"/>
      <c r="Q100" s="287">
        <f>+'0BJ PROGR. I-II Y III'!I99</f>
        <v>0</v>
      </c>
      <c r="R100" s="130">
        <f>+'0BJ PROGR. I-II Y III'!J99</f>
        <v>14000000</v>
      </c>
      <c r="S100" s="130">
        <f>+'0BJ PROGR. I-II Y III'!K99</f>
        <v>0</v>
      </c>
      <c r="T100" s="130">
        <f>+'0BJ PROGR. I-II Y III'!L99</f>
        <v>0</v>
      </c>
      <c r="U100" s="130">
        <f>+'0BJ PROGR. I-II Y III'!M99</f>
        <v>0</v>
      </c>
      <c r="V100" s="358">
        <f>+'0BJ PROGR. I-II Y III'!N99</f>
        <v>0</v>
      </c>
      <c r="W100" s="359">
        <f>+'0BJ PROGR. I-II Y III'!O99</f>
        <v>0</v>
      </c>
      <c r="X100" s="280">
        <f t="shared" si="77"/>
        <v>0</v>
      </c>
      <c r="Y100" s="359">
        <f>+'0BJ PROGR. I-II Y III'!Q99</f>
        <v>0</v>
      </c>
      <c r="Z100" s="359">
        <f>+'0BJ PROGR. I-II Y III'!R99</f>
        <v>0</v>
      </c>
      <c r="AA100" s="359">
        <f>+'0BJ PROGR. I-II Y III'!S99</f>
        <v>0</v>
      </c>
      <c r="AB100" s="130">
        <f t="shared" si="78"/>
        <v>0</v>
      </c>
      <c r="AC100" s="287">
        <f>+'0BJ PROGR. I-II Y III'!U99</f>
        <v>0</v>
      </c>
      <c r="AD100" s="130">
        <f>+'0BJ PROGR. I-II Y III'!V99</f>
        <v>0</v>
      </c>
      <c r="AE100" s="130">
        <f>+'0BJ PROGR. I-II Y III'!W99</f>
        <v>0</v>
      </c>
      <c r="AF100" s="130">
        <f>+'0BJ PROGR. I-II Y III'!X99</f>
        <v>0</v>
      </c>
      <c r="AG100" s="130">
        <f>+'0BJ PROGR. I-II Y III'!Y99</f>
        <v>0</v>
      </c>
      <c r="AH100" s="130">
        <f>+'0BJ PROGR. I-II Y III'!Z99</f>
        <v>0</v>
      </c>
      <c r="AI100" s="130">
        <f>+'0BJ PROGR. I-II Y III'!AA99</f>
        <v>0</v>
      </c>
      <c r="AJ100" s="267">
        <f t="shared" si="79"/>
        <v>14000000</v>
      </c>
      <c r="AK100" s="130"/>
      <c r="AL100" s="267">
        <v>0</v>
      </c>
      <c r="AM100" s="130"/>
      <c r="AN100" s="267">
        <f t="shared" si="80"/>
        <v>15500000</v>
      </c>
      <c r="AO100" s="130"/>
      <c r="AP100" s="130"/>
      <c r="AQ100" s="130"/>
      <c r="AR100" s="130"/>
      <c r="AS100" s="130"/>
      <c r="AT100" s="130"/>
      <c r="AU100" s="130"/>
      <c r="AV100" s="130"/>
      <c r="AW100" s="130"/>
      <c r="AX100" s="116"/>
      <c r="AY100" s="116"/>
    </row>
    <row r="101" spans="1:51" ht="15.75" customHeight="1">
      <c r="A101" s="116"/>
      <c r="B101" s="116"/>
      <c r="C101" s="116"/>
      <c r="D101" s="116"/>
      <c r="E101" s="116"/>
      <c r="F101" s="116"/>
      <c r="G101" s="136" t="s">
        <v>964</v>
      </c>
      <c r="I101" s="260" t="s">
        <v>549</v>
      </c>
      <c r="J101" s="162" t="s">
        <v>550</v>
      </c>
      <c r="K101" s="287">
        <f>+'0BJ PROGR. I-II Y III'!C100</f>
        <v>500000</v>
      </c>
      <c r="L101" s="130">
        <f>+'0BJ PROGR. I-II Y III'!D100</f>
        <v>100000</v>
      </c>
      <c r="M101" s="130">
        <f>+'0BJ PROGR. I-II Y III'!E100</f>
        <v>0</v>
      </c>
      <c r="N101" s="130">
        <f>+'0BJ PROGR. I-II Y III'!F100</f>
        <v>0</v>
      </c>
      <c r="O101" s="267">
        <f t="shared" si="76"/>
        <v>600000</v>
      </c>
      <c r="P101" s="117"/>
      <c r="Q101" s="287">
        <f>+'0BJ PROGR. I-II Y III'!I100</f>
        <v>0</v>
      </c>
      <c r="R101" s="130">
        <f>+'0BJ PROGR. I-II Y III'!J100</f>
        <v>0</v>
      </c>
      <c r="S101" s="130">
        <f>+'0BJ PROGR. I-II Y III'!K100</f>
        <v>0</v>
      </c>
      <c r="T101" s="130">
        <f>+'0BJ PROGR. I-II Y III'!L100</f>
        <v>0</v>
      </c>
      <c r="U101" s="130">
        <f>+'0BJ PROGR. I-II Y III'!M100</f>
        <v>0</v>
      </c>
      <c r="V101" s="358">
        <f>+'0BJ PROGR. I-II Y III'!N100</f>
        <v>500000</v>
      </c>
      <c r="W101" s="359">
        <f>+'0BJ PROGR. I-II Y III'!O100</f>
        <v>0</v>
      </c>
      <c r="X101" s="280">
        <f t="shared" si="77"/>
        <v>500000</v>
      </c>
      <c r="Y101" s="359">
        <f>+'0BJ PROGR. I-II Y III'!Q100</f>
        <v>0</v>
      </c>
      <c r="Z101" s="359">
        <f>+'0BJ PROGR. I-II Y III'!R100</f>
        <v>0</v>
      </c>
      <c r="AA101" s="359">
        <f>+'0BJ PROGR. I-II Y III'!S100</f>
        <v>0</v>
      </c>
      <c r="AB101" s="130">
        <f t="shared" si="78"/>
        <v>0</v>
      </c>
      <c r="AC101" s="287">
        <f>+'0BJ PROGR. I-II Y III'!U100</f>
        <v>0</v>
      </c>
      <c r="AD101" s="130">
        <f>+'0BJ PROGR. I-II Y III'!V100</f>
        <v>0</v>
      </c>
      <c r="AE101" s="130">
        <f>+'0BJ PROGR. I-II Y III'!W100</f>
        <v>0</v>
      </c>
      <c r="AF101" s="130">
        <f>+'0BJ PROGR. I-II Y III'!X100</f>
        <v>0</v>
      </c>
      <c r="AG101" s="130">
        <f>+'0BJ PROGR. I-II Y III'!Y100</f>
        <v>2500000</v>
      </c>
      <c r="AH101" s="130">
        <f>+'0BJ PROGR. I-II Y III'!Z100</f>
        <v>0</v>
      </c>
      <c r="AI101" s="130">
        <f>+'0BJ PROGR. I-II Y III'!AA100</f>
        <v>0</v>
      </c>
      <c r="AJ101" s="267">
        <f t="shared" si="79"/>
        <v>3000000</v>
      </c>
      <c r="AK101" s="130"/>
      <c r="AL101" s="267">
        <v>0</v>
      </c>
      <c r="AM101" s="130"/>
      <c r="AN101" s="267">
        <f t="shared" si="80"/>
        <v>3600000</v>
      </c>
      <c r="AO101" s="130"/>
      <c r="AP101" s="130"/>
      <c r="AQ101" s="130"/>
      <c r="AR101" s="130"/>
      <c r="AS101" s="130"/>
      <c r="AT101" s="130"/>
      <c r="AU101" s="130"/>
      <c r="AV101" s="130"/>
      <c r="AW101" s="130"/>
      <c r="AX101" s="116"/>
      <c r="AY101" s="116"/>
    </row>
    <row r="102" spans="1:51" ht="15.75" customHeight="1">
      <c r="A102" s="116"/>
      <c r="B102" s="116"/>
      <c r="C102" s="116"/>
      <c r="D102" s="116"/>
      <c r="E102" s="116"/>
      <c r="F102" s="116"/>
      <c r="G102" s="136" t="s">
        <v>964</v>
      </c>
      <c r="I102" s="260" t="s">
        <v>551</v>
      </c>
      <c r="J102" s="162" t="s">
        <v>552</v>
      </c>
      <c r="K102" s="287">
        <f>+'0BJ PROGR. I-II Y III'!C101</f>
        <v>4100000</v>
      </c>
      <c r="L102" s="130">
        <f>+'0BJ PROGR. I-II Y III'!D101</f>
        <v>0</v>
      </c>
      <c r="M102" s="130">
        <f>+'0BJ PROGR. I-II Y III'!E101</f>
        <v>0</v>
      </c>
      <c r="N102" s="130">
        <f>+'0BJ PROGR. I-II Y III'!F101</f>
        <v>0</v>
      </c>
      <c r="O102" s="267">
        <f t="shared" si="76"/>
        <v>4100000</v>
      </c>
      <c r="P102" s="117"/>
      <c r="Q102" s="287">
        <f>+'0BJ PROGR. I-II Y III'!I101</f>
        <v>0</v>
      </c>
      <c r="R102" s="130">
        <f>+'0BJ PROGR. I-II Y III'!J101</f>
        <v>0</v>
      </c>
      <c r="S102" s="130">
        <f>+'0BJ PROGR. I-II Y III'!K101</f>
        <v>0</v>
      </c>
      <c r="T102" s="130">
        <f>+'0BJ PROGR. I-II Y III'!L101</f>
        <v>0</v>
      </c>
      <c r="U102" s="130">
        <f>+'0BJ PROGR. I-II Y III'!M101</f>
        <v>0</v>
      </c>
      <c r="V102" s="358">
        <f>+'0BJ PROGR. I-II Y III'!N101</f>
        <v>0</v>
      </c>
      <c r="W102" s="359">
        <f>+'0BJ PROGR. I-II Y III'!O101</f>
        <v>0</v>
      </c>
      <c r="X102" s="280">
        <f t="shared" si="77"/>
        <v>0</v>
      </c>
      <c r="Y102" s="359">
        <f>+'0BJ PROGR. I-II Y III'!Q101</f>
        <v>0</v>
      </c>
      <c r="Z102" s="359">
        <f>+'0BJ PROGR. I-II Y III'!R101</f>
        <v>0</v>
      </c>
      <c r="AA102" s="359">
        <f>+'0BJ PROGR. I-II Y III'!S101</f>
        <v>0</v>
      </c>
      <c r="AB102" s="130">
        <f t="shared" si="78"/>
        <v>0</v>
      </c>
      <c r="AC102" s="287">
        <f>+'0BJ PROGR. I-II Y III'!U101</f>
        <v>0</v>
      </c>
      <c r="AD102" s="130">
        <f>+'0BJ PROGR. I-II Y III'!V101</f>
        <v>0</v>
      </c>
      <c r="AE102" s="130">
        <f>+'0BJ PROGR. I-II Y III'!W101</f>
        <v>0</v>
      </c>
      <c r="AF102" s="130">
        <f>+'0BJ PROGR. I-II Y III'!X101</f>
        <v>0</v>
      </c>
      <c r="AG102" s="130">
        <f>+'0BJ PROGR. I-II Y III'!Y101</f>
        <v>0</v>
      </c>
      <c r="AH102" s="130">
        <f>+'0BJ PROGR. I-II Y III'!Z101</f>
        <v>0</v>
      </c>
      <c r="AI102" s="130">
        <f>+'0BJ PROGR. I-II Y III'!AA101</f>
        <v>0</v>
      </c>
      <c r="AJ102" s="267">
        <f t="shared" si="79"/>
        <v>0</v>
      </c>
      <c r="AK102" s="130"/>
      <c r="AL102" s="267">
        <v>0</v>
      </c>
      <c r="AM102" s="130"/>
      <c r="AN102" s="267">
        <f t="shared" si="80"/>
        <v>4100000</v>
      </c>
      <c r="AO102" s="130"/>
      <c r="AP102" s="130"/>
      <c r="AQ102" s="130"/>
      <c r="AR102" s="130"/>
      <c r="AS102" s="130"/>
      <c r="AT102" s="130"/>
      <c r="AU102" s="130"/>
      <c r="AV102" s="130"/>
      <c r="AW102" s="130"/>
      <c r="AX102" s="116"/>
      <c r="AY102" s="116"/>
    </row>
    <row r="103" spans="1:51" ht="15.75" customHeight="1">
      <c r="A103" s="116"/>
      <c r="B103" s="116"/>
      <c r="C103" s="116"/>
      <c r="D103" s="116"/>
      <c r="E103" s="116"/>
      <c r="F103" s="116"/>
      <c r="G103" s="136" t="s">
        <v>964</v>
      </c>
      <c r="I103" s="260" t="s">
        <v>553</v>
      </c>
      <c r="J103" s="162" t="s">
        <v>554</v>
      </c>
      <c r="K103" s="287">
        <f>+'0BJ PROGR. I-II Y III'!C102</f>
        <v>50000</v>
      </c>
      <c r="L103" s="130">
        <f>+'0BJ PROGR. I-II Y III'!D102</f>
        <v>500000</v>
      </c>
      <c r="M103" s="130">
        <f>+'0BJ PROGR. I-II Y III'!E102</f>
        <v>0</v>
      </c>
      <c r="N103" s="130">
        <f>+'0BJ PROGR. I-II Y III'!F102</f>
        <v>0</v>
      </c>
      <c r="O103" s="267">
        <f t="shared" si="76"/>
        <v>550000</v>
      </c>
      <c r="P103" s="117"/>
      <c r="Q103" s="287">
        <f>+'0BJ PROGR. I-II Y III'!I102</f>
        <v>0</v>
      </c>
      <c r="R103" s="130">
        <f>+'0BJ PROGR. I-II Y III'!J102</f>
        <v>0</v>
      </c>
      <c r="S103" s="130">
        <f>+'0BJ PROGR. I-II Y III'!K102</f>
        <v>0</v>
      </c>
      <c r="T103" s="130">
        <f>+'0BJ PROGR. I-II Y III'!L102</f>
        <v>0</v>
      </c>
      <c r="U103" s="130">
        <f>+'0BJ PROGR. I-II Y III'!M102</f>
        <v>0</v>
      </c>
      <c r="V103" s="358">
        <f>+'0BJ PROGR. I-II Y III'!N102</f>
        <v>0</v>
      </c>
      <c r="W103" s="359">
        <f>+'0BJ PROGR. I-II Y III'!O102</f>
        <v>0</v>
      </c>
      <c r="X103" s="280">
        <f t="shared" si="77"/>
        <v>0</v>
      </c>
      <c r="Y103" s="359">
        <f>+'0BJ PROGR. I-II Y III'!Q102</f>
        <v>0</v>
      </c>
      <c r="Z103" s="359">
        <f>+'0BJ PROGR. I-II Y III'!R102</f>
        <v>0</v>
      </c>
      <c r="AA103" s="359">
        <f>+'0BJ PROGR. I-II Y III'!S102</f>
        <v>0</v>
      </c>
      <c r="AB103" s="130">
        <f t="shared" si="78"/>
        <v>0</v>
      </c>
      <c r="AC103" s="287">
        <f>+'0BJ PROGR. I-II Y III'!U102</f>
        <v>0</v>
      </c>
      <c r="AD103" s="130">
        <f>+'0BJ PROGR. I-II Y III'!V102</f>
        <v>0</v>
      </c>
      <c r="AE103" s="130">
        <f>+'0BJ PROGR. I-II Y III'!W102</f>
        <v>0</v>
      </c>
      <c r="AF103" s="130">
        <f>+'0BJ PROGR. I-II Y III'!X102</f>
        <v>0</v>
      </c>
      <c r="AG103" s="130">
        <f>+'0BJ PROGR. I-II Y III'!Y102</f>
        <v>0</v>
      </c>
      <c r="AH103" s="130">
        <f>+'0BJ PROGR. I-II Y III'!Z102</f>
        <v>0</v>
      </c>
      <c r="AI103" s="130">
        <f>+'0BJ PROGR. I-II Y III'!AA102</f>
        <v>0</v>
      </c>
      <c r="AJ103" s="267">
        <f t="shared" si="79"/>
        <v>0</v>
      </c>
      <c r="AK103" s="130"/>
      <c r="AL103" s="267">
        <v>0</v>
      </c>
      <c r="AM103" s="130"/>
      <c r="AN103" s="267">
        <f t="shared" si="80"/>
        <v>550000</v>
      </c>
      <c r="AO103" s="130"/>
      <c r="AP103" s="130"/>
      <c r="AQ103" s="130"/>
      <c r="AR103" s="130"/>
      <c r="AS103" s="130"/>
      <c r="AT103" s="130"/>
      <c r="AU103" s="130"/>
      <c r="AV103" s="130"/>
      <c r="AW103" s="130"/>
      <c r="AX103" s="116"/>
      <c r="AY103" s="116"/>
    </row>
    <row r="104" spans="1:51" ht="15.75" customHeight="1">
      <c r="A104" s="116"/>
      <c r="B104" s="116"/>
      <c r="C104" s="116"/>
      <c r="D104" s="116"/>
      <c r="E104" s="116"/>
      <c r="F104" s="116"/>
      <c r="G104" s="136" t="s">
        <v>964</v>
      </c>
      <c r="I104" s="260" t="s">
        <v>555</v>
      </c>
      <c r="J104" s="162" t="s">
        <v>556</v>
      </c>
      <c r="K104" s="287">
        <f>+'0BJ PROGR. I-II Y III'!C103</f>
        <v>0</v>
      </c>
      <c r="L104" s="130">
        <f>+'0BJ PROGR. I-II Y III'!D103</f>
        <v>0</v>
      </c>
      <c r="M104" s="130">
        <f>+'0BJ PROGR. I-II Y III'!E103</f>
        <v>0</v>
      </c>
      <c r="N104" s="130">
        <f>+'0BJ PROGR. I-II Y III'!F103</f>
        <v>0</v>
      </c>
      <c r="O104" s="267">
        <f t="shared" si="76"/>
        <v>0</v>
      </c>
      <c r="P104" s="117"/>
      <c r="Q104" s="287">
        <f>+'0BJ PROGR. I-II Y III'!I103</f>
        <v>150000</v>
      </c>
      <c r="R104" s="130">
        <f>+'0BJ PROGR. I-II Y III'!J103</f>
        <v>0</v>
      </c>
      <c r="S104" s="130">
        <f>+'0BJ PROGR. I-II Y III'!K103</f>
        <v>0</v>
      </c>
      <c r="T104" s="130">
        <f>+'0BJ PROGR. I-II Y III'!L103</f>
        <v>150000</v>
      </c>
      <c r="U104" s="130">
        <f>+'0BJ PROGR. I-II Y III'!M103</f>
        <v>0</v>
      </c>
      <c r="V104" s="358">
        <f>+'0BJ PROGR. I-II Y III'!N103</f>
        <v>0</v>
      </c>
      <c r="W104" s="359">
        <f>+'0BJ PROGR. I-II Y III'!O103</f>
        <v>0</v>
      </c>
      <c r="X104" s="280">
        <f t="shared" si="77"/>
        <v>0</v>
      </c>
      <c r="Y104" s="359">
        <f>+'0BJ PROGR. I-II Y III'!Q103</f>
        <v>0</v>
      </c>
      <c r="Z104" s="359">
        <f>+'0BJ PROGR. I-II Y III'!R103</f>
        <v>0</v>
      </c>
      <c r="AA104" s="359">
        <f>+'0BJ PROGR. I-II Y III'!S103</f>
        <v>0</v>
      </c>
      <c r="AB104" s="130">
        <f t="shared" si="78"/>
        <v>0</v>
      </c>
      <c r="AC104" s="287">
        <f>+'0BJ PROGR. I-II Y III'!U103</f>
        <v>0</v>
      </c>
      <c r="AD104" s="130">
        <f>+'0BJ PROGR. I-II Y III'!V103</f>
        <v>0</v>
      </c>
      <c r="AE104" s="130">
        <f>+'0BJ PROGR. I-II Y III'!W103</f>
        <v>0</v>
      </c>
      <c r="AF104" s="130">
        <f>+'0BJ PROGR. I-II Y III'!X103</f>
        <v>0</v>
      </c>
      <c r="AG104" s="130">
        <f>+'0BJ PROGR. I-II Y III'!Y103</f>
        <v>0</v>
      </c>
      <c r="AH104" s="130">
        <f>+'0BJ PROGR. I-II Y III'!Z103</f>
        <v>0</v>
      </c>
      <c r="AI104" s="130">
        <f>+'0BJ PROGR. I-II Y III'!AA103</f>
        <v>0</v>
      </c>
      <c r="AJ104" s="267">
        <f t="shared" si="79"/>
        <v>300000</v>
      </c>
      <c r="AK104" s="130"/>
      <c r="AL104" s="267">
        <v>0</v>
      </c>
      <c r="AM104" s="130"/>
      <c r="AN104" s="267">
        <f t="shared" si="80"/>
        <v>300000</v>
      </c>
      <c r="AO104" s="130"/>
      <c r="AP104" s="130"/>
      <c r="AQ104" s="130"/>
      <c r="AR104" s="130"/>
      <c r="AS104" s="130"/>
      <c r="AT104" s="130"/>
      <c r="AU104" s="130"/>
      <c r="AV104" s="130"/>
      <c r="AW104" s="130"/>
      <c r="AX104" s="116"/>
      <c r="AY104" s="116"/>
    </row>
    <row r="105" spans="1:51" ht="15.75" customHeight="1">
      <c r="A105" s="116"/>
      <c r="B105" s="116"/>
      <c r="C105" s="116"/>
      <c r="D105" s="116"/>
      <c r="E105" s="116"/>
      <c r="F105" s="116"/>
      <c r="G105" s="131" t="s">
        <v>964</v>
      </c>
      <c r="I105" s="273" t="s">
        <v>557</v>
      </c>
      <c r="J105" s="164" t="s">
        <v>558</v>
      </c>
      <c r="K105" s="287"/>
      <c r="L105" s="130"/>
      <c r="M105" s="130"/>
      <c r="N105" s="130"/>
      <c r="O105" s="274"/>
      <c r="P105" s="117"/>
      <c r="Q105" s="287"/>
      <c r="R105" s="130"/>
      <c r="S105" s="130"/>
      <c r="T105" s="130"/>
      <c r="U105" s="130"/>
      <c r="V105" s="358"/>
      <c r="W105" s="359"/>
      <c r="X105" s="277"/>
      <c r="Y105" s="359"/>
      <c r="Z105" s="359"/>
      <c r="AA105" s="359"/>
      <c r="AB105" s="158"/>
      <c r="AC105" s="287"/>
      <c r="AD105" s="130"/>
      <c r="AE105" s="130"/>
      <c r="AF105" s="130"/>
      <c r="AG105" s="130"/>
      <c r="AH105" s="130"/>
      <c r="AI105" s="130"/>
      <c r="AJ105" s="267"/>
      <c r="AK105" s="130"/>
      <c r="AL105" s="267"/>
      <c r="AM105" s="130"/>
      <c r="AN105" s="274"/>
      <c r="AO105" s="130"/>
      <c r="AP105" s="130"/>
      <c r="AQ105" s="130"/>
      <c r="AR105" s="130"/>
      <c r="AS105" s="130"/>
      <c r="AT105" s="130"/>
      <c r="AU105" s="130"/>
      <c r="AV105" s="130"/>
      <c r="AW105" s="130"/>
      <c r="AX105" s="116"/>
      <c r="AY105" s="116"/>
    </row>
    <row r="106" spans="1:51" ht="15.75" customHeight="1">
      <c r="A106" s="116"/>
      <c r="B106" s="116"/>
      <c r="C106" s="116"/>
      <c r="D106" s="116"/>
      <c r="E106" s="116"/>
      <c r="F106" s="116"/>
      <c r="G106" s="136" t="s">
        <v>964</v>
      </c>
      <c r="I106" s="260" t="s">
        <v>559</v>
      </c>
      <c r="J106" s="162" t="s">
        <v>560</v>
      </c>
      <c r="K106" s="287">
        <f>+'0BJ PROGR. I-II Y III'!C105</f>
        <v>0</v>
      </c>
      <c r="L106" s="130">
        <f>+'0BJ PROGR. I-II Y III'!D105</f>
        <v>0</v>
      </c>
      <c r="M106" s="130">
        <f>+'0BJ PROGR. I-II Y III'!E105</f>
        <v>0</v>
      </c>
      <c r="N106" s="130">
        <f>+'0BJ PROGR. I-II Y III'!F105</f>
        <v>0</v>
      </c>
      <c r="O106" s="267">
        <f t="shared" ref="O106:O111" si="81">SUM(K106:N106)</f>
        <v>0</v>
      </c>
      <c r="P106" s="117"/>
      <c r="Q106" s="287">
        <f>+'0BJ PROGR. I-II Y III'!I105</f>
        <v>0</v>
      </c>
      <c r="R106" s="130">
        <f>+'0BJ PROGR. I-II Y III'!J105</f>
        <v>0</v>
      </c>
      <c r="S106" s="130">
        <f>+'0BJ PROGR. I-II Y III'!K105</f>
        <v>0</v>
      </c>
      <c r="T106" s="130">
        <f>+'0BJ PROGR. I-II Y III'!L105</f>
        <v>0</v>
      </c>
      <c r="U106" s="130">
        <f>+'0BJ PROGR. I-II Y III'!M105</f>
        <v>0</v>
      </c>
      <c r="V106" s="358">
        <f>+'0BJ PROGR. I-II Y III'!N105</f>
        <v>0</v>
      </c>
      <c r="W106" s="359">
        <f>+'0BJ PROGR. I-II Y III'!O105</f>
        <v>0</v>
      </c>
      <c r="X106" s="280">
        <f t="shared" ref="X106:X111" si="82">SUM(V106:W106)</f>
        <v>0</v>
      </c>
      <c r="Y106" s="359">
        <f>+'0BJ PROGR. I-II Y III'!Q105</f>
        <v>0</v>
      </c>
      <c r="Z106" s="359">
        <f>+'0BJ PROGR. I-II Y III'!R105</f>
        <v>0</v>
      </c>
      <c r="AA106" s="359">
        <f>+'0BJ PROGR. I-II Y III'!S105</f>
        <v>0</v>
      </c>
      <c r="AB106" s="130">
        <f t="shared" ref="AB106:AB111" si="83">SUM(Y106:AA106)</f>
        <v>0</v>
      </c>
      <c r="AC106" s="287">
        <f>+'0BJ PROGR. I-II Y III'!U105</f>
        <v>0</v>
      </c>
      <c r="AD106" s="130">
        <f>+'0BJ PROGR. I-II Y III'!V105</f>
        <v>0</v>
      </c>
      <c r="AE106" s="130">
        <f>+'0BJ PROGR. I-II Y III'!W105</f>
        <v>0</v>
      </c>
      <c r="AF106" s="130">
        <f>+'0BJ PROGR. I-II Y III'!X105</f>
        <v>0</v>
      </c>
      <c r="AG106" s="130">
        <f>+'0BJ PROGR. I-II Y III'!Y105</f>
        <v>0</v>
      </c>
      <c r="AH106" s="130">
        <f>+'0BJ PROGR. I-II Y III'!Z105</f>
        <v>0</v>
      </c>
      <c r="AI106" s="130">
        <f>+'0BJ PROGR. I-II Y III'!AA105</f>
        <v>0</v>
      </c>
      <c r="AJ106" s="267">
        <f t="shared" ref="AJ106:AJ111" si="84">+Q106+R106+S106+T106+U106++X106+AB106+AC106+AD106+AE106+AF106+AG106+AH106+AI106</f>
        <v>0</v>
      </c>
      <c r="AK106" s="130"/>
      <c r="AL106" s="267">
        <v>0</v>
      </c>
      <c r="AM106" s="130"/>
      <c r="AN106" s="267">
        <f t="shared" ref="AN106:AN111" si="85">+O106+AJ106+AL106</f>
        <v>0</v>
      </c>
      <c r="AO106" s="130"/>
      <c r="AP106" s="130"/>
      <c r="AQ106" s="130"/>
      <c r="AR106" s="130"/>
      <c r="AS106" s="130"/>
      <c r="AT106" s="130"/>
      <c r="AU106" s="130"/>
      <c r="AV106" s="130"/>
      <c r="AW106" s="130"/>
      <c r="AX106" s="116"/>
      <c r="AY106" s="116"/>
    </row>
    <row r="107" spans="1:51" ht="15.75" customHeight="1">
      <c r="A107" s="116"/>
      <c r="B107" s="116"/>
      <c r="C107" s="116"/>
      <c r="D107" s="116"/>
      <c r="E107" s="116"/>
      <c r="F107" s="116"/>
      <c r="G107" s="136" t="s">
        <v>964</v>
      </c>
      <c r="I107" s="260" t="s">
        <v>561</v>
      </c>
      <c r="J107" s="162" t="s">
        <v>562</v>
      </c>
      <c r="K107" s="287">
        <f>+'0BJ PROGR. I-II Y III'!C106</f>
        <v>0</v>
      </c>
      <c r="L107" s="130">
        <f>+'0BJ PROGR. I-II Y III'!D106</f>
        <v>0</v>
      </c>
      <c r="M107" s="130">
        <f>+'0BJ PROGR. I-II Y III'!E106</f>
        <v>0</v>
      </c>
      <c r="N107" s="130">
        <f>+'0BJ PROGR. I-II Y III'!F106</f>
        <v>0</v>
      </c>
      <c r="O107" s="267">
        <f t="shared" si="81"/>
        <v>0</v>
      </c>
      <c r="P107" s="117"/>
      <c r="Q107" s="287">
        <f>+'0BJ PROGR. I-II Y III'!I106</f>
        <v>0</v>
      </c>
      <c r="R107" s="130">
        <f>+'0BJ PROGR. I-II Y III'!J106</f>
        <v>0</v>
      </c>
      <c r="S107" s="130">
        <f>+'0BJ PROGR. I-II Y III'!K106</f>
        <v>0</v>
      </c>
      <c r="T107" s="130">
        <f>+'0BJ PROGR. I-II Y III'!L106</f>
        <v>0</v>
      </c>
      <c r="U107" s="130">
        <f>+'0BJ PROGR. I-II Y III'!M106</f>
        <v>0</v>
      </c>
      <c r="V107" s="358">
        <f>+'0BJ PROGR. I-II Y III'!N106</f>
        <v>0</v>
      </c>
      <c r="W107" s="359">
        <f>+'0BJ PROGR. I-II Y III'!O106</f>
        <v>0</v>
      </c>
      <c r="X107" s="280">
        <f t="shared" si="82"/>
        <v>0</v>
      </c>
      <c r="Y107" s="359">
        <f>+'0BJ PROGR. I-II Y III'!Q106</f>
        <v>0</v>
      </c>
      <c r="Z107" s="359">
        <f>+'0BJ PROGR. I-II Y III'!R106</f>
        <v>0</v>
      </c>
      <c r="AA107" s="359">
        <f>+'0BJ PROGR. I-II Y III'!S106</f>
        <v>0</v>
      </c>
      <c r="AB107" s="130">
        <f t="shared" si="83"/>
        <v>0</v>
      </c>
      <c r="AC107" s="287">
        <f>+'0BJ PROGR. I-II Y III'!U106</f>
        <v>0</v>
      </c>
      <c r="AD107" s="130">
        <f>+'0BJ PROGR. I-II Y III'!V106</f>
        <v>0</v>
      </c>
      <c r="AE107" s="130">
        <f>+'0BJ PROGR. I-II Y III'!W106</f>
        <v>0</v>
      </c>
      <c r="AF107" s="130">
        <f>+'0BJ PROGR. I-II Y III'!X106</f>
        <v>0</v>
      </c>
      <c r="AG107" s="130">
        <f>+'0BJ PROGR. I-II Y III'!Y106</f>
        <v>0</v>
      </c>
      <c r="AH107" s="130">
        <f>+'0BJ PROGR. I-II Y III'!Z106</f>
        <v>0</v>
      </c>
      <c r="AI107" s="130">
        <f>+'0BJ PROGR. I-II Y III'!AA106</f>
        <v>0</v>
      </c>
      <c r="AJ107" s="267">
        <f t="shared" si="84"/>
        <v>0</v>
      </c>
      <c r="AK107" s="130"/>
      <c r="AL107" s="267">
        <v>0</v>
      </c>
      <c r="AM107" s="130"/>
      <c r="AN107" s="267">
        <f t="shared" si="85"/>
        <v>0</v>
      </c>
      <c r="AO107" s="130"/>
      <c r="AP107" s="130"/>
      <c r="AQ107" s="130"/>
      <c r="AR107" s="130"/>
      <c r="AS107" s="130"/>
      <c r="AT107" s="130"/>
      <c r="AU107" s="130"/>
      <c r="AV107" s="130"/>
      <c r="AW107" s="130"/>
      <c r="AX107" s="116"/>
      <c r="AY107" s="116"/>
    </row>
    <row r="108" spans="1:51" ht="15.75" customHeight="1">
      <c r="A108" s="116"/>
      <c r="B108" s="116"/>
      <c r="C108" s="116"/>
      <c r="D108" s="116"/>
      <c r="E108" s="116"/>
      <c r="F108" s="116"/>
      <c r="G108" s="136" t="s">
        <v>964</v>
      </c>
      <c r="I108" s="260" t="s">
        <v>563</v>
      </c>
      <c r="J108" s="162" t="s">
        <v>564</v>
      </c>
      <c r="K108" s="287">
        <f>+'0BJ PROGR. I-II Y III'!C107</f>
        <v>0</v>
      </c>
      <c r="L108" s="130">
        <f>+'0BJ PROGR. I-II Y III'!D107</f>
        <v>0</v>
      </c>
      <c r="M108" s="130">
        <f>+'0BJ PROGR. I-II Y III'!E107</f>
        <v>0</v>
      </c>
      <c r="N108" s="130">
        <f>+'0BJ PROGR. I-II Y III'!F107</f>
        <v>0</v>
      </c>
      <c r="O108" s="267">
        <f t="shared" si="81"/>
        <v>0</v>
      </c>
      <c r="P108" s="117"/>
      <c r="Q108" s="287">
        <f>+'0BJ PROGR. I-II Y III'!I107</f>
        <v>0</v>
      </c>
      <c r="R108" s="130">
        <f>+'0BJ PROGR. I-II Y III'!J107</f>
        <v>0</v>
      </c>
      <c r="S108" s="130">
        <f>+'0BJ PROGR. I-II Y III'!K107</f>
        <v>0</v>
      </c>
      <c r="T108" s="130">
        <f>+'0BJ PROGR. I-II Y III'!L107</f>
        <v>0</v>
      </c>
      <c r="U108" s="130">
        <f>+'0BJ PROGR. I-II Y III'!M107</f>
        <v>0</v>
      </c>
      <c r="V108" s="358">
        <f>+'0BJ PROGR. I-II Y III'!N107</f>
        <v>0</v>
      </c>
      <c r="W108" s="359">
        <f>+'0BJ PROGR. I-II Y III'!O107</f>
        <v>0</v>
      </c>
      <c r="X108" s="280">
        <f t="shared" si="82"/>
        <v>0</v>
      </c>
      <c r="Y108" s="359">
        <f>+'0BJ PROGR. I-II Y III'!Q107</f>
        <v>0</v>
      </c>
      <c r="Z108" s="359">
        <f>+'0BJ PROGR. I-II Y III'!R107</f>
        <v>0</v>
      </c>
      <c r="AA108" s="359">
        <f>+'0BJ PROGR. I-II Y III'!S107</f>
        <v>0</v>
      </c>
      <c r="AB108" s="130">
        <f t="shared" si="83"/>
        <v>0</v>
      </c>
      <c r="AC108" s="287">
        <f>+'0BJ PROGR. I-II Y III'!U107</f>
        <v>0</v>
      </c>
      <c r="AD108" s="130">
        <f>+'0BJ PROGR. I-II Y III'!V107</f>
        <v>0</v>
      </c>
      <c r="AE108" s="130">
        <f>+'0BJ PROGR. I-II Y III'!W107</f>
        <v>0</v>
      </c>
      <c r="AF108" s="130">
        <f>+'0BJ PROGR. I-II Y III'!X107</f>
        <v>0</v>
      </c>
      <c r="AG108" s="130">
        <f>+'0BJ PROGR. I-II Y III'!Y107</f>
        <v>0</v>
      </c>
      <c r="AH108" s="130">
        <f>+'0BJ PROGR. I-II Y III'!Z107</f>
        <v>0</v>
      </c>
      <c r="AI108" s="130">
        <f>+'0BJ PROGR. I-II Y III'!AA107</f>
        <v>0</v>
      </c>
      <c r="AJ108" s="267">
        <f t="shared" si="84"/>
        <v>0</v>
      </c>
      <c r="AK108" s="130"/>
      <c r="AL108" s="267">
        <v>0</v>
      </c>
      <c r="AM108" s="130"/>
      <c r="AN108" s="267">
        <f t="shared" si="85"/>
        <v>0</v>
      </c>
      <c r="AO108" s="130"/>
      <c r="AP108" s="130"/>
      <c r="AQ108" s="130"/>
      <c r="AR108" s="130"/>
      <c r="AS108" s="130"/>
      <c r="AT108" s="130"/>
      <c r="AU108" s="130"/>
      <c r="AV108" s="130"/>
      <c r="AW108" s="130"/>
      <c r="AX108" s="116"/>
      <c r="AY108" s="116"/>
    </row>
    <row r="109" spans="1:51" ht="15.75" customHeight="1">
      <c r="A109" s="116"/>
      <c r="B109" s="116"/>
      <c r="C109" s="116"/>
      <c r="D109" s="116"/>
      <c r="E109" s="116"/>
      <c r="F109" s="116"/>
      <c r="G109" s="136" t="s">
        <v>964</v>
      </c>
      <c r="I109" s="260" t="s">
        <v>565</v>
      </c>
      <c r="J109" s="162" t="s">
        <v>566</v>
      </c>
      <c r="K109" s="287">
        <f>+'0BJ PROGR. I-II Y III'!C108</f>
        <v>0</v>
      </c>
      <c r="L109" s="130">
        <f>+'0BJ PROGR. I-II Y III'!D108</f>
        <v>0</v>
      </c>
      <c r="M109" s="130">
        <f>+'0BJ PROGR. I-II Y III'!E108</f>
        <v>0</v>
      </c>
      <c r="N109" s="130">
        <f>+'0BJ PROGR. I-II Y III'!F108</f>
        <v>0</v>
      </c>
      <c r="O109" s="267">
        <f t="shared" si="81"/>
        <v>0</v>
      </c>
      <c r="P109" s="117"/>
      <c r="Q109" s="287">
        <f>+'0BJ PROGR. I-II Y III'!I108</f>
        <v>0</v>
      </c>
      <c r="R109" s="130">
        <f>+'0BJ PROGR. I-II Y III'!J108</f>
        <v>0</v>
      </c>
      <c r="S109" s="130">
        <f>+'0BJ PROGR. I-II Y III'!K108</f>
        <v>0</v>
      </c>
      <c r="T109" s="130">
        <f>+'0BJ PROGR. I-II Y III'!L108</f>
        <v>0</v>
      </c>
      <c r="U109" s="130">
        <f>+'0BJ PROGR. I-II Y III'!M108</f>
        <v>0</v>
      </c>
      <c r="V109" s="358">
        <f>+'0BJ PROGR. I-II Y III'!N108</f>
        <v>0</v>
      </c>
      <c r="W109" s="359">
        <f>+'0BJ PROGR. I-II Y III'!O108</f>
        <v>0</v>
      </c>
      <c r="X109" s="280">
        <f t="shared" si="82"/>
        <v>0</v>
      </c>
      <c r="Y109" s="359">
        <f>+'0BJ PROGR. I-II Y III'!Q108</f>
        <v>0</v>
      </c>
      <c r="Z109" s="359">
        <f>+'0BJ PROGR. I-II Y III'!R108</f>
        <v>0</v>
      </c>
      <c r="AA109" s="359">
        <f>+'0BJ PROGR. I-II Y III'!S108</f>
        <v>0</v>
      </c>
      <c r="AB109" s="130">
        <f t="shared" si="83"/>
        <v>0</v>
      </c>
      <c r="AC109" s="287">
        <f>+'0BJ PROGR. I-II Y III'!U108</f>
        <v>0</v>
      </c>
      <c r="AD109" s="130">
        <f>+'0BJ PROGR. I-II Y III'!V108</f>
        <v>0</v>
      </c>
      <c r="AE109" s="130">
        <f>+'0BJ PROGR. I-II Y III'!W108</f>
        <v>0</v>
      </c>
      <c r="AF109" s="130">
        <f>+'0BJ PROGR. I-II Y III'!X108</f>
        <v>0</v>
      </c>
      <c r="AG109" s="130">
        <f>+'0BJ PROGR. I-II Y III'!Y108</f>
        <v>0</v>
      </c>
      <c r="AH109" s="130">
        <f>+'0BJ PROGR. I-II Y III'!Z108</f>
        <v>0</v>
      </c>
      <c r="AI109" s="130">
        <f>+'0BJ PROGR. I-II Y III'!AA108</f>
        <v>0</v>
      </c>
      <c r="AJ109" s="267">
        <f t="shared" si="84"/>
        <v>0</v>
      </c>
      <c r="AK109" s="130"/>
      <c r="AL109" s="267">
        <v>0</v>
      </c>
      <c r="AM109" s="130"/>
      <c r="AN109" s="267">
        <f t="shared" si="85"/>
        <v>0</v>
      </c>
      <c r="AO109" s="130"/>
      <c r="AP109" s="130"/>
      <c r="AQ109" s="130"/>
      <c r="AR109" s="130"/>
      <c r="AS109" s="130"/>
      <c r="AT109" s="130"/>
      <c r="AU109" s="130"/>
      <c r="AV109" s="130"/>
      <c r="AW109" s="130"/>
      <c r="AX109" s="116"/>
      <c r="AY109" s="116"/>
    </row>
    <row r="110" spans="1:51" ht="15.75" customHeight="1">
      <c r="A110" s="116"/>
      <c r="B110" s="116"/>
      <c r="C110" s="116"/>
      <c r="D110" s="116"/>
      <c r="E110" s="116"/>
      <c r="F110" s="116"/>
      <c r="G110" s="136" t="s">
        <v>964</v>
      </c>
      <c r="I110" s="260" t="s">
        <v>567</v>
      </c>
      <c r="J110" s="162" t="s">
        <v>568</v>
      </c>
      <c r="K110" s="287">
        <f>+'0BJ PROGR. I-II Y III'!C109</f>
        <v>500000</v>
      </c>
      <c r="L110" s="130">
        <f>+'0BJ PROGR. I-II Y III'!D109</f>
        <v>0</v>
      </c>
      <c r="M110" s="130">
        <f>+'0BJ PROGR. I-II Y III'!E109</f>
        <v>0</v>
      </c>
      <c r="N110" s="130">
        <f>+'0BJ PROGR. I-II Y III'!F109</f>
        <v>0</v>
      </c>
      <c r="O110" s="267">
        <f t="shared" si="81"/>
        <v>500000</v>
      </c>
      <c r="P110" s="117"/>
      <c r="Q110" s="287">
        <f>+'0BJ PROGR. I-II Y III'!I109</f>
        <v>0</v>
      </c>
      <c r="R110" s="130">
        <f>+'0BJ PROGR. I-II Y III'!J109</f>
        <v>0</v>
      </c>
      <c r="S110" s="130">
        <f>+'0BJ PROGR. I-II Y III'!K109</f>
        <v>0</v>
      </c>
      <c r="T110" s="130">
        <f>+'0BJ PROGR. I-II Y III'!L109</f>
        <v>0</v>
      </c>
      <c r="U110" s="130">
        <f>+'0BJ PROGR. I-II Y III'!M109</f>
        <v>0</v>
      </c>
      <c r="V110" s="358">
        <f>+'0BJ PROGR. I-II Y III'!N109</f>
        <v>0</v>
      </c>
      <c r="W110" s="359">
        <f>+'0BJ PROGR. I-II Y III'!O109</f>
        <v>0</v>
      </c>
      <c r="X110" s="280">
        <f t="shared" si="82"/>
        <v>0</v>
      </c>
      <c r="Y110" s="359">
        <f>+'0BJ PROGR. I-II Y III'!Q109</f>
        <v>0</v>
      </c>
      <c r="Z110" s="359">
        <f>+'0BJ PROGR. I-II Y III'!R109</f>
        <v>0</v>
      </c>
      <c r="AA110" s="359">
        <f>+'0BJ PROGR. I-II Y III'!S109</f>
        <v>0</v>
      </c>
      <c r="AB110" s="130">
        <f t="shared" si="83"/>
        <v>0</v>
      </c>
      <c r="AC110" s="287">
        <f>+'0BJ PROGR. I-II Y III'!U109</f>
        <v>0</v>
      </c>
      <c r="AD110" s="130">
        <f>+'0BJ PROGR. I-II Y III'!V109</f>
        <v>0</v>
      </c>
      <c r="AE110" s="130">
        <f>+'0BJ PROGR. I-II Y III'!W109</f>
        <v>0</v>
      </c>
      <c r="AF110" s="130">
        <f>+'0BJ PROGR. I-II Y III'!X109</f>
        <v>0</v>
      </c>
      <c r="AG110" s="130">
        <f>+'0BJ PROGR. I-II Y III'!Y109</f>
        <v>0</v>
      </c>
      <c r="AH110" s="130">
        <f>+'0BJ PROGR. I-II Y III'!Z109</f>
        <v>0</v>
      </c>
      <c r="AI110" s="130">
        <f>+'0BJ PROGR. I-II Y III'!AA109</f>
        <v>0</v>
      </c>
      <c r="AJ110" s="267">
        <f t="shared" si="84"/>
        <v>0</v>
      </c>
      <c r="AK110" s="130"/>
      <c r="AL110" s="267">
        <v>0</v>
      </c>
      <c r="AM110" s="130"/>
      <c r="AN110" s="267">
        <f t="shared" si="85"/>
        <v>500000</v>
      </c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16"/>
      <c r="AY110" s="116"/>
    </row>
    <row r="111" spans="1:51" ht="15.75" customHeight="1">
      <c r="A111" s="116"/>
      <c r="B111" s="116"/>
      <c r="C111" s="116"/>
      <c r="D111" s="116"/>
      <c r="E111" s="116"/>
      <c r="F111" s="116"/>
      <c r="G111" s="136" t="s">
        <v>964</v>
      </c>
      <c r="I111" s="260" t="s">
        <v>569</v>
      </c>
      <c r="J111" s="162" t="s">
        <v>570</v>
      </c>
      <c r="K111" s="287">
        <f>+'0BJ PROGR. I-II Y III'!C110</f>
        <v>0</v>
      </c>
      <c r="L111" s="130">
        <f>+'0BJ PROGR. I-II Y III'!D110</f>
        <v>0</v>
      </c>
      <c r="M111" s="130">
        <f>+'0BJ PROGR. I-II Y III'!E110</f>
        <v>0</v>
      </c>
      <c r="N111" s="130">
        <f>+'0BJ PROGR. I-II Y III'!F110</f>
        <v>0</v>
      </c>
      <c r="O111" s="267">
        <f t="shared" si="81"/>
        <v>0</v>
      </c>
      <c r="P111" s="117"/>
      <c r="Q111" s="287">
        <f>+'0BJ PROGR. I-II Y III'!I110</f>
        <v>0</v>
      </c>
      <c r="R111" s="130">
        <f>+'0BJ PROGR. I-II Y III'!J110</f>
        <v>0</v>
      </c>
      <c r="S111" s="130">
        <f>+'0BJ PROGR. I-II Y III'!K110</f>
        <v>0</v>
      </c>
      <c r="T111" s="130">
        <f>+'0BJ PROGR. I-II Y III'!L110</f>
        <v>0</v>
      </c>
      <c r="U111" s="130">
        <f>+'0BJ PROGR. I-II Y III'!M110</f>
        <v>0</v>
      </c>
      <c r="V111" s="358">
        <f>+'0BJ PROGR. I-II Y III'!N110</f>
        <v>0</v>
      </c>
      <c r="W111" s="359">
        <f>+'0BJ PROGR. I-II Y III'!O110</f>
        <v>0</v>
      </c>
      <c r="X111" s="280">
        <f t="shared" si="82"/>
        <v>0</v>
      </c>
      <c r="Y111" s="359">
        <f>+'0BJ PROGR. I-II Y III'!Q110</f>
        <v>0</v>
      </c>
      <c r="Z111" s="359">
        <f>+'0BJ PROGR. I-II Y III'!R110</f>
        <v>0</v>
      </c>
      <c r="AA111" s="359">
        <f>+'0BJ PROGR. I-II Y III'!S110</f>
        <v>0</v>
      </c>
      <c r="AB111" s="130">
        <f t="shared" si="83"/>
        <v>0</v>
      </c>
      <c r="AC111" s="287">
        <f>+'0BJ PROGR. I-II Y III'!U110</f>
        <v>0</v>
      </c>
      <c r="AD111" s="130">
        <f>+'0BJ PROGR. I-II Y III'!V110</f>
        <v>0</v>
      </c>
      <c r="AE111" s="130">
        <f>+'0BJ PROGR. I-II Y III'!W110</f>
        <v>0</v>
      </c>
      <c r="AF111" s="130">
        <f>+'0BJ PROGR. I-II Y III'!X110</f>
        <v>0</v>
      </c>
      <c r="AG111" s="130">
        <f>+'0BJ PROGR. I-II Y III'!Y110</f>
        <v>0</v>
      </c>
      <c r="AH111" s="130">
        <f>+'0BJ PROGR. I-II Y III'!Z110</f>
        <v>0</v>
      </c>
      <c r="AI111" s="130">
        <f>+'0BJ PROGR. I-II Y III'!AA110</f>
        <v>0</v>
      </c>
      <c r="AJ111" s="267">
        <f t="shared" si="84"/>
        <v>0</v>
      </c>
      <c r="AK111" s="130"/>
      <c r="AL111" s="267">
        <v>0</v>
      </c>
      <c r="AM111" s="130"/>
      <c r="AN111" s="267">
        <f t="shared" si="85"/>
        <v>0</v>
      </c>
      <c r="AO111" s="130"/>
      <c r="AP111" s="130"/>
      <c r="AQ111" s="130"/>
      <c r="AR111" s="130"/>
      <c r="AS111" s="130"/>
      <c r="AT111" s="130"/>
      <c r="AU111" s="130"/>
      <c r="AV111" s="130"/>
      <c r="AW111" s="130"/>
      <c r="AX111" s="116"/>
      <c r="AY111" s="116"/>
    </row>
    <row r="112" spans="1:51" ht="15.75" customHeight="1">
      <c r="A112" s="116"/>
      <c r="B112" s="116"/>
      <c r="C112" s="116"/>
      <c r="D112" s="116"/>
      <c r="E112" s="116"/>
      <c r="F112" s="116"/>
      <c r="G112" s="136" t="s">
        <v>320</v>
      </c>
      <c r="I112" s="260"/>
      <c r="J112" s="162"/>
      <c r="K112" s="287"/>
      <c r="L112" s="130"/>
      <c r="M112" s="130"/>
      <c r="N112" s="130"/>
      <c r="O112" s="267"/>
      <c r="P112" s="117"/>
      <c r="Q112" s="287"/>
      <c r="R112" s="130"/>
      <c r="S112" s="130"/>
      <c r="T112" s="130"/>
      <c r="U112" s="130"/>
      <c r="V112" s="358"/>
      <c r="W112" s="359"/>
      <c r="X112" s="280"/>
      <c r="Y112" s="359"/>
      <c r="Z112" s="359"/>
      <c r="AA112" s="359"/>
      <c r="AB112" s="130"/>
      <c r="AC112" s="287"/>
      <c r="AD112" s="130"/>
      <c r="AE112" s="130"/>
      <c r="AF112" s="130"/>
      <c r="AG112" s="130"/>
      <c r="AH112" s="130"/>
      <c r="AI112" s="130"/>
      <c r="AJ112" s="267"/>
      <c r="AK112" s="130"/>
      <c r="AL112" s="267"/>
      <c r="AM112" s="130"/>
      <c r="AN112" s="267"/>
      <c r="AO112" s="130"/>
      <c r="AP112" s="130"/>
      <c r="AQ112" s="130"/>
      <c r="AR112" s="130"/>
      <c r="AS112" s="130"/>
      <c r="AT112" s="130"/>
      <c r="AU112" s="130"/>
      <c r="AV112" s="130"/>
      <c r="AW112" s="130"/>
      <c r="AX112" s="116"/>
      <c r="AY112" s="116"/>
    </row>
    <row r="113" spans="1:51" ht="15.75" customHeight="1">
      <c r="A113" s="116"/>
      <c r="B113" s="116"/>
      <c r="C113" s="116"/>
      <c r="D113" s="116"/>
      <c r="E113" s="116"/>
      <c r="F113" s="116"/>
      <c r="G113" s="131" t="s">
        <v>964</v>
      </c>
      <c r="I113" s="273">
        <v>2</v>
      </c>
      <c r="J113" s="164" t="s">
        <v>174</v>
      </c>
      <c r="K113" s="278"/>
      <c r="L113" s="158"/>
      <c r="M113" s="158"/>
      <c r="N113" s="158"/>
      <c r="O113" s="274"/>
      <c r="P113" s="117"/>
      <c r="Q113" s="278"/>
      <c r="R113" s="158"/>
      <c r="S113" s="158"/>
      <c r="T113" s="158"/>
      <c r="U113" s="158"/>
      <c r="V113" s="352"/>
      <c r="W113" s="353"/>
      <c r="X113" s="277"/>
      <c r="Y113" s="359"/>
      <c r="Z113" s="359"/>
      <c r="AA113" s="359"/>
      <c r="AB113" s="158"/>
      <c r="AC113" s="287"/>
      <c r="AD113" s="130"/>
      <c r="AE113" s="130"/>
      <c r="AF113" s="130"/>
      <c r="AG113" s="130"/>
      <c r="AH113" s="130"/>
      <c r="AI113" s="130"/>
      <c r="AJ113" s="267"/>
      <c r="AK113" s="130"/>
      <c r="AL113" s="267"/>
      <c r="AM113" s="130"/>
      <c r="AN113" s="274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16"/>
      <c r="AY113" s="116"/>
    </row>
    <row r="114" spans="1:51" ht="15.75" customHeight="1">
      <c r="A114" s="116"/>
      <c r="B114" s="116"/>
      <c r="C114" s="116"/>
      <c r="D114" s="116"/>
      <c r="E114" s="116"/>
      <c r="F114" s="116"/>
      <c r="G114" s="136" t="s">
        <v>320</v>
      </c>
      <c r="I114" s="273"/>
      <c r="J114" s="164"/>
      <c r="K114" s="287"/>
      <c r="L114" s="130"/>
      <c r="M114" s="130"/>
      <c r="N114" s="130"/>
      <c r="O114" s="267"/>
      <c r="P114" s="117"/>
      <c r="Q114" s="287"/>
      <c r="R114" s="130"/>
      <c r="S114" s="130"/>
      <c r="T114" s="130"/>
      <c r="U114" s="130"/>
      <c r="V114" s="358"/>
      <c r="W114" s="359"/>
      <c r="X114" s="280"/>
      <c r="Y114" s="359"/>
      <c r="Z114" s="359"/>
      <c r="AA114" s="359"/>
      <c r="AB114" s="130"/>
      <c r="AC114" s="287"/>
      <c r="AD114" s="130"/>
      <c r="AE114" s="130"/>
      <c r="AF114" s="130"/>
      <c r="AG114" s="130"/>
      <c r="AH114" s="130"/>
      <c r="AI114" s="130"/>
      <c r="AJ114" s="267"/>
      <c r="AK114" s="130"/>
      <c r="AL114" s="267"/>
      <c r="AM114" s="130"/>
      <c r="AN114" s="267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16"/>
      <c r="AY114" s="116"/>
    </row>
    <row r="115" spans="1:51" ht="15.75" customHeight="1">
      <c r="A115" s="116"/>
      <c r="B115" s="116"/>
      <c r="C115" s="116"/>
      <c r="D115" s="116"/>
      <c r="E115" s="116"/>
      <c r="F115" s="116"/>
      <c r="G115" s="131" t="s">
        <v>964</v>
      </c>
      <c r="I115" s="273" t="s">
        <v>571</v>
      </c>
      <c r="J115" s="164" t="s">
        <v>572</v>
      </c>
      <c r="K115" s="278"/>
      <c r="L115" s="158"/>
      <c r="M115" s="158"/>
      <c r="N115" s="158"/>
      <c r="O115" s="274"/>
      <c r="P115" s="117"/>
      <c r="Q115" s="278"/>
      <c r="R115" s="158"/>
      <c r="S115" s="158"/>
      <c r="T115" s="158"/>
      <c r="U115" s="158"/>
      <c r="V115" s="352"/>
      <c r="W115" s="353"/>
      <c r="X115" s="277"/>
      <c r="Y115" s="359"/>
      <c r="Z115" s="359"/>
      <c r="AA115" s="359"/>
      <c r="AB115" s="158"/>
      <c r="AC115" s="287"/>
      <c r="AD115" s="130"/>
      <c r="AE115" s="130"/>
      <c r="AF115" s="130"/>
      <c r="AG115" s="130"/>
      <c r="AH115" s="130"/>
      <c r="AI115" s="130"/>
      <c r="AJ115" s="267"/>
      <c r="AK115" s="130"/>
      <c r="AL115" s="267"/>
      <c r="AM115" s="130"/>
      <c r="AN115" s="274"/>
      <c r="AO115" s="130"/>
      <c r="AP115" s="130"/>
      <c r="AQ115" s="130"/>
      <c r="AR115" s="130"/>
      <c r="AS115" s="130"/>
      <c r="AT115" s="130"/>
      <c r="AU115" s="130"/>
      <c r="AV115" s="130"/>
      <c r="AW115" s="130"/>
      <c r="AX115" s="116"/>
      <c r="AY115" s="116"/>
    </row>
    <row r="116" spans="1:51" ht="15.75" customHeight="1">
      <c r="A116" s="116"/>
      <c r="B116" s="116"/>
      <c r="C116" s="116"/>
      <c r="D116" s="116"/>
      <c r="E116" s="116"/>
      <c r="F116" s="116"/>
      <c r="G116" s="136" t="s">
        <v>964</v>
      </c>
      <c r="I116" s="260" t="s">
        <v>573</v>
      </c>
      <c r="J116" s="162" t="s">
        <v>574</v>
      </c>
      <c r="K116" s="287">
        <f>+'0BJ PROGR. I-II Y III'!C115</f>
        <v>4250000</v>
      </c>
      <c r="L116" s="130">
        <f>+'0BJ PROGR. I-II Y III'!D115</f>
        <v>0</v>
      </c>
      <c r="M116" s="130">
        <f>+'0BJ PROGR. I-II Y III'!E115</f>
        <v>0</v>
      </c>
      <c r="N116" s="130">
        <f>+'0BJ PROGR. I-II Y III'!F115</f>
        <v>0</v>
      </c>
      <c r="O116" s="267">
        <f t="shared" ref="O116:O120" si="86">SUM(K116:N116)</f>
        <v>4250000</v>
      </c>
      <c r="P116" s="117"/>
      <c r="Q116" s="287">
        <f>+'0BJ PROGR. I-II Y III'!I115</f>
        <v>300000</v>
      </c>
      <c r="R116" s="130">
        <f>+'0BJ PROGR. I-II Y III'!J115</f>
        <v>35000000</v>
      </c>
      <c r="S116" s="130">
        <f>+'0BJ PROGR. I-II Y III'!K115</f>
        <v>0</v>
      </c>
      <c r="T116" s="130">
        <f>+'0BJ PROGR. I-II Y III'!L115</f>
        <v>300000</v>
      </c>
      <c r="U116" s="130">
        <f>+'0BJ PROGR. I-II Y III'!M115</f>
        <v>0</v>
      </c>
      <c r="V116" s="358">
        <f>+'0BJ PROGR. I-II Y III'!N115</f>
        <v>0</v>
      </c>
      <c r="W116" s="359">
        <f>+'0BJ PROGR. I-II Y III'!O115</f>
        <v>0</v>
      </c>
      <c r="X116" s="280">
        <f t="shared" ref="X116:X120" si="87">SUM(V116:W116)</f>
        <v>0</v>
      </c>
      <c r="Y116" s="359">
        <f>+'0BJ PROGR. I-II Y III'!Q115</f>
        <v>0</v>
      </c>
      <c r="Z116" s="359">
        <f>+'0BJ PROGR. I-II Y III'!R115</f>
        <v>0</v>
      </c>
      <c r="AA116" s="359">
        <f>+'0BJ PROGR. I-II Y III'!S115</f>
        <v>0</v>
      </c>
      <c r="AB116" s="130">
        <f t="shared" ref="AB116:AB120" si="88">SUM(Y116:AA116)</f>
        <v>0</v>
      </c>
      <c r="AC116" s="287">
        <f>+'0BJ PROGR. I-II Y III'!U115</f>
        <v>0</v>
      </c>
      <c r="AD116" s="130">
        <f>+'0BJ PROGR. I-II Y III'!V115</f>
        <v>0</v>
      </c>
      <c r="AE116" s="130">
        <f>+'0BJ PROGR. I-II Y III'!W115</f>
        <v>0</v>
      </c>
      <c r="AF116" s="130">
        <f>+'0BJ PROGR. I-II Y III'!X115</f>
        <v>0</v>
      </c>
      <c r="AG116" s="130">
        <f>+'0BJ PROGR. I-II Y III'!Y115</f>
        <v>0</v>
      </c>
      <c r="AH116" s="130">
        <f>+'0BJ PROGR. I-II Y III'!Z115</f>
        <v>500000</v>
      </c>
      <c r="AI116" s="130">
        <f>+'0BJ PROGR. I-II Y III'!AA115</f>
        <v>0</v>
      </c>
      <c r="AJ116" s="267">
        <f t="shared" ref="AJ116:AJ120" si="89">+Q116+R116+S116+T116+U116++X116+AB116+AC116+AD116+AE116+AF116+AG116+AH116+AI116</f>
        <v>36100000</v>
      </c>
      <c r="AK116" s="130"/>
      <c r="AL116" s="267">
        <v>0</v>
      </c>
      <c r="AM116" s="130"/>
      <c r="AN116" s="267">
        <f t="shared" ref="AN116:AN120" si="90">+O116+AJ116+AL116</f>
        <v>40350000</v>
      </c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16"/>
      <c r="AY116" s="116"/>
    </row>
    <row r="117" spans="1:51" ht="15.75" customHeight="1">
      <c r="A117" s="116"/>
      <c r="B117" s="116"/>
      <c r="C117" s="116"/>
      <c r="D117" s="116"/>
      <c r="E117" s="116"/>
      <c r="F117" s="116"/>
      <c r="G117" s="136" t="s">
        <v>964</v>
      </c>
      <c r="I117" s="260" t="s">
        <v>575</v>
      </c>
      <c r="J117" s="162" t="s">
        <v>576</v>
      </c>
      <c r="K117" s="287">
        <f>+'0BJ PROGR. I-II Y III'!C116</f>
        <v>500000</v>
      </c>
      <c r="L117" s="130">
        <f>+'0BJ PROGR. I-II Y III'!D116</f>
        <v>0</v>
      </c>
      <c r="M117" s="130">
        <f>+'0BJ PROGR. I-II Y III'!E116</f>
        <v>0</v>
      </c>
      <c r="N117" s="130">
        <f>+'0BJ PROGR. I-II Y III'!F116</f>
        <v>0</v>
      </c>
      <c r="O117" s="267">
        <f t="shared" si="86"/>
        <v>500000</v>
      </c>
      <c r="P117" s="117"/>
      <c r="Q117" s="287">
        <f>+'0BJ PROGR. I-II Y III'!I116</f>
        <v>0</v>
      </c>
      <c r="R117" s="130">
        <f>+'0BJ PROGR. I-II Y III'!J116</f>
        <v>0</v>
      </c>
      <c r="S117" s="130">
        <f>+'0BJ PROGR. I-II Y III'!K116</f>
        <v>0</v>
      </c>
      <c r="T117" s="130">
        <f>+'0BJ PROGR. I-II Y III'!L116</f>
        <v>0</v>
      </c>
      <c r="U117" s="130">
        <f>+'0BJ PROGR. I-II Y III'!M116</f>
        <v>0</v>
      </c>
      <c r="V117" s="358">
        <f>+'0BJ PROGR. I-II Y III'!N116</f>
        <v>0</v>
      </c>
      <c r="W117" s="359">
        <f>+'0BJ PROGR. I-II Y III'!O116</f>
        <v>0</v>
      </c>
      <c r="X117" s="280">
        <f t="shared" si="87"/>
        <v>0</v>
      </c>
      <c r="Y117" s="359">
        <f>+'0BJ PROGR. I-II Y III'!Q116</f>
        <v>0</v>
      </c>
      <c r="Z117" s="359">
        <f>+'0BJ PROGR. I-II Y III'!R116</f>
        <v>0</v>
      </c>
      <c r="AA117" s="359">
        <f>+'0BJ PROGR. I-II Y III'!S116</f>
        <v>0</v>
      </c>
      <c r="AB117" s="130">
        <f t="shared" si="88"/>
        <v>0</v>
      </c>
      <c r="AC117" s="287">
        <f>+'0BJ PROGR. I-II Y III'!U116</f>
        <v>0</v>
      </c>
      <c r="AD117" s="130">
        <f>+'0BJ PROGR. I-II Y III'!V116</f>
        <v>0</v>
      </c>
      <c r="AE117" s="130">
        <f>+'0BJ PROGR. I-II Y III'!W116</f>
        <v>0</v>
      </c>
      <c r="AF117" s="130">
        <f>+'0BJ PROGR. I-II Y III'!X116</f>
        <v>0</v>
      </c>
      <c r="AG117" s="130">
        <f>+'0BJ PROGR. I-II Y III'!Y116</f>
        <v>0</v>
      </c>
      <c r="AH117" s="130">
        <f>+'0BJ PROGR. I-II Y III'!Z116</f>
        <v>0</v>
      </c>
      <c r="AI117" s="130">
        <f>+'0BJ PROGR. I-II Y III'!AA116</f>
        <v>0</v>
      </c>
      <c r="AJ117" s="267">
        <f t="shared" si="89"/>
        <v>0</v>
      </c>
      <c r="AK117" s="130"/>
      <c r="AL117" s="267">
        <v>0</v>
      </c>
      <c r="AM117" s="130"/>
      <c r="AN117" s="267">
        <f t="shared" si="90"/>
        <v>500000</v>
      </c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16"/>
      <c r="AY117" s="116"/>
    </row>
    <row r="118" spans="1:51" ht="15.75" customHeight="1">
      <c r="A118" s="116"/>
      <c r="B118" s="116"/>
      <c r="C118" s="116"/>
      <c r="D118" s="116"/>
      <c r="E118" s="116"/>
      <c r="F118" s="116"/>
      <c r="G118" s="136" t="s">
        <v>964</v>
      </c>
      <c r="I118" s="260" t="s">
        <v>577</v>
      </c>
      <c r="J118" s="162" t="s">
        <v>578</v>
      </c>
      <c r="K118" s="287">
        <f>+'0BJ PROGR. I-II Y III'!C117</f>
        <v>0</v>
      </c>
      <c r="L118" s="130">
        <f>+'0BJ PROGR. I-II Y III'!D117</f>
        <v>0</v>
      </c>
      <c r="M118" s="130">
        <f>+'0BJ PROGR. I-II Y III'!E117</f>
        <v>0</v>
      </c>
      <c r="N118" s="130">
        <f>+'0BJ PROGR. I-II Y III'!F117</f>
        <v>0</v>
      </c>
      <c r="O118" s="267">
        <f t="shared" si="86"/>
        <v>0</v>
      </c>
      <c r="P118" s="117"/>
      <c r="Q118" s="287">
        <f>+'0BJ PROGR. I-II Y III'!I117</f>
        <v>0</v>
      </c>
      <c r="R118" s="130">
        <f>+'0BJ PROGR. I-II Y III'!J117</f>
        <v>0</v>
      </c>
      <c r="S118" s="130">
        <f>+'0BJ PROGR. I-II Y III'!K117</f>
        <v>0</v>
      </c>
      <c r="T118" s="130">
        <f>+'0BJ PROGR. I-II Y III'!L117</f>
        <v>0</v>
      </c>
      <c r="U118" s="130">
        <f>+'0BJ PROGR. I-II Y III'!M117</f>
        <v>0</v>
      </c>
      <c r="V118" s="358">
        <f>+'0BJ PROGR. I-II Y III'!N117</f>
        <v>0</v>
      </c>
      <c r="W118" s="359">
        <f>+'0BJ PROGR. I-II Y III'!O117</f>
        <v>0</v>
      </c>
      <c r="X118" s="280">
        <f t="shared" si="87"/>
        <v>0</v>
      </c>
      <c r="Y118" s="359">
        <f>+'0BJ PROGR. I-II Y III'!Q117</f>
        <v>0</v>
      </c>
      <c r="Z118" s="359">
        <f>+'0BJ PROGR. I-II Y III'!R117</f>
        <v>0</v>
      </c>
      <c r="AA118" s="359">
        <f>+'0BJ PROGR. I-II Y III'!S117</f>
        <v>0</v>
      </c>
      <c r="AB118" s="130">
        <f t="shared" si="88"/>
        <v>0</v>
      </c>
      <c r="AC118" s="287">
        <f>+'0BJ PROGR. I-II Y III'!U117</f>
        <v>0</v>
      </c>
      <c r="AD118" s="130">
        <f>+'0BJ PROGR. I-II Y III'!V117</f>
        <v>0</v>
      </c>
      <c r="AE118" s="130">
        <f>+'0BJ PROGR. I-II Y III'!W117</f>
        <v>0</v>
      </c>
      <c r="AF118" s="130">
        <f>+'0BJ PROGR. I-II Y III'!X117</f>
        <v>0</v>
      </c>
      <c r="AG118" s="130">
        <f>+'0BJ PROGR. I-II Y III'!Y117</f>
        <v>0</v>
      </c>
      <c r="AH118" s="130">
        <f>+'0BJ PROGR. I-II Y III'!Z117</f>
        <v>0</v>
      </c>
      <c r="AI118" s="130">
        <f>+'0BJ PROGR. I-II Y III'!AA117</f>
        <v>0</v>
      </c>
      <c r="AJ118" s="267">
        <f t="shared" si="89"/>
        <v>0</v>
      </c>
      <c r="AK118" s="130"/>
      <c r="AL118" s="267">
        <v>0</v>
      </c>
      <c r="AM118" s="130"/>
      <c r="AN118" s="267">
        <f t="shared" si="90"/>
        <v>0</v>
      </c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16"/>
      <c r="AY118" s="116"/>
    </row>
    <row r="119" spans="1:51" ht="15.75" customHeight="1">
      <c r="A119" s="116"/>
      <c r="B119" s="116"/>
      <c r="C119" s="116"/>
      <c r="D119" s="116"/>
      <c r="E119" s="116"/>
      <c r="F119" s="116"/>
      <c r="G119" s="136" t="s">
        <v>964</v>
      </c>
      <c r="I119" s="260" t="s">
        <v>579</v>
      </c>
      <c r="J119" s="162" t="s">
        <v>580</v>
      </c>
      <c r="K119" s="287">
        <f>+'0BJ PROGR. I-II Y III'!C118</f>
        <v>5110000</v>
      </c>
      <c r="L119" s="130">
        <f>+'0BJ PROGR. I-II Y III'!D118</f>
        <v>500000</v>
      </c>
      <c r="M119" s="130">
        <f>+'0BJ PROGR. I-II Y III'!E118</f>
        <v>0</v>
      </c>
      <c r="N119" s="130">
        <f>+'0BJ PROGR. I-II Y III'!F118</f>
        <v>0</v>
      </c>
      <c r="O119" s="267">
        <f t="shared" si="86"/>
        <v>5610000</v>
      </c>
      <c r="P119" s="117"/>
      <c r="Q119" s="287">
        <f>+'0BJ PROGR. I-II Y III'!I118</f>
        <v>0</v>
      </c>
      <c r="R119" s="130">
        <f>+'0BJ PROGR. I-II Y III'!J118</f>
        <v>0</v>
      </c>
      <c r="S119" s="130">
        <f>+'0BJ PROGR. I-II Y III'!K118</f>
        <v>0</v>
      </c>
      <c r="T119" s="130">
        <f>+'0BJ PROGR. I-II Y III'!L118</f>
        <v>0</v>
      </c>
      <c r="U119" s="130">
        <f>+'0BJ PROGR. I-II Y III'!M118</f>
        <v>0</v>
      </c>
      <c r="V119" s="358">
        <f>+'0BJ PROGR. I-II Y III'!N118</f>
        <v>300000</v>
      </c>
      <c r="W119" s="359">
        <f>+'0BJ PROGR. I-II Y III'!O118</f>
        <v>0</v>
      </c>
      <c r="X119" s="280">
        <f t="shared" si="87"/>
        <v>300000</v>
      </c>
      <c r="Y119" s="359">
        <f>+'0BJ PROGR. I-II Y III'!Q118</f>
        <v>150000</v>
      </c>
      <c r="Z119" s="359">
        <f>+'0BJ PROGR. I-II Y III'!R118</f>
        <v>0</v>
      </c>
      <c r="AA119" s="359">
        <f>+'0BJ PROGR. I-II Y III'!S118</f>
        <v>50000</v>
      </c>
      <c r="AB119" s="130">
        <f t="shared" si="88"/>
        <v>200000</v>
      </c>
      <c r="AC119" s="287">
        <f>+'0BJ PROGR. I-II Y III'!U118</f>
        <v>0</v>
      </c>
      <c r="AD119" s="130">
        <f>+'0BJ PROGR. I-II Y III'!V118</f>
        <v>0</v>
      </c>
      <c r="AE119" s="130">
        <f>+'0BJ PROGR. I-II Y III'!W118</f>
        <v>0</v>
      </c>
      <c r="AF119" s="130">
        <f>+'0BJ PROGR. I-II Y III'!X118</f>
        <v>0</v>
      </c>
      <c r="AG119" s="130">
        <f>+'0BJ PROGR. I-II Y III'!Y118</f>
        <v>0</v>
      </c>
      <c r="AH119" s="130">
        <f>+'0BJ PROGR. I-II Y III'!Z118</f>
        <v>0</v>
      </c>
      <c r="AI119" s="130">
        <f>+'0BJ PROGR. I-II Y III'!AA118</f>
        <v>0</v>
      </c>
      <c r="AJ119" s="267">
        <f t="shared" si="89"/>
        <v>500000</v>
      </c>
      <c r="AK119" s="130"/>
      <c r="AL119" s="267">
        <v>0</v>
      </c>
      <c r="AM119" s="130"/>
      <c r="AN119" s="267">
        <f t="shared" si="90"/>
        <v>6110000</v>
      </c>
      <c r="AO119" s="130"/>
      <c r="AP119" s="130"/>
      <c r="AQ119" s="130"/>
      <c r="AR119" s="130"/>
      <c r="AS119" s="130"/>
      <c r="AT119" s="130"/>
      <c r="AU119" s="130"/>
      <c r="AV119" s="130"/>
      <c r="AW119" s="130"/>
      <c r="AX119" s="116"/>
      <c r="AY119" s="116"/>
    </row>
    <row r="120" spans="1:51" ht="15.75" customHeight="1">
      <c r="A120" s="116"/>
      <c r="B120" s="116"/>
      <c r="C120" s="116"/>
      <c r="D120" s="116"/>
      <c r="E120" s="116"/>
      <c r="F120" s="116"/>
      <c r="G120" s="136" t="s">
        <v>964</v>
      </c>
      <c r="I120" s="260" t="s">
        <v>581</v>
      </c>
      <c r="J120" s="162" t="s">
        <v>582</v>
      </c>
      <c r="K120" s="287">
        <f>+'0BJ PROGR. I-II Y III'!C119</f>
        <v>0</v>
      </c>
      <c r="L120" s="130">
        <f>+'0BJ PROGR. I-II Y III'!D119</f>
        <v>0</v>
      </c>
      <c r="M120" s="130">
        <f>+'0BJ PROGR. I-II Y III'!E119</f>
        <v>0</v>
      </c>
      <c r="N120" s="130">
        <f>+'0BJ PROGR. I-II Y III'!F119</f>
        <v>0</v>
      </c>
      <c r="O120" s="267">
        <f t="shared" si="86"/>
        <v>0</v>
      </c>
      <c r="P120" s="117"/>
      <c r="Q120" s="287">
        <f>+'0BJ PROGR. I-II Y III'!I119</f>
        <v>300000</v>
      </c>
      <c r="R120" s="130">
        <f>+'0BJ PROGR. I-II Y III'!J119</f>
        <v>100000</v>
      </c>
      <c r="S120" s="130">
        <f>+'0BJ PROGR. I-II Y III'!K119</f>
        <v>0</v>
      </c>
      <c r="T120" s="130">
        <f>+'0BJ PROGR. I-II Y III'!L119</f>
        <v>300000</v>
      </c>
      <c r="U120" s="130">
        <f>+'0BJ PROGR. I-II Y III'!M119</f>
        <v>0</v>
      </c>
      <c r="V120" s="358">
        <f>+'0BJ PROGR. I-II Y III'!N119</f>
        <v>0</v>
      </c>
      <c r="W120" s="359">
        <f>+'0BJ PROGR. I-II Y III'!O119</f>
        <v>0</v>
      </c>
      <c r="X120" s="280">
        <f t="shared" si="87"/>
        <v>0</v>
      </c>
      <c r="Y120" s="359">
        <f>+'0BJ PROGR. I-II Y III'!Q119</f>
        <v>0</v>
      </c>
      <c r="Z120" s="359">
        <f>+'0BJ PROGR. I-II Y III'!R119</f>
        <v>0</v>
      </c>
      <c r="AA120" s="359">
        <f>+'0BJ PROGR. I-II Y III'!S119</f>
        <v>0</v>
      </c>
      <c r="AB120" s="130">
        <f t="shared" si="88"/>
        <v>0</v>
      </c>
      <c r="AC120" s="287">
        <f>+'0BJ PROGR. I-II Y III'!U119</f>
        <v>0</v>
      </c>
      <c r="AD120" s="130">
        <f>+'0BJ PROGR. I-II Y III'!V119</f>
        <v>0</v>
      </c>
      <c r="AE120" s="130">
        <f>+'0BJ PROGR. I-II Y III'!W119</f>
        <v>0</v>
      </c>
      <c r="AF120" s="130">
        <f>+'0BJ PROGR. I-II Y III'!X119</f>
        <v>0</v>
      </c>
      <c r="AG120" s="130">
        <f>+'0BJ PROGR. I-II Y III'!Y119</f>
        <v>0</v>
      </c>
      <c r="AH120" s="130">
        <f>+'0BJ PROGR. I-II Y III'!Z119</f>
        <v>0</v>
      </c>
      <c r="AI120" s="130">
        <f>+'0BJ PROGR. I-II Y III'!AA119</f>
        <v>0</v>
      </c>
      <c r="AJ120" s="267">
        <f t="shared" si="89"/>
        <v>700000</v>
      </c>
      <c r="AK120" s="130"/>
      <c r="AL120" s="267">
        <v>0</v>
      </c>
      <c r="AM120" s="130"/>
      <c r="AN120" s="267">
        <f t="shared" si="90"/>
        <v>700000</v>
      </c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16"/>
      <c r="AY120" s="116"/>
    </row>
    <row r="121" spans="1:51" ht="15.75" customHeight="1">
      <c r="A121" s="116"/>
      <c r="B121" s="116"/>
      <c r="C121" s="116"/>
      <c r="D121" s="116"/>
      <c r="E121" s="116"/>
      <c r="F121" s="116"/>
      <c r="G121" s="131" t="s">
        <v>964</v>
      </c>
      <c r="I121" s="273" t="s">
        <v>583</v>
      </c>
      <c r="J121" s="164" t="s">
        <v>584</v>
      </c>
      <c r="K121" s="287"/>
      <c r="L121" s="130"/>
      <c r="M121" s="130"/>
      <c r="N121" s="130"/>
      <c r="O121" s="274"/>
      <c r="P121" s="117"/>
      <c r="Q121" s="287"/>
      <c r="R121" s="130"/>
      <c r="S121" s="130"/>
      <c r="T121" s="130"/>
      <c r="U121" s="130"/>
      <c r="V121" s="358"/>
      <c r="W121" s="359"/>
      <c r="X121" s="277"/>
      <c r="Y121" s="359"/>
      <c r="Z121" s="359"/>
      <c r="AA121" s="359"/>
      <c r="AB121" s="158"/>
      <c r="AC121" s="287"/>
      <c r="AD121" s="130"/>
      <c r="AE121" s="130"/>
      <c r="AF121" s="130"/>
      <c r="AG121" s="130"/>
      <c r="AH121" s="130"/>
      <c r="AI121" s="130"/>
      <c r="AJ121" s="267"/>
      <c r="AK121" s="130"/>
      <c r="AL121" s="267"/>
      <c r="AM121" s="130"/>
      <c r="AN121" s="274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16"/>
      <c r="AY121" s="116"/>
    </row>
    <row r="122" spans="1:51" ht="15.75" customHeight="1">
      <c r="A122" s="116"/>
      <c r="B122" s="116"/>
      <c r="C122" s="116"/>
      <c r="D122" s="116"/>
      <c r="E122" s="116"/>
      <c r="F122" s="116"/>
      <c r="G122" s="136" t="s">
        <v>964</v>
      </c>
      <c r="I122" s="260" t="s">
        <v>585</v>
      </c>
      <c r="J122" s="162" t="s">
        <v>586</v>
      </c>
      <c r="K122" s="287">
        <f>+'0BJ PROGR. I-II Y III'!C121</f>
        <v>0</v>
      </c>
      <c r="L122" s="130">
        <f>+'0BJ PROGR. I-II Y III'!D121</f>
        <v>0</v>
      </c>
      <c r="M122" s="130">
        <f>+'0BJ PROGR. I-II Y III'!E121</f>
        <v>0</v>
      </c>
      <c r="N122" s="130">
        <f>+'0BJ PROGR. I-II Y III'!F121</f>
        <v>0</v>
      </c>
      <c r="O122" s="267">
        <f t="shared" ref="O122:O125" si="91">SUM(K122:N122)</f>
        <v>0</v>
      </c>
      <c r="P122" s="117"/>
      <c r="Q122" s="287">
        <f>+'0BJ PROGR. I-II Y III'!I121</f>
        <v>0</v>
      </c>
      <c r="R122" s="130">
        <f>+'0BJ PROGR. I-II Y III'!J121</f>
        <v>0</v>
      </c>
      <c r="S122" s="130">
        <f>+'0BJ PROGR. I-II Y III'!K121</f>
        <v>0</v>
      </c>
      <c r="T122" s="130">
        <f>+'0BJ PROGR. I-II Y III'!L121</f>
        <v>0</v>
      </c>
      <c r="U122" s="130">
        <f>+'0BJ PROGR. I-II Y III'!M121</f>
        <v>0</v>
      </c>
      <c r="V122" s="358">
        <f>+'0BJ PROGR. I-II Y III'!N121</f>
        <v>0</v>
      </c>
      <c r="W122" s="359">
        <f>+'0BJ PROGR. I-II Y III'!O121</f>
        <v>0</v>
      </c>
      <c r="X122" s="280">
        <f t="shared" ref="X122:X125" si="92">SUM(V122:W122)</f>
        <v>0</v>
      </c>
      <c r="Y122" s="359">
        <f>+'0BJ PROGR. I-II Y III'!Q121</f>
        <v>0</v>
      </c>
      <c r="Z122" s="359">
        <f>+'0BJ PROGR. I-II Y III'!R121</f>
        <v>0</v>
      </c>
      <c r="AA122" s="359">
        <f>+'0BJ PROGR. I-II Y III'!S121</f>
        <v>0</v>
      </c>
      <c r="AB122" s="130">
        <f t="shared" ref="AB122:AB125" si="93">SUM(Y122:AA122)</f>
        <v>0</v>
      </c>
      <c r="AC122" s="287">
        <f>+'0BJ PROGR. I-II Y III'!U121</f>
        <v>0</v>
      </c>
      <c r="AD122" s="130">
        <f>+'0BJ PROGR. I-II Y III'!V121</f>
        <v>0</v>
      </c>
      <c r="AE122" s="130">
        <f>+'0BJ PROGR. I-II Y III'!W121</f>
        <v>0</v>
      </c>
      <c r="AF122" s="130">
        <f>+'0BJ PROGR. I-II Y III'!X121</f>
        <v>0</v>
      </c>
      <c r="AG122" s="130">
        <f>+'0BJ PROGR. I-II Y III'!Y121</f>
        <v>0</v>
      </c>
      <c r="AH122" s="130">
        <f>+'0BJ PROGR. I-II Y III'!Z121</f>
        <v>0</v>
      </c>
      <c r="AI122" s="130">
        <f>+'0BJ PROGR. I-II Y III'!AA121</f>
        <v>0</v>
      </c>
      <c r="AJ122" s="267">
        <f t="shared" ref="AJ122:AJ125" si="94">+Q122+R122+S122+T122+U122++X122+AB122+AC122+AD122+AE122+AF122+AG122+AH122+AI122</f>
        <v>0</v>
      </c>
      <c r="AK122" s="130"/>
      <c r="AL122" s="267">
        <v>0</v>
      </c>
      <c r="AM122" s="130"/>
      <c r="AN122" s="267">
        <f t="shared" ref="AN122:AN125" si="95">+O122+AJ122+AL122</f>
        <v>0</v>
      </c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16"/>
      <c r="AY122" s="116"/>
    </row>
    <row r="123" spans="1:51" ht="15.75" customHeight="1">
      <c r="A123" s="116"/>
      <c r="B123" s="116"/>
      <c r="C123" s="116"/>
      <c r="D123" s="116"/>
      <c r="E123" s="116"/>
      <c r="F123" s="116"/>
      <c r="G123" s="136" t="s">
        <v>964</v>
      </c>
      <c r="I123" s="260" t="s">
        <v>587</v>
      </c>
      <c r="J123" s="162" t="s">
        <v>588</v>
      </c>
      <c r="K123" s="287">
        <f>+'0BJ PROGR. I-II Y III'!C122</f>
        <v>0</v>
      </c>
      <c r="L123" s="130">
        <f>+'0BJ PROGR. I-II Y III'!D122</f>
        <v>0</v>
      </c>
      <c r="M123" s="130">
        <f>+'0BJ PROGR. I-II Y III'!E122</f>
        <v>0</v>
      </c>
      <c r="N123" s="130">
        <f>+'0BJ PROGR. I-II Y III'!F122</f>
        <v>0</v>
      </c>
      <c r="O123" s="267">
        <f t="shared" si="91"/>
        <v>0</v>
      </c>
      <c r="P123" s="117"/>
      <c r="Q123" s="287">
        <f>+'0BJ PROGR. I-II Y III'!I122</f>
        <v>0</v>
      </c>
      <c r="R123" s="130">
        <f>+'0BJ PROGR. I-II Y III'!J122</f>
        <v>0</v>
      </c>
      <c r="S123" s="130">
        <f>+'0BJ PROGR. I-II Y III'!K122</f>
        <v>0</v>
      </c>
      <c r="T123" s="130">
        <f>+'0BJ PROGR. I-II Y III'!L122</f>
        <v>0</v>
      </c>
      <c r="U123" s="130">
        <f>+'0BJ PROGR. I-II Y III'!M122</f>
        <v>0</v>
      </c>
      <c r="V123" s="358">
        <f>+'0BJ PROGR. I-II Y III'!N122</f>
        <v>0</v>
      </c>
      <c r="W123" s="359">
        <f>+'0BJ PROGR. I-II Y III'!O122</f>
        <v>0</v>
      </c>
      <c r="X123" s="280">
        <f t="shared" si="92"/>
        <v>0</v>
      </c>
      <c r="Y123" s="359">
        <f>+'0BJ PROGR. I-II Y III'!Q122</f>
        <v>0</v>
      </c>
      <c r="Z123" s="359">
        <f>+'0BJ PROGR. I-II Y III'!R122</f>
        <v>0</v>
      </c>
      <c r="AA123" s="359">
        <f>+'0BJ PROGR. I-II Y III'!S122</f>
        <v>0</v>
      </c>
      <c r="AB123" s="130">
        <f t="shared" si="93"/>
        <v>0</v>
      </c>
      <c r="AC123" s="287">
        <f>+'0BJ PROGR. I-II Y III'!U122</f>
        <v>0</v>
      </c>
      <c r="AD123" s="130">
        <f>+'0BJ PROGR. I-II Y III'!V122</f>
        <v>0</v>
      </c>
      <c r="AE123" s="130">
        <f>+'0BJ PROGR. I-II Y III'!W122</f>
        <v>0</v>
      </c>
      <c r="AF123" s="130">
        <f>+'0BJ PROGR. I-II Y III'!X122</f>
        <v>0</v>
      </c>
      <c r="AG123" s="130">
        <f>+'0BJ PROGR. I-II Y III'!Y122</f>
        <v>0</v>
      </c>
      <c r="AH123" s="130">
        <f>+'0BJ PROGR. I-II Y III'!Z122</f>
        <v>0</v>
      </c>
      <c r="AI123" s="130">
        <f>+'0BJ PROGR. I-II Y III'!AA122</f>
        <v>0</v>
      </c>
      <c r="AJ123" s="267">
        <f t="shared" si="94"/>
        <v>0</v>
      </c>
      <c r="AK123" s="130"/>
      <c r="AL123" s="267">
        <v>0</v>
      </c>
      <c r="AM123" s="130"/>
      <c r="AN123" s="267">
        <f t="shared" si="95"/>
        <v>0</v>
      </c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16"/>
      <c r="AY123" s="116"/>
    </row>
    <row r="124" spans="1:51" ht="15.75" customHeight="1">
      <c r="A124" s="116"/>
      <c r="B124" s="116"/>
      <c r="C124" s="116"/>
      <c r="D124" s="116"/>
      <c r="E124" s="116"/>
      <c r="F124" s="116"/>
      <c r="G124" s="136" t="s">
        <v>964</v>
      </c>
      <c r="I124" s="260" t="s">
        <v>589</v>
      </c>
      <c r="J124" s="162" t="s">
        <v>590</v>
      </c>
      <c r="K124" s="287">
        <f>+'0BJ PROGR. I-II Y III'!C123</f>
        <v>500000</v>
      </c>
      <c r="L124" s="130">
        <f>+'0BJ PROGR. I-II Y III'!D123</f>
        <v>0</v>
      </c>
      <c r="M124" s="130">
        <f>+'0BJ PROGR. I-II Y III'!E123</f>
        <v>0</v>
      </c>
      <c r="N124" s="130">
        <f>+'0BJ PROGR. I-II Y III'!F123</f>
        <v>0</v>
      </c>
      <c r="O124" s="267">
        <f t="shared" si="91"/>
        <v>500000</v>
      </c>
      <c r="P124" s="117"/>
      <c r="Q124" s="287">
        <f>+'0BJ PROGR. I-II Y III'!I123</f>
        <v>0</v>
      </c>
      <c r="R124" s="130">
        <f>+'0BJ PROGR. I-II Y III'!J123</f>
        <v>0</v>
      </c>
      <c r="S124" s="130">
        <f>+'0BJ PROGR. I-II Y III'!K123</f>
        <v>0</v>
      </c>
      <c r="T124" s="130">
        <f>+'0BJ PROGR. I-II Y III'!L123</f>
        <v>0</v>
      </c>
      <c r="U124" s="130">
        <f>+'0BJ PROGR. I-II Y III'!M123</f>
        <v>0</v>
      </c>
      <c r="V124" s="358">
        <f>+'0BJ PROGR. I-II Y III'!N123</f>
        <v>250000</v>
      </c>
      <c r="W124" s="359">
        <f>+'0BJ PROGR. I-II Y III'!O123</f>
        <v>0</v>
      </c>
      <c r="X124" s="280">
        <f t="shared" si="92"/>
        <v>250000</v>
      </c>
      <c r="Y124" s="359">
        <f>+'0BJ PROGR. I-II Y III'!Q123</f>
        <v>0</v>
      </c>
      <c r="Z124" s="359">
        <f>+'0BJ PROGR. I-II Y III'!R123</f>
        <v>8000000</v>
      </c>
      <c r="AA124" s="359">
        <f>+'0BJ PROGR. I-II Y III'!S123</f>
        <v>84908088</v>
      </c>
      <c r="AB124" s="130">
        <f t="shared" si="93"/>
        <v>92908088</v>
      </c>
      <c r="AC124" s="287">
        <f>+'0BJ PROGR. I-II Y III'!U123</f>
        <v>0</v>
      </c>
      <c r="AD124" s="130">
        <f>+'0BJ PROGR. I-II Y III'!V123</f>
        <v>0</v>
      </c>
      <c r="AE124" s="130">
        <f>+'0BJ PROGR. I-II Y III'!W123</f>
        <v>0</v>
      </c>
      <c r="AF124" s="130">
        <f>+'0BJ PROGR. I-II Y III'!X123</f>
        <v>0</v>
      </c>
      <c r="AG124" s="130">
        <f>+'0BJ PROGR. I-II Y III'!Y123</f>
        <v>0</v>
      </c>
      <c r="AH124" s="130">
        <f>+'0BJ PROGR. I-II Y III'!Z123</f>
        <v>0</v>
      </c>
      <c r="AI124" s="130">
        <f>+'0BJ PROGR. I-II Y III'!AA123</f>
        <v>0</v>
      </c>
      <c r="AJ124" s="267">
        <f t="shared" si="94"/>
        <v>93158088</v>
      </c>
      <c r="AK124" s="130"/>
      <c r="AL124" s="267">
        <v>0</v>
      </c>
      <c r="AM124" s="130"/>
      <c r="AN124" s="267">
        <f t="shared" si="95"/>
        <v>93658088</v>
      </c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16"/>
      <c r="AY124" s="116"/>
    </row>
    <row r="125" spans="1:51" ht="15.75" customHeight="1">
      <c r="A125" s="116"/>
      <c r="B125" s="116"/>
      <c r="C125" s="116"/>
      <c r="D125" s="116"/>
      <c r="E125" s="116"/>
      <c r="F125" s="116"/>
      <c r="G125" s="136" t="s">
        <v>964</v>
      </c>
      <c r="I125" s="260" t="s">
        <v>591</v>
      </c>
      <c r="J125" s="162" t="s">
        <v>592</v>
      </c>
      <c r="K125" s="287">
        <f>+'0BJ PROGR. I-II Y III'!C124</f>
        <v>0</v>
      </c>
      <c r="L125" s="130">
        <f>+'0BJ PROGR. I-II Y III'!D124</f>
        <v>0</v>
      </c>
      <c r="M125" s="130">
        <f>+'0BJ PROGR. I-II Y III'!E124</f>
        <v>0</v>
      </c>
      <c r="N125" s="130">
        <f>+'0BJ PROGR. I-II Y III'!F124</f>
        <v>0</v>
      </c>
      <c r="O125" s="267">
        <f t="shared" si="91"/>
        <v>0</v>
      </c>
      <c r="P125" s="117"/>
      <c r="Q125" s="287">
        <f>+'0BJ PROGR. I-II Y III'!I124</f>
        <v>0</v>
      </c>
      <c r="R125" s="130">
        <f>+'0BJ PROGR. I-II Y III'!J124</f>
        <v>0</v>
      </c>
      <c r="S125" s="130">
        <f>+'0BJ PROGR. I-II Y III'!K124</f>
        <v>0</v>
      </c>
      <c r="T125" s="130">
        <f>+'0BJ PROGR. I-II Y III'!L124</f>
        <v>0</v>
      </c>
      <c r="U125" s="130">
        <f>+'0BJ PROGR. I-II Y III'!M124</f>
        <v>0</v>
      </c>
      <c r="V125" s="358">
        <f>+'0BJ PROGR. I-II Y III'!N124</f>
        <v>0</v>
      </c>
      <c r="W125" s="359">
        <f>+'0BJ PROGR. I-II Y III'!O124</f>
        <v>0</v>
      </c>
      <c r="X125" s="280">
        <f t="shared" si="92"/>
        <v>0</v>
      </c>
      <c r="Y125" s="359">
        <f>+'0BJ PROGR. I-II Y III'!Q124</f>
        <v>0</v>
      </c>
      <c r="Z125" s="359">
        <f>+'0BJ PROGR. I-II Y III'!R124</f>
        <v>700000</v>
      </c>
      <c r="AA125" s="359">
        <f>+'0BJ PROGR. I-II Y III'!S124</f>
        <v>0</v>
      </c>
      <c r="AB125" s="130">
        <f t="shared" si="93"/>
        <v>700000</v>
      </c>
      <c r="AC125" s="287">
        <f>+'0BJ PROGR. I-II Y III'!U124</f>
        <v>0</v>
      </c>
      <c r="AD125" s="130">
        <f>+'0BJ PROGR. I-II Y III'!V124</f>
        <v>0</v>
      </c>
      <c r="AE125" s="130">
        <f>+'0BJ PROGR. I-II Y III'!W124</f>
        <v>0</v>
      </c>
      <c r="AF125" s="130">
        <f>+'0BJ PROGR. I-II Y III'!X124</f>
        <v>0</v>
      </c>
      <c r="AG125" s="130">
        <f>+'0BJ PROGR. I-II Y III'!Y124</f>
        <v>0</v>
      </c>
      <c r="AH125" s="130">
        <f>+'0BJ PROGR. I-II Y III'!Z124</f>
        <v>0</v>
      </c>
      <c r="AI125" s="130">
        <f>+'0BJ PROGR. I-II Y III'!AA124</f>
        <v>0</v>
      </c>
      <c r="AJ125" s="267">
        <f t="shared" si="94"/>
        <v>700000</v>
      </c>
      <c r="AK125" s="130"/>
      <c r="AL125" s="267">
        <v>0</v>
      </c>
      <c r="AM125" s="130"/>
      <c r="AN125" s="267">
        <f t="shared" si="95"/>
        <v>700000</v>
      </c>
      <c r="AO125" s="130"/>
      <c r="AP125" s="130"/>
      <c r="AQ125" s="130"/>
      <c r="AR125" s="130"/>
      <c r="AS125" s="130"/>
      <c r="AT125" s="130"/>
      <c r="AU125" s="130"/>
      <c r="AV125" s="130"/>
      <c r="AW125" s="130"/>
      <c r="AX125" s="116"/>
      <c r="AY125" s="116"/>
    </row>
    <row r="126" spans="1:51" ht="15.75" customHeight="1">
      <c r="A126" s="116"/>
      <c r="B126" s="116"/>
      <c r="C126" s="116"/>
      <c r="D126" s="116"/>
      <c r="E126" s="116"/>
      <c r="F126" s="116"/>
      <c r="G126" s="131" t="s">
        <v>964</v>
      </c>
      <c r="I126" s="273" t="s">
        <v>593</v>
      </c>
      <c r="J126" s="164" t="s">
        <v>594</v>
      </c>
      <c r="K126" s="287"/>
      <c r="L126" s="130"/>
      <c r="M126" s="130"/>
      <c r="N126" s="130"/>
      <c r="O126" s="274"/>
      <c r="P126" s="117"/>
      <c r="Q126" s="287"/>
      <c r="R126" s="130"/>
      <c r="S126" s="130"/>
      <c r="T126" s="130"/>
      <c r="U126" s="130"/>
      <c r="V126" s="358"/>
      <c r="W126" s="359"/>
      <c r="X126" s="277"/>
      <c r="Y126" s="359"/>
      <c r="Z126" s="359"/>
      <c r="AA126" s="359"/>
      <c r="AB126" s="158"/>
      <c r="AC126" s="287"/>
      <c r="AD126" s="130"/>
      <c r="AE126" s="130"/>
      <c r="AF126" s="130"/>
      <c r="AG126" s="130"/>
      <c r="AH126" s="130"/>
      <c r="AI126" s="130"/>
      <c r="AJ126" s="267"/>
      <c r="AK126" s="130"/>
      <c r="AL126" s="267"/>
      <c r="AM126" s="130"/>
      <c r="AN126" s="274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16"/>
      <c r="AY126" s="116"/>
    </row>
    <row r="127" spans="1:51" ht="15.75" customHeight="1">
      <c r="A127" s="116"/>
      <c r="B127" s="116"/>
      <c r="C127" s="116"/>
      <c r="D127" s="116"/>
      <c r="E127" s="116"/>
      <c r="F127" s="116"/>
      <c r="G127" s="136" t="s">
        <v>964</v>
      </c>
      <c r="I127" s="260" t="s">
        <v>595</v>
      </c>
      <c r="J127" s="162" t="s">
        <v>596</v>
      </c>
      <c r="K127" s="287">
        <f>+'0BJ PROGR. I-II Y III'!C126</f>
        <v>100000</v>
      </c>
      <c r="L127" s="130">
        <f>+'0BJ PROGR. I-II Y III'!D126</f>
        <v>0</v>
      </c>
      <c r="M127" s="130">
        <f>+'0BJ PROGR. I-II Y III'!E126</f>
        <v>0</v>
      </c>
      <c r="N127" s="130">
        <f>+'0BJ PROGR. I-II Y III'!F126</f>
        <v>0</v>
      </c>
      <c r="O127" s="267">
        <f t="shared" ref="O127:O133" si="96">SUM(K127:N127)</f>
        <v>100000</v>
      </c>
      <c r="P127" s="117"/>
      <c r="Q127" s="287">
        <f>+'0BJ PROGR. I-II Y III'!I126</f>
        <v>50000</v>
      </c>
      <c r="R127" s="130">
        <f>+'0BJ PROGR. I-II Y III'!J126</f>
        <v>100000</v>
      </c>
      <c r="S127" s="130">
        <f>+'0BJ PROGR. I-II Y III'!K126</f>
        <v>0</v>
      </c>
      <c r="T127" s="130">
        <f>+'0BJ PROGR. I-II Y III'!L126</f>
        <v>0</v>
      </c>
      <c r="U127" s="130">
        <f>+'0BJ PROGR. I-II Y III'!M126</f>
        <v>0</v>
      </c>
      <c r="V127" s="358">
        <f>+'0BJ PROGR. I-II Y III'!N126</f>
        <v>0</v>
      </c>
      <c r="W127" s="359">
        <f>+'0BJ PROGR. I-II Y III'!O126</f>
        <v>0</v>
      </c>
      <c r="X127" s="280">
        <f t="shared" ref="X127:X133" si="97">SUM(V127:W127)</f>
        <v>0</v>
      </c>
      <c r="Y127" s="359">
        <f>+'0BJ PROGR. I-II Y III'!Q126</f>
        <v>0</v>
      </c>
      <c r="Z127" s="359">
        <f>+'0BJ PROGR. I-II Y III'!R126</f>
        <v>0</v>
      </c>
      <c r="AA127" s="359">
        <f>+'0BJ PROGR. I-II Y III'!S126</f>
        <v>0</v>
      </c>
      <c r="AB127" s="130">
        <f t="shared" ref="AB127:AB133" si="98">SUM(Y127:AA127)</f>
        <v>0</v>
      </c>
      <c r="AC127" s="287">
        <f>+'0BJ PROGR. I-II Y III'!U126</f>
        <v>0</v>
      </c>
      <c r="AD127" s="130">
        <f>+'0BJ PROGR. I-II Y III'!V126</f>
        <v>0</v>
      </c>
      <c r="AE127" s="130">
        <f>+'0BJ PROGR. I-II Y III'!W126</f>
        <v>0</v>
      </c>
      <c r="AF127" s="130">
        <f>+'0BJ PROGR. I-II Y III'!X126</f>
        <v>0</v>
      </c>
      <c r="AG127" s="130">
        <f>+'0BJ PROGR. I-II Y III'!Y126</f>
        <v>0</v>
      </c>
      <c r="AH127" s="130">
        <f>+'0BJ PROGR. I-II Y III'!Z126</f>
        <v>0</v>
      </c>
      <c r="AI127" s="130">
        <f>+'0BJ PROGR. I-II Y III'!AA126</f>
        <v>0</v>
      </c>
      <c r="AJ127" s="267">
        <f t="shared" ref="AJ127:AJ133" si="99">+Q127+R127+S127+T127+U127++X127+AB127+AC127+AD127+AE127+AF127+AG127+AH127+AI127</f>
        <v>150000</v>
      </c>
      <c r="AK127" s="130"/>
      <c r="AL127" s="267">
        <v>0</v>
      </c>
      <c r="AM127" s="130"/>
      <c r="AN127" s="267">
        <f t="shared" ref="AN127:AN133" si="100">+O127+AJ127+AL127</f>
        <v>250000</v>
      </c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16"/>
      <c r="AY127" s="116"/>
    </row>
    <row r="128" spans="1:51" ht="15.75" customHeight="1">
      <c r="A128" s="116"/>
      <c r="B128" s="116"/>
      <c r="C128" s="116"/>
      <c r="D128" s="116"/>
      <c r="E128" s="116"/>
      <c r="F128" s="116"/>
      <c r="G128" s="136" t="s">
        <v>964</v>
      </c>
      <c r="I128" s="260" t="s">
        <v>597</v>
      </c>
      <c r="J128" s="162" t="s">
        <v>598</v>
      </c>
      <c r="K128" s="287">
        <f>+'0BJ PROGR. I-II Y III'!C127</f>
        <v>100000</v>
      </c>
      <c r="L128" s="130">
        <f>+'0BJ PROGR. I-II Y III'!D127</f>
        <v>0</v>
      </c>
      <c r="M128" s="130">
        <f>+'0BJ PROGR. I-II Y III'!E127</f>
        <v>0</v>
      </c>
      <c r="N128" s="130">
        <f>+'0BJ PROGR. I-II Y III'!F127</f>
        <v>0</v>
      </c>
      <c r="O128" s="267">
        <f t="shared" si="96"/>
        <v>100000</v>
      </c>
      <c r="P128" s="117"/>
      <c r="Q128" s="287">
        <f>+'0BJ PROGR. I-II Y III'!I127</f>
        <v>0</v>
      </c>
      <c r="R128" s="130">
        <f>+'0BJ PROGR. I-II Y III'!J127</f>
        <v>0</v>
      </c>
      <c r="S128" s="130">
        <f>+'0BJ PROGR. I-II Y III'!K127</f>
        <v>0</v>
      </c>
      <c r="T128" s="130">
        <f>+'0BJ PROGR. I-II Y III'!L127</f>
        <v>0</v>
      </c>
      <c r="U128" s="130">
        <f>+'0BJ PROGR. I-II Y III'!M127</f>
        <v>0</v>
      </c>
      <c r="V128" s="358">
        <f>+'0BJ PROGR. I-II Y III'!N127</f>
        <v>0</v>
      </c>
      <c r="W128" s="359">
        <f>+'0BJ PROGR. I-II Y III'!O127</f>
        <v>0</v>
      </c>
      <c r="X128" s="280">
        <f t="shared" si="97"/>
        <v>0</v>
      </c>
      <c r="Y128" s="359">
        <f>+'0BJ PROGR. I-II Y III'!Q127</f>
        <v>0</v>
      </c>
      <c r="Z128" s="359">
        <f>+'0BJ PROGR. I-II Y III'!R127</f>
        <v>0</v>
      </c>
      <c r="AA128" s="359">
        <f>+'0BJ PROGR. I-II Y III'!S127</f>
        <v>0</v>
      </c>
      <c r="AB128" s="130">
        <f t="shared" si="98"/>
        <v>0</v>
      </c>
      <c r="AC128" s="287">
        <f>+'0BJ PROGR. I-II Y III'!U127</f>
        <v>0</v>
      </c>
      <c r="AD128" s="130">
        <f>+'0BJ PROGR. I-II Y III'!V127</f>
        <v>0</v>
      </c>
      <c r="AE128" s="130">
        <f>+'0BJ PROGR. I-II Y III'!W127</f>
        <v>0</v>
      </c>
      <c r="AF128" s="130">
        <f>+'0BJ PROGR. I-II Y III'!X127</f>
        <v>0</v>
      </c>
      <c r="AG128" s="130">
        <f>+'0BJ PROGR. I-II Y III'!Y127</f>
        <v>0</v>
      </c>
      <c r="AH128" s="130">
        <f>+'0BJ PROGR. I-II Y III'!Z127</f>
        <v>0</v>
      </c>
      <c r="AI128" s="130">
        <f>+'0BJ PROGR. I-II Y III'!AA127</f>
        <v>0</v>
      </c>
      <c r="AJ128" s="267">
        <f t="shared" si="99"/>
        <v>0</v>
      </c>
      <c r="AK128" s="130"/>
      <c r="AL128" s="267">
        <v>0</v>
      </c>
      <c r="AM128" s="130"/>
      <c r="AN128" s="267">
        <f t="shared" si="100"/>
        <v>100000</v>
      </c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16"/>
      <c r="AY128" s="116"/>
    </row>
    <row r="129" spans="1:51" ht="15.75" customHeight="1">
      <c r="A129" s="116"/>
      <c r="B129" s="116"/>
      <c r="C129" s="116"/>
      <c r="D129" s="116"/>
      <c r="E129" s="116"/>
      <c r="F129" s="116"/>
      <c r="G129" s="136" t="s">
        <v>964</v>
      </c>
      <c r="I129" s="260" t="s">
        <v>599</v>
      </c>
      <c r="J129" s="162" t="s">
        <v>600</v>
      </c>
      <c r="K129" s="287">
        <f>+'0BJ PROGR. I-II Y III'!C128</f>
        <v>100000</v>
      </c>
      <c r="L129" s="130">
        <f>+'0BJ PROGR. I-II Y III'!D128</f>
        <v>0</v>
      </c>
      <c r="M129" s="130">
        <f>+'0BJ PROGR. I-II Y III'!E128</f>
        <v>0</v>
      </c>
      <c r="N129" s="130">
        <f>+'0BJ PROGR. I-II Y III'!F128</f>
        <v>0</v>
      </c>
      <c r="O129" s="267">
        <f t="shared" si="96"/>
        <v>100000</v>
      </c>
      <c r="P129" s="117"/>
      <c r="Q129" s="287">
        <f>+'0BJ PROGR. I-II Y III'!I128</f>
        <v>0</v>
      </c>
      <c r="R129" s="130">
        <f>+'0BJ PROGR. I-II Y III'!J128</f>
        <v>0</v>
      </c>
      <c r="S129" s="130">
        <f>+'0BJ PROGR. I-II Y III'!K128</f>
        <v>0</v>
      </c>
      <c r="T129" s="130">
        <f>+'0BJ PROGR. I-II Y III'!L128</f>
        <v>0</v>
      </c>
      <c r="U129" s="130">
        <f>+'0BJ PROGR. I-II Y III'!M128</f>
        <v>0</v>
      </c>
      <c r="V129" s="358">
        <f>+'0BJ PROGR. I-II Y III'!N128</f>
        <v>0</v>
      </c>
      <c r="W129" s="359">
        <f>+'0BJ PROGR. I-II Y III'!O128</f>
        <v>0</v>
      </c>
      <c r="X129" s="280">
        <f t="shared" si="97"/>
        <v>0</v>
      </c>
      <c r="Y129" s="359">
        <f>+'0BJ PROGR. I-II Y III'!Q128</f>
        <v>0</v>
      </c>
      <c r="Z129" s="359">
        <f>+'0BJ PROGR. I-II Y III'!R128</f>
        <v>0</v>
      </c>
      <c r="AA129" s="359">
        <f>+'0BJ PROGR. I-II Y III'!S128</f>
        <v>0</v>
      </c>
      <c r="AB129" s="130">
        <f t="shared" si="98"/>
        <v>0</v>
      </c>
      <c r="AC129" s="287">
        <f>+'0BJ PROGR. I-II Y III'!U128</f>
        <v>0</v>
      </c>
      <c r="AD129" s="130">
        <f>+'0BJ PROGR. I-II Y III'!V128</f>
        <v>0</v>
      </c>
      <c r="AE129" s="130">
        <f>+'0BJ PROGR. I-II Y III'!W128</f>
        <v>0</v>
      </c>
      <c r="AF129" s="130">
        <f>+'0BJ PROGR. I-II Y III'!X128</f>
        <v>0</v>
      </c>
      <c r="AG129" s="130">
        <f>+'0BJ PROGR. I-II Y III'!Y128</f>
        <v>0</v>
      </c>
      <c r="AH129" s="130">
        <f>+'0BJ PROGR. I-II Y III'!Z128</f>
        <v>0</v>
      </c>
      <c r="AI129" s="130">
        <f>+'0BJ PROGR. I-II Y III'!AA128</f>
        <v>0</v>
      </c>
      <c r="AJ129" s="267">
        <f t="shared" si="99"/>
        <v>0</v>
      </c>
      <c r="AK129" s="130"/>
      <c r="AL129" s="267">
        <v>0</v>
      </c>
      <c r="AM129" s="130"/>
      <c r="AN129" s="267">
        <f t="shared" si="100"/>
        <v>100000</v>
      </c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16"/>
      <c r="AY129" s="116"/>
    </row>
    <row r="130" spans="1:51" ht="15.75" customHeight="1">
      <c r="A130" s="116"/>
      <c r="B130" s="116"/>
      <c r="C130" s="116"/>
      <c r="D130" s="116"/>
      <c r="E130" s="116"/>
      <c r="F130" s="116"/>
      <c r="G130" s="136" t="s">
        <v>964</v>
      </c>
      <c r="I130" s="260" t="s">
        <v>601</v>
      </c>
      <c r="J130" s="162" t="s">
        <v>602</v>
      </c>
      <c r="K130" s="287">
        <f>+'0BJ PROGR. I-II Y III'!C129</f>
        <v>550000</v>
      </c>
      <c r="L130" s="130">
        <f>+'0BJ PROGR. I-II Y III'!D129</f>
        <v>100000</v>
      </c>
      <c r="M130" s="130">
        <f>+'0BJ PROGR. I-II Y III'!E129</f>
        <v>0</v>
      </c>
      <c r="N130" s="130">
        <f>+'0BJ PROGR. I-II Y III'!F129</f>
        <v>0</v>
      </c>
      <c r="O130" s="267">
        <f t="shared" si="96"/>
        <v>650000</v>
      </c>
      <c r="P130" s="117"/>
      <c r="Q130" s="287">
        <f>+'0BJ PROGR. I-II Y III'!I129</f>
        <v>0</v>
      </c>
      <c r="R130" s="130">
        <f>+'0BJ PROGR. I-II Y III'!J129</f>
        <v>0</v>
      </c>
      <c r="S130" s="130">
        <f>+'0BJ PROGR. I-II Y III'!K129</f>
        <v>0</v>
      </c>
      <c r="T130" s="130">
        <f>+'0BJ PROGR. I-II Y III'!L129</f>
        <v>0</v>
      </c>
      <c r="U130" s="130">
        <f>+'0BJ PROGR. I-II Y III'!M129</f>
        <v>0</v>
      </c>
      <c r="V130" s="358">
        <f>+'0BJ PROGR. I-II Y III'!N129</f>
        <v>0</v>
      </c>
      <c r="W130" s="359">
        <f>+'0BJ PROGR. I-II Y III'!O129</f>
        <v>0</v>
      </c>
      <c r="X130" s="280">
        <f t="shared" si="97"/>
        <v>0</v>
      </c>
      <c r="Y130" s="359">
        <f>+'0BJ PROGR. I-II Y III'!Q129</f>
        <v>0</v>
      </c>
      <c r="Z130" s="359">
        <f>+'0BJ PROGR. I-II Y III'!R129</f>
        <v>0</v>
      </c>
      <c r="AA130" s="359">
        <f>+'0BJ PROGR. I-II Y III'!S129</f>
        <v>0</v>
      </c>
      <c r="AB130" s="130">
        <f t="shared" si="98"/>
        <v>0</v>
      </c>
      <c r="AC130" s="287">
        <f>+'0BJ PROGR. I-II Y III'!U129</f>
        <v>0</v>
      </c>
      <c r="AD130" s="130">
        <f>+'0BJ PROGR. I-II Y III'!V129</f>
        <v>0</v>
      </c>
      <c r="AE130" s="130">
        <f>+'0BJ PROGR. I-II Y III'!W129</f>
        <v>0</v>
      </c>
      <c r="AF130" s="130">
        <f>+'0BJ PROGR. I-II Y III'!X129</f>
        <v>0</v>
      </c>
      <c r="AG130" s="130">
        <f>+'0BJ PROGR. I-II Y III'!Y129</f>
        <v>0</v>
      </c>
      <c r="AH130" s="130">
        <f>+'0BJ PROGR. I-II Y III'!Z129</f>
        <v>0</v>
      </c>
      <c r="AI130" s="130">
        <f>+'0BJ PROGR. I-II Y III'!AA129</f>
        <v>0</v>
      </c>
      <c r="AJ130" s="267">
        <f t="shared" si="99"/>
        <v>0</v>
      </c>
      <c r="AK130" s="130"/>
      <c r="AL130" s="267">
        <v>0</v>
      </c>
      <c r="AM130" s="130"/>
      <c r="AN130" s="267">
        <f t="shared" si="100"/>
        <v>650000</v>
      </c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16"/>
      <c r="AY130" s="116"/>
    </row>
    <row r="131" spans="1:51" ht="15.75" customHeight="1">
      <c r="A131" s="116"/>
      <c r="B131" s="116"/>
      <c r="C131" s="116"/>
      <c r="D131" s="116"/>
      <c r="E131" s="116"/>
      <c r="F131" s="116"/>
      <c r="G131" s="136" t="s">
        <v>964</v>
      </c>
      <c r="I131" s="260" t="s">
        <v>603</v>
      </c>
      <c r="J131" s="162" t="s">
        <v>604</v>
      </c>
      <c r="K131" s="287">
        <f>+'0BJ PROGR. I-II Y III'!C130</f>
        <v>100000</v>
      </c>
      <c r="L131" s="130">
        <f>+'0BJ PROGR. I-II Y III'!D130</f>
        <v>0</v>
      </c>
      <c r="M131" s="130">
        <f>+'0BJ PROGR. I-II Y III'!E130</f>
        <v>0</v>
      </c>
      <c r="N131" s="130">
        <f>+'0BJ PROGR. I-II Y III'!F130</f>
        <v>0</v>
      </c>
      <c r="O131" s="267">
        <f t="shared" si="96"/>
        <v>100000</v>
      </c>
      <c r="P131" s="117"/>
      <c r="Q131" s="287">
        <f>+'0BJ PROGR. I-II Y III'!I130</f>
        <v>0</v>
      </c>
      <c r="R131" s="130">
        <f>+'0BJ PROGR. I-II Y III'!J130</f>
        <v>0</v>
      </c>
      <c r="S131" s="130">
        <f>+'0BJ PROGR. I-II Y III'!K130</f>
        <v>0</v>
      </c>
      <c r="T131" s="130">
        <f>+'0BJ PROGR. I-II Y III'!L130</f>
        <v>0</v>
      </c>
      <c r="U131" s="130">
        <f>+'0BJ PROGR. I-II Y III'!M130</f>
        <v>0</v>
      </c>
      <c r="V131" s="358">
        <f>+'0BJ PROGR. I-II Y III'!N130</f>
        <v>0</v>
      </c>
      <c r="W131" s="359">
        <f>+'0BJ PROGR. I-II Y III'!O130</f>
        <v>0</v>
      </c>
      <c r="X131" s="280">
        <f t="shared" si="97"/>
        <v>0</v>
      </c>
      <c r="Y131" s="359">
        <f>+'0BJ PROGR. I-II Y III'!Q130</f>
        <v>0</v>
      </c>
      <c r="Z131" s="359">
        <f>+'0BJ PROGR. I-II Y III'!R130</f>
        <v>0</v>
      </c>
      <c r="AA131" s="359">
        <f>+'0BJ PROGR. I-II Y III'!S130</f>
        <v>0</v>
      </c>
      <c r="AB131" s="130">
        <f t="shared" si="98"/>
        <v>0</v>
      </c>
      <c r="AC131" s="287">
        <f>+'0BJ PROGR. I-II Y III'!U130</f>
        <v>0</v>
      </c>
      <c r="AD131" s="130">
        <f>+'0BJ PROGR. I-II Y III'!V130</f>
        <v>0</v>
      </c>
      <c r="AE131" s="130">
        <f>+'0BJ PROGR. I-II Y III'!W130</f>
        <v>0</v>
      </c>
      <c r="AF131" s="130">
        <f>+'0BJ PROGR. I-II Y III'!X130</f>
        <v>0</v>
      </c>
      <c r="AG131" s="130">
        <f>+'0BJ PROGR. I-II Y III'!Y130</f>
        <v>0</v>
      </c>
      <c r="AH131" s="130">
        <f>+'0BJ PROGR. I-II Y III'!Z130</f>
        <v>0</v>
      </c>
      <c r="AI131" s="130">
        <f>+'0BJ PROGR. I-II Y III'!AA130</f>
        <v>0</v>
      </c>
      <c r="AJ131" s="267">
        <f t="shared" si="99"/>
        <v>0</v>
      </c>
      <c r="AK131" s="130"/>
      <c r="AL131" s="267">
        <v>0</v>
      </c>
      <c r="AM131" s="130"/>
      <c r="AN131" s="267">
        <f t="shared" si="100"/>
        <v>100000</v>
      </c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16"/>
      <c r="AY131" s="116"/>
    </row>
    <row r="132" spans="1:51" ht="15.75" customHeight="1">
      <c r="A132" s="116"/>
      <c r="B132" s="116"/>
      <c r="C132" s="116"/>
      <c r="D132" s="116"/>
      <c r="E132" s="116"/>
      <c r="F132" s="116"/>
      <c r="G132" s="136" t="s">
        <v>964</v>
      </c>
      <c r="I132" s="260" t="s">
        <v>605</v>
      </c>
      <c r="J132" s="162" t="s">
        <v>606</v>
      </c>
      <c r="K132" s="287">
        <f>+'0BJ PROGR. I-II Y III'!C131</f>
        <v>100000</v>
      </c>
      <c r="L132" s="130">
        <f>+'0BJ PROGR. I-II Y III'!D131</f>
        <v>0</v>
      </c>
      <c r="M132" s="130">
        <f>+'0BJ PROGR. I-II Y III'!E131</f>
        <v>0</v>
      </c>
      <c r="N132" s="130">
        <f>+'0BJ PROGR. I-II Y III'!F131</f>
        <v>0</v>
      </c>
      <c r="O132" s="267">
        <f t="shared" si="96"/>
        <v>100000</v>
      </c>
      <c r="P132" s="117"/>
      <c r="Q132" s="287">
        <f>+'0BJ PROGR. I-II Y III'!I131</f>
        <v>30000</v>
      </c>
      <c r="R132" s="130">
        <f>+'0BJ PROGR. I-II Y III'!J131</f>
        <v>0</v>
      </c>
      <c r="S132" s="130">
        <f>+'0BJ PROGR. I-II Y III'!K131</f>
        <v>0</v>
      </c>
      <c r="T132" s="130">
        <f>+'0BJ PROGR. I-II Y III'!L131</f>
        <v>0</v>
      </c>
      <c r="U132" s="130">
        <f>+'0BJ PROGR. I-II Y III'!M131</f>
        <v>0</v>
      </c>
      <c r="V132" s="358">
        <f>+'0BJ PROGR. I-II Y III'!N131</f>
        <v>0</v>
      </c>
      <c r="W132" s="359">
        <f>+'0BJ PROGR. I-II Y III'!O131</f>
        <v>0</v>
      </c>
      <c r="X132" s="280">
        <f t="shared" si="97"/>
        <v>0</v>
      </c>
      <c r="Y132" s="359">
        <f>+'0BJ PROGR. I-II Y III'!Q131</f>
        <v>0</v>
      </c>
      <c r="Z132" s="359">
        <f>+'0BJ PROGR. I-II Y III'!R131</f>
        <v>0</v>
      </c>
      <c r="AA132" s="359">
        <f>+'0BJ PROGR. I-II Y III'!S131</f>
        <v>0</v>
      </c>
      <c r="AB132" s="130">
        <f t="shared" si="98"/>
        <v>0</v>
      </c>
      <c r="AC132" s="287">
        <f>+'0BJ PROGR. I-II Y III'!U131</f>
        <v>0</v>
      </c>
      <c r="AD132" s="130">
        <f>+'0BJ PROGR. I-II Y III'!V131</f>
        <v>0</v>
      </c>
      <c r="AE132" s="130">
        <f>+'0BJ PROGR. I-II Y III'!W131</f>
        <v>0</v>
      </c>
      <c r="AF132" s="130">
        <f>+'0BJ PROGR. I-II Y III'!X131</f>
        <v>0</v>
      </c>
      <c r="AG132" s="130">
        <f>+'0BJ PROGR. I-II Y III'!Y131</f>
        <v>0</v>
      </c>
      <c r="AH132" s="130">
        <f>+'0BJ PROGR. I-II Y III'!Z131</f>
        <v>0</v>
      </c>
      <c r="AI132" s="130">
        <f>+'0BJ PROGR. I-II Y III'!AA131</f>
        <v>0</v>
      </c>
      <c r="AJ132" s="267">
        <f t="shared" si="99"/>
        <v>30000</v>
      </c>
      <c r="AK132" s="130"/>
      <c r="AL132" s="267">
        <v>0</v>
      </c>
      <c r="AM132" s="130"/>
      <c r="AN132" s="267">
        <f t="shared" si="100"/>
        <v>130000</v>
      </c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16"/>
      <c r="AY132" s="116"/>
    </row>
    <row r="133" spans="1:51" ht="15.75" customHeight="1">
      <c r="A133" s="116"/>
      <c r="B133" s="116"/>
      <c r="C133" s="116"/>
      <c r="D133" s="116"/>
      <c r="E133" s="116"/>
      <c r="F133" s="116"/>
      <c r="G133" s="136" t="s">
        <v>964</v>
      </c>
      <c r="I133" s="260" t="s">
        <v>607</v>
      </c>
      <c r="J133" s="162" t="s">
        <v>608</v>
      </c>
      <c r="K133" s="287">
        <f>+'0BJ PROGR. I-II Y III'!C132</f>
        <v>100000</v>
      </c>
      <c r="L133" s="130">
        <f>+'0BJ PROGR. I-II Y III'!D132</f>
        <v>0</v>
      </c>
      <c r="M133" s="130">
        <f>+'0BJ PROGR. I-II Y III'!E132</f>
        <v>0</v>
      </c>
      <c r="N133" s="130">
        <f>+'0BJ PROGR. I-II Y III'!F132</f>
        <v>0</v>
      </c>
      <c r="O133" s="267">
        <f t="shared" si="96"/>
        <v>100000</v>
      </c>
      <c r="P133" s="117"/>
      <c r="Q133" s="287">
        <f>+'0BJ PROGR. I-II Y III'!I132</f>
        <v>0</v>
      </c>
      <c r="R133" s="130">
        <f>+'0BJ PROGR. I-II Y III'!J132</f>
        <v>0</v>
      </c>
      <c r="S133" s="130">
        <f>+'0BJ PROGR. I-II Y III'!K132</f>
        <v>0</v>
      </c>
      <c r="T133" s="130">
        <f>+'0BJ PROGR. I-II Y III'!L132</f>
        <v>0</v>
      </c>
      <c r="U133" s="130">
        <f>+'0BJ PROGR. I-II Y III'!M132</f>
        <v>0</v>
      </c>
      <c r="V133" s="358">
        <f>+'0BJ PROGR. I-II Y III'!N132</f>
        <v>0</v>
      </c>
      <c r="W133" s="359">
        <f>+'0BJ PROGR. I-II Y III'!O132</f>
        <v>0</v>
      </c>
      <c r="X133" s="280">
        <f t="shared" si="97"/>
        <v>0</v>
      </c>
      <c r="Y133" s="359">
        <f>+'0BJ PROGR. I-II Y III'!Q132</f>
        <v>0</v>
      </c>
      <c r="Z133" s="359">
        <f>+'0BJ PROGR. I-II Y III'!R132</f>
        <v>0</v>
      </c>
      <c r="AA133" s="359">
        <f>+'0BJ PROGR. I-II Y III'!S132</f>
        <v>0</v>
      </c>
      <c r="AB133" s="130">
        <f t="shared" si="98"/>
        <v>0</v>
      </c>
      <c r="AC133" s="287">
        <f>+'0BJ PROGR. I-II Y III'!U132</f>
        <v>0</v>
      </c>
      <c r="AD133" s="130">
        <f>+'0BJ PROGR. I-II Y III'!V132</f>
        <v>0</v>
      </c>
      <c r="AE133" s="130">
        <f>+'0BJ PROGR. I-II Y III'!W132</f>
        <v>0</v>
      </c>
      <c r="AF133" s="130">
        <f>+'0BJ PROGR. I-II Y III'!X132</f>
        <v>0</v>
      </c>
      <c r="AG133" s="130">
        <f>+'0BJ PROGR. I-II Y III'!Y132</f>
        <v>0</v>
      </c>
      <c r="AH133" s="130">
        <f>+'0BJ PROGR. I-II Y III'!Z132</f>
        <v>0</v>
      </c>
      <c r="AI133" s="130">
        <f>+'0BJ PROGR. I-II Y III'!AA132</f>
        <v>0</v>
      </c>
      <c r="AJ133" s="267">
        <f t="shared" si="99"/>
        <v>0</v>
      </c>
      <c r="AK133" s="130"/>
      <c r="AL133" s="267">
        <v>0</v>
      </c>
      <c r="AM133" s="130"/>
      <c r="AN133" s="267">
        <f t="shared" si="100"/>
        <v>100000</v>
      </c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16"/>
      <c r="AY133" s="116"/>
    </row>
    <row r="134" spans="1:51" ht="15.75" customHeight="1">
      <c r="A134" s="116"/>
      <c r="B134" s="116"/>
      <c r="C134" s="116"/>
      <c r="D134" s="116"/>
      <c r="E134" s="116"/>
      <c r="F134" s="116"/>
      <c r="G134" s="131" t="s">
        <v>964</v>
      </c>
      <c r="I134" s="273" t="s">
        <v>609</v>
      </c>
      <c r="J134" s="164" t="s">
        <v>610</v>
      </c>
      <c r="K134" s="287"/>
      <c r="L134" s="130"/>
      <c r="M134" s="130"/>
      <c r="N134" s="130"/>
      <c r="O134" s="274"/>
      <c r="P134" s="117"/>
      <c r="Q134" s="287"/>
      <c r="R134" s="130"/>
      <c r="S134" s="130"/>
      <c r="T134" s="130"/>
      <c r="U134" s="130"/>
      <c r="V134" s="358"/>
      <c r="W134" s="359"/>
      <c r="X134" s="277"/>
      <c r="Y134" s="359"/>
      <c r="Z134" s="359"/>
      <c r="AA134" s="359"/>
      <c r="AB134" s="158"/>
      <c r="AC134" s="287"/>
      <c r="AD134" s="130"/>
      <c r="AE134" s="130"/>
      <c r="AF134" s="130"/>
      <c r="AG134" s="130"/>
      <c r="AH134" s="130"/>
      <c r="AI134" s="130"/>
      <c r="AJ134" s="267"/>
      <c r="AK134" s="130"/>
      <c r="AL134" s="267"/>
      <c r="AM134" s="130"/>
      <c r="AN134" s="274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16"/>
      <c r="AY134" s="116"/>
    </row>
    <row r="135" spans="1:51" ht="15.75" customHeight="1">
      <c r="A135" s="116"/>
      <c r="B135" s="116"/>
      <c r="C135" s="116"/>
      <c r="D135" s="116"/>
      <c r="E135" s="116"/>
      <c r="F135" s="116"/>
      <c r="G135" s="136" t="s">
        <v>964</v>
      </c>
      <c r="I135" s="260" t="s">
        <v>611</v>
      </c>
      <c r="J135" s="162" t="s">
        <v>612</v>
      </c>
      <c r="K135" s="287">
        <f>+'0BJ PROGR. I-II Y III'!C134</f>
        <v>620000</v>
      </c>
      <c r="L135" s="130">
        <f>+'0BJ PROGR. I-II Y III'!D134</f>
        <v>0</v>
      </c>
      <c r="M135" s="130">
        <f>+'0BJ PROGR. I-II Y III'!E134</f>
        <v>0</v>
      </c>
      <c r="N135" s="130">
        <f>+'0BJ PROGR. I-II Y III'!F134</f>
        <v>0</v>
      </c>
      <c r="O135" s="267">
        <f t="shared" ref="O135:O136" si="101">SUM(K135:N135)</f>
        <v>620000</v>
      </c>
      <c r="P135" s="117"/>
      <c r="Q135" s="287">
        <f>+'0BJ PROGR. I-II Y III'!I134</f>
        <v>350000</v>
      </c>
      <c r="R135" s="130">
        <f>+'0BJ PROGR. I-II Y III'!J134</f>
        <v>300000</v>
      </c>
      <c r="S135" s="130">
        <f>+'0BJ PROGR. I-II Y III'!K134</f>
        <v>0</v>
      </c>
      <c r="T135" s="130">
        <f>+'0BJ PROGR. I-II Y III'!L134</f>
        <v>100000</v>
      </c>
      <c r="U135" s="130">
        <f>+'0BJ PROGR. I-II Y III'!M134</f>
        <v>0</v>
      </c>
      <c r="V135" s="358">
        <f>+'0BJ PROGR. I-II Y III'!N134</f>
        <v>0</v>
      </c>
      <c r="W135" s="359">
        <f>+'0BJ PROGR. I-II Y III'!O134</f>
        <v>0</v>
      </c>
      <c r="X135" s="280">
        <f t="shared" ref="X135:X136" si="102">SUM(V135:W135)</f>
        <v>0</v>
      </c>
      <c r="Y135" s="359">
        <f>+'0BJ PROGR. I-II Y III'!Q134</f>
        <v>0</v>
      </c>
      <c r="Z135" s="359">
        <f>+'0BJ PROGR. I-II Y III'!R134</f>
        <v>0</v>
      </c>
      <c r="AA135" s="359">
        <f>+'0BJ PROGR. I-II Y III'!S134</f>
        <v>0</v>
      </c>
      <c r="AB135" s="130">
        <f t="shared" ref="AB135:AB136" si="103">SUM(Y135:AA135)</f>
        <v>0</v>
      </c>
      <c r="AC135" s="287">
        <f>+'0BJ PROGR. I-II Y III'!U134</f>
        <v>0</v>
      </c>
      <c r="AD135" s="130">
        <f>+'0BJ PROGR. I-II Y III'!V134</f>
        <v>0</v>
      </c>
      <c r="AE135" s="130">
        <f>+'0BJ PROGR. I-II Y III'!W134</f>
        <v>0</v>
      </c>
      <c r="AF135" s="130">
        <f>+'0BJ PROGR. I-II Y III'!X134</f>
        <v>150000</v>
      </c>
      <c r="AG135" s="130">
        <f>+'0BJ PROGR. I-II Y III'!Y134</f>
        <v>0</v>
      </c>
      <c r="AH135" s="130">
        <f>+'0BJ PROGR. I-II Y III'!Z134</f>
        <v>0</v>
      </c>
      <c r="AI135" s="130">
        <f>+'0BJ PROGR. I-II Y III'!AA134</f>
        <v>0</v>
      </c>
      <c r="AJ135" s="267">
        <f t="shared" ref="AJ135:AJ136" si="104">+Q135+R135+S135+T135+U135++X135+AB135+AC135+AD135+AE135+AF135+AG135+AH135+AI135</f>
        <v>900000</v>
      </c>
      <c r="AK135" s="130"/>
      <c r="AL135" s="267">
        <v>0</v>
      </c>
      <c r="AM135" s="130"/>
      <c r="AN135" s="267">
        <f t="shared" ref="AN135:AN136" si="105">+O135+AJ135+AL135</f>
        <v>1520000</v>
      </c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16"/>
      <c r="AY135" s="116"/>
    </row>
    <row r="136" spans="1:51" ht="15.75" customHeight="1">
      <c r="A136" s="116"/>
      <c r="B136" s="116"/>
      <c r="C136" s="116"/>
      <c r="D136" s="116"/>
      <c r="E136" s="116"/>
      <c r="F136" s="116"/>
      <c r="G136" s="136" t="s">
        <v>964</v>
      </c>
      <c r="I136" s="260" t="s">
        <v>613</v>
      </c>
      <c r="J136" s="162" t="s">
        <v>614</v>
      </c>
      <c r="K136" s="287">
        <f>+'0BJ PROGR. I-II Y III'!C135</f>
        <v>1000000</v>
      </c>
      <c r="L136" s="130">
        <f>+'0BJ PROGR. I-II Y III'!D135</f>
        <v>0</v>
      </c>
      <c r="M136" s="130">
        <f>+'0BJ PROGR. I-II Y III'!E135</f>
        <v>0</v>
      </c>
      <c r="N136" s="130">
        <f>+'0BJ PROGR. I-II Y III'!F135</f>
        <v>0</v>
      </c>
      <c r="O136" s="267">
        <f t="shared" si="101"/>
        <v>1000000</v>
      </c>
      <c r="P136" s="117"/>
      <c r="Q136" s="287">
        <f>+'0BJ PROGR. I-II Y III'!I135</f>
        <v>100000</v>
      </c>
      <c r="R136" s="130">
        <f>+'0BJ PROGR. I-II Y III'!J135</f>
        <v>10000000</v>
      </c>
      <c r="S136" s="130">
        <f>+'0BJ PROGR. I-II Y III'!K135</f>
        <v>0</v>
      </c>
      <c r="T136" s="130">
        <f>+'0BJ PROGR. I-II Y III'!L135</f>
        <v>50000</v>
      </c>
      <c r="U136" s="130">
        <f>+'0BJ PROGR. I-II Y III'!M135</f>
        <v>0</v>
      </c>
      <c r="V136" s="358">
        <f>+'0BJ PROGR. I-II Y III'!N135</f>
        <v>0</v>
      </c>
      <c r="W136" s="359">
        <f>+'0BJ PROGR. I-II Y III'!O135</f>
        <v>0</v>
      </c>
      <c r="X136" s="280">
        <f t="shared" si="102"/>
        <v>0</v>
      </c>
      <c r="Y136" s="359">
        <f>+'0BJ PROGR. I-II Y III'!Q135</f>
        <v>0</v>
      </c>
      <c r="Z136" s="359">
        <f>+'0BJ PROGR. I-II Y III'!R135</f>
        <v>0</v>
      </c>
      <c r="AA136" s="359">
        <f>+'0BJ PROGR. I-II Y III'!S135</f>
        <v>0</v>
      </c>
      <c r="AB136" s="130">
        <f t="shared" si="103"/>
        <v>0</v>
      </c>
      <c r="AC136" s="287">
        <f>+'0BJ PROGR. I-II Y III'!U135</f>
        <v>0</v>
      </c>
      <c r="AD136" s="130">
        <f>+'0BJ PROGR. I-II Y III'!V135</f>
        <v>0</v>
      </c>
      <c r="AE136" s="130">
        <f>+'0BJ PROGR. I-II Y III'!W135</f>
        <v>0</v>
      </c>
      <c r="AF136" s="130">
        <f>+'0BJ PROGR. I-II Y III'!X135</f>
        <v>0</v>
      </c>
      <c r="AG136" s="130">
        <f>+'0BJ PROGR. I-II Y III'!Y135</f>
        <v>0</v>
      </c>
      <c r="AH136" s="130">
        <f>+'0BJ PROGR. I-II Y III'!Z135</f>
        <v>0</v>
      </c>
      <c r="AI136" s="130">
        <f>+'0BJ PROGR. I-II Y III'!AA135</f>
        <v>0</v>
      </c>
      <c r="AJ136" s="267">
        <f t="shared" si="104"/>
        <v>10150000</v>
      </c>
      <c r="AK136" s="130"/>
      <c r="AL136" s="267">
        <v>0</v>
      </c>
      <c r="AM136" s="130"/>
      <c r="AN136" s="267">
        <f t="shared" si="105"/>
        <v>11150000</v>
      </c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16"/>
      <c r="AY136" s="116"/>
    </row>
    <row r="137" spans="1:51" ht="15.75" customHeight="1">
      <c r="A137" s="116"/>
      <c r="B137" s="116"/>
      <c r="C137" s="116"/>
      <c r="D137" s="116"/>
      <c r="E137" s="116"/>
      <c r="F137" s="116"/>
      <c r="G137" s="131" t="s">
        <v>964</v>
      </c>
      <c r="I137" s="273" t="s">
        <v>615</v>
      </c>
      <c r="J137" s="164" t="s">
        <v>616</v>
      </c>
      <c r="K137" s="287"/>
      <c r="L137" s="130"/>
      <c r="M137" s="130"/>
      <c r="N137" s="130"/>
      <c r="O137" s="274"/>
      <c r="P137" s="117"/>
      <c r="Q137" s="287"/>
      <c r="R137" s="130"/>
      <c r="S137" s="130"/>
      <c r="T137" s="130"/>
      <c r="U137" s="130"/>
      <c r="V137" s="358"/>
      <c r="W137" s="359"/>
      <c r="X137" s="277"/>
      <c r="Y137" s="359"/>
      <c r="Z137" s="359"/>
      <c r="AA137" s="359"/>
      <c r="AB137" s="158"/>
      <c r="AC137" s="287"/>
      <c r="AD137" s="130"/>
      <c r="AE137" s="130"/>
      <c r="AF137" s="130"/>
      <c r="AG137" s="130"/>
      <c r="AH137" s="130"/>
      <c r="AI137" s="130"/>
      <c r="AJ137" s="267"/>
      <c r="AK137" s="130"/>
      <c r="AL137" s="267"/>
      <c r="AM137" s="130"/>
      <c r="AN137" s="274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16"/>
      <c r="AY137" s="116"/>
    </row>
    <row r="138" spans="1:51" ht="15.75" customHeight="1">
      <c r="A138" s="116"/>
      <c r="B138" s="116"/>
      <c r="C138" s="116"/>
      <c r="D138" s="116"/>
      <c r="E138" s="116"/>
      <c r="F138" s="116"/>
      <c r="G138" s="136" t="s">
        <v>964</v>
      </c>
      <c r="I138" s="260" t="s">
        <v>617</v>
      </c>
      <c r="J138" s="162" t="s">
        <v>618</v>
      </c>
      <c r="K138" s="287">
        <f>+'0BJ PROGR. I-II Y III'!C137</f>
        <v>0</v>
      </c>
      <c r="L138" s="130">
        <f>+'0BJ PROGR. I-II Y III'!D137</f>
        <v>0</v>
      </c>
      <c r="M138" s="130">
        <f>+'0BJ PROGR. I-II Y III'!E137</f>
        <v>0</v>
      </c>
      <c r="N138" s="130">
        <f>+'0BJ PROGR. I-II Y III'!F137</f>
        <v>0</v>
      </c>
      <c r="O138" s="267">
        <f t="shared" ref="O138:O141" si="106">SUM(K138:N138)</f>
        <v>0</v>
      </c>
      <c r="P138" s="117"/>
      <c r="Q138" s="287">
        <f>+'0BJ PROGR. I-II Y III'!I137</f>
        <v>0</v>
      </c>
      <c r="R138" s="130">
        <f>+'0BJ PROGR. I-II Y III'!J137</f>
        <v>0</v>
      </c>
      <c r="S138" s="130">
        <f>+'0BJ PROGR. I-II Y III'!K137</f>
        <v>0</v>
      </c>
      <c r="T138" s="130">
        <f>+'0BJ PROGR. I-II Y III'!L137</f>
        <v>0</v>
      </c>
      <c r="U138" s="130">
        <f>+'0BJ PROGR. I-II Y III'!M137</f>
        <v>0</v>
      </c>
      <c r="V138" s="358">
        <f>+'0BJ PROGR. I-II Y III'!N137</f>
        <v>0</v>
      </c>
      <c r="W138" s="359">
        <f>+'0BJ PROGR. I-II Y III'!O137</f>
        <v>0</v>
      </c>
      <c r="X138" s="280">
        <f t="shared" ref="X138:X141" si="107">SUM(V138:W138)</f>
        <v>0</v>
      </c>
      <c r="Y138" s="359">
        <f>+'0BJ PROGR. I-II Y III'!Q137</f>
        <v>0</v>
      </c>
      <c r="Z138" s="359">
        <f>+'0BJ PROGR. I-II Y III'!R137</f>
        <v>0</v>
      </c>
      <c r="AA138" s="359">
        <f>+'0BJ PROGR. I-II Y III'!S137</f>
        <v>0</v>
      </c>
      <c r="AB138" s="130">
        <f t="shared" ref="AB138:AB141" si="108">SUM(Y138:AA138)</f>
        <v>0</v>
      </c>
      <c r="AC138" s="287">
        <f>+'0BJ PROGR. I-II Y III'!U137</f>
        <v>0</v>
      </c>
      <c r="AD138" s="130">
        <f>+'0BJ PROGR. I-II Y III'!V137</f>
        <v>0</v>
      </c>
      <c r="AE138" s="130">
        <f>+'0BJ PROGR. I-II Y III'!W137</f>
        <v>0</v>
      </c>
      <c r="AF138" s="130">
        <f>+'0BJ PROGR. I-II Y III'!X137</f>
        <v>0</v>
      </c>
      <c r="AG138" s="130">
        <f>+'0BJ PROGR. I-II Y III'!Y137</f>
        <v>0</v>
      </c>
      <c r="AH138" s="130">
        <f>+'0BJ PROGR. I-II Y III'!Z137</f>
        <v>0</v>
      </c>
      <c r="AI138" s="130">
        <f>+'0BJ PROGR. I-II Y III'!AA137</f>
        <v>0</v>
      </c>
      <c r="AJ138" s="267">
        <f t="shared" ref="AJ138:AJ141" si="109">+Q138+R138+S138+T138+U138++X138+AB138+AC138+AD138+AE138+AF138+AG138+AH138+AI138</f>
        <v>0</v>
      </c>
      <c r="AK138" s="130"/>
      <c r="AL138" s="267">
        <v>0</v>
      </c>
      <c r="AM138" s="130"/>
      <c r="AN138" s="267">
        <f t="shared" ref="AN138:AN141" si="110">+O138+AJ138+AL138</f>
        <v>0</v>
      </c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16"/>
      <c r="AY138" s="116"/>
    </row>
    <row r="139" spans="1:51" ht="15.75" customHeight="1">
      <c r="A139" s="116"/>
      <c r="B139" s="116"/>
      <c r="C139" s="116"/>
      <c r="D139" s="116"/>
      <c r="E139" s="116"/>
      <c r="F139" s="116"/>
      <c r="G139" s="136" t="s">
        <v>964</v>
      </c>
      <c r="I139" s="260" t="s">
        <v>619</v>
      </c>
      <c r="J139" s="162" t="s">
        <v>620</v>
      </c>
      <c r="K139" s="287">
        <f>+'0BJ PROGR. I-II Y III'!C138</f>
        <v>0</v>
      </c>
      <c r="L139" s="130">
        <f>+'0BJ PROGR. I-II Y III'!D138</f>
        <v>0</v>
      </c>
      <c r="M139" s="130">
        <f>+'0BJ PROGR. I-II Y III'!E138</f>
        <v>0</v>
      </c>
      <c r="N139" s="130">
        <f>+'0BJ PROGR. I-II Y III'!F138</f>
        <v>0</v>
      </c>
      <c r="O139" s="267">
        <f t="shared" si="106"/>
        <v>0</v>
      </c>
      <c r="P139" s="117"/>
      <c r="Q139" s="287">
        <f>+'0BJ PROGR. I-II Y III'!I138</f>
        <v>0</v>
      </c>
      <c r="R139" s="130">
        <f>+'0BJ PROGR. I-II Y III'!J138</f>
        <v>0</v>
      </c>
      <c r="S139" s="130">
        <f>+'0BJ PROGR. I-II Y III'!K138</f>
        <v>0</v>
      </c>
      <c r="T139" s="130">
        <f>+'0BJ PROGR. I-II Y III'!L138</f>
        <v>0</v>
      </c>
      <c r="U139" s="130">
        <f>+'0BJ PROGR. I-II Y III'!M138</f>
        <v>0</v>
      </c>
      <c r="V139" s="358">
        <f>+'0BJ PROGR. I-II Y III'!N138</f>
        <v>0</v>
      </c>
      <c r="W139" s="359">
        <f>+'0BJ PROGR. I-II Y III'!O138</f>
        <v>0</v>
      </c>
      <c r="X139" s="280">
        <f t="shared" si="107"/>
        <v>0</v>
      </c>
      <c r="Y139" s="359">
        <f>+'0BJ PROGR. I-II Y III'!Q138</f>
        <v>0</v>
      </c>
      <c r="Z139" s="359">
        <f>+'0BJ PROGR. I-II Y III'!R138</f>
        <v>0</v>
      </c>
      <c r="AA139" s="359">
        <f>+'0BJ PROGR. I-II Y III'!S138</f>
        <v>0</v>
      </c>
      <c r="AB139" s="130">
        <f t="shared" si="108"/>
        <v>0</v>
      </c>
      <c r="AC139" s="287">
        <f>+'0BJ PROGR. I-II Y III'!U138</f>
        <v>0</v>
      </c>
      <c r="AD139" s="130">
        <f>+'0BJ PROGR. I-II Y III'!V138</f>
        <v>0</v>
      </c>
      <c r="AE139" s="130">
        <f>+'0BJ PROGR. I-II Y III'!W138</f>
        <v>0</v>
      </c>
      <c r="AF139" s="130">
        <f>+'0BJ PROGR. I-II Y III'!X138</f>
        <v>0</v>
      </c>
      <c r="AG139" s="130">
        <f>+'0BJ PROGR. I-II Y III'!Y138</f>
        <v>0</v>
      </c>
      <c r="AH139" s="130">
        <f>+'0BJ PROGR. I-II Y III'!Z138</f>
        <v>0</v>
      </c>
      <c r="AI139" s="130">
        <f>+'0BJ PROGR. I-II Y III'!AA138</f>
        <v>0</v>
      </c>
      <c r="AJ139" s="267">
        <f t="shared" si="109"/>
        <v>0</v>
      </c>
      <c r="AK139" s="130"/>
      <c r="AL139" s="267">
        <v>0</v>
      </c>
      <c r="AM139" s="130"/>
      <c r="AN139" s="267">
        <f t="shared" si="110"/>
        <v>0</v>
      </c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16"/>
      <c r="AY139" s="116"/>
    </row>
    <row r="140" spans="1:51" ht="15.75" customHeight="1">
      <c r="A140" s="116"/>
      <c r="B140" s="116"/>
      <c r="C140" s="116"/>
      <c r="D140" s="116"/>
      <c r="E140" s="116"/>
      <c r="F140" s="116"/>
      <c r="G140" s="136" t="s">
        <v>964</v>
      </c>
      <c r="I140" s="260" t="s">
        <v>621</v>
      </c>
      <c r="J140" s="162" t="s">
        <v>622</v>
      </c>
      <c r="K140" s="287">
        <f>+'0BJ PROGR. I-II Y III'!C139</f>
        <v>0</v>
      </c>
      <c r="L140" s="130">
        <f>+'0BJ PROGR. I-II Y III'!D139</f>
        <v>0</v>
      </c>
      <c r="M140" s="130">
        <f>+'0BJ PROGR. I-II Y III'!E139</f>
        <v>0</v>
      </c>
      <c r="N140" s="130">
        <f>+'0BJ PROGR. I-II Y III'!F139</f>
        <v>0</v>
      </c>
      <c r="O140" s="267">
        <f t="shared" si="106"/>
        <v>0</v>
      </c>
      <c r="P140" s="117"/>
      <c r="Q140" s="287">
        <f>+'0BJ PROGR. I-II Y III'!I139</f>
        <v>0</v>
      </c>
      <c r="R140" s="130">
        <f>+'0BJ PROGR. I-II Y III'!J139</f>
        <v>0</v>
      </c>
      <c r="S140" s="130">
        <f>+'0BJ PROGR. I-II Y III'!K139</f>
        <v>0</v>
      </c>
      <c r="T140" s="130">
        <f>+'0BJ PROGR. I-II Y III'!L139</f>
        <v>0</v>
      </c>
      <c r="U140" s="130">
        <f>+'0BJ PROGR. I-II Y III'!M139</f>
        <v>0</v>
      </c>
      <c r="V140" s="358">
        <f>+'0BJ PROGR. I-II Y III'!N139</f>
        <v>0</v>
      </c>
      <c r="W140" s="359">
        <f>+'0BJ PROGR. I-II Y III'!O139</f>
        <v>0</v>
      </c>
      <c r="X140" s="280">
        <f t="shared" si="107"/>
        <v>0</v>
      </c>
      <c r="Y140" s="359">
        <f>+'0BJ PROGR. I-II Y III'!Q139</f>
        <v>0</v>
      </c>
      <c r="Z140" s="359">
        <f>+'0BJ PROGR. I-II Y III'!R139</f>
        <v>0</v>
      </c>
      <c r="AA140" s="359">
        <f>+'0BJ PROGR. I-II Y III'!S139</f>
        <v>0</v>
      </c>
      <c r="AB140" s="130">
        <f t="shared" si="108"/>
        <v>0</v>
      </c>
      <c r="AC140" s="287">
        <f>+'0BJ PROGR. I-II Y III'!U139</f>
        <v>0</v>
      </c>
      <c r="AD140" s="130">
        <f>+'0BJ PROGR. I-II Y III'!V139</f>
        <v>0</v>
      </c>
      <c r="AE140" s="130">
        <f>+'0BJ PROGR. I-II Y III'!W139</f>
        <v>0</v>
      </c>
      <c r="AF140" s="130">
        <f>+'0BJ PROGR. I-II Y III'!X139</f>
        <v>0</v>
      </c>
      <c r="AG140" s="130">
        <f>+'0BJ PROGR. I-II Y III'!Y139</f>
        <v>0</v>
      </c>
      <c r="AH140" s="130">
        <f>+'0BJ PROGR. I-II Y III'!Z139</f>
        <v>0</v>
      </c>
      <c r="AI140" s="130">
        <f>+'0BJ PROGR. I-II Y III'!AA139</f>
        <v>0</v>
      </c>
      <c r="AJ140" s="267">
        <f t="shared" si="109"/>
        <v>0</v>
      </c>
      <c r="AK140" s="130"/>
      <c r="AL140" s="267">
        <v>0</v>
      </c>
      <c r="AM140" s="130"/>
      <c r="AN140" s="267">
        <f t="shared" si="110"/>
        <v>0</v>
      </c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16"/>
      <c r="AY140" s="116"/>
    </row>
    <row r="141" spans="1:51" ht="15.75" customHeight="1">
      <c r="A141" s="116"/>
      <c r="B141" s="116"/>
      <c r="C141" s="116"/>
      <c r="D141" s="116"/>
      <c r="E141" s="116"/>
      <c r="F141" s="116"/>
      <c r="G141" s="136" t="s">
        <v>964</v>
      </c>
      <c r="I141" s="260" t="s">
        <v>623</v>
      </c>
      <c r="J141" s="162" t="s">
        <v>624</v>
      </c>
      <c r="K141" s="287">
        <f>+'0BJ PROGR. I-II Y III'!C140</f>
        <v>0</v>
      </c>
      <c r="L141" s="130">
        <f>+'0BJ PROGR. I-II Y III'!D140</f>
        <v>0</v>
      </c>
      <c r="M141" s="130">
        <f>+'0BJ PROGR. I-II Y III'!E140</f>
        <v>0</v>
      </c>
      <c r="N141" s="130">
        <f>+'0BJ PROGR. I-II Y III'!F140</f>
        <v>0</v>
      </c>
      <c r="O141" s="267">
        <f t="shared" si="106"/>
        <v>0</v>
      </c>
      <c r="P141" s="117"/>
      <c r="Q141" s="287">
        <f>+'0BJ PROGR. I-II Y III'!I140</f>
        <v>0</v>
      </c>
      <c r="R141" s="130">
        <f>+'0BJ PROGR. I-II Y III'!J140</f>
        <v>0</v>
      </c>
      <c r="S141" s="130">
        <f>+'0BJ PROGR. I-II Y III'!K140</f>
        <v>0</v>
      </c>
      <c r="T141" s="130">
        <f>+'0BJ PROGR. I-II Y III'!L140</f>
        <v>0</v>
      </c>
      <c r="U141" s="130">
        <f>+'0BJ PROGR. I-II Y III'!M140</f>
        <v>0</v>
      </c>
      <c r="V141" s="358">
        <f>+'0BJ PROGR. I-II Y III'!N140</f>
        <v>0</v>
      </c>
      <c r="W141" s="359">
        <f>+'0BJ PROGR. I-II Y III'!O140</f>
        <v>0</v>
      </c>
      <c r="X141" s="280">
        <f t="shared" si="107"/>
        <v>0</v>
      </c>
      <c r="Y141" s="359">
        <f>+'0BJ PROGR. I-II Y III'!Q140</f>
        <v>0</v>
      </c>
      <c r="Z141" s="359">
        <f>+'0BJ PROGR. I-II Y III'!R140</f>
        <v>0</v>
      </c>
      <c r="AA141" s="359">
        <f>+'0BJ PROGR. I-II Y III'!S140</f>
        <v>0</v>
      </c>
      <c r="AB141" s="130">
        <f t="shared" si="108"/>
        <v>0</v>
      </c>
      <c r="AC141" s="287">
        <f>+'0BJ PROGR. I-II Y III'!U140</f>
        <v>0</v>
      </c>
      <c r="AD141" s="130">
        <f>+'0BJ PROGR. I-II Y III'!V140</f>
        <v>0</v>
      </c>
      <c r="AE141" s="130">
        <f>+'0BJ PROGR. I-II Y III'!W140</f>
        <v>0</v>
      </c>
      <c r="AF141" s="130">
        <f>+'0BJ PROGR. I-II Y III'!X140</f>
        <v>0</v>
      </c>
      <c r="AG141" s="130">
        <f>+'0BJ PROGR. I-II Y III'!Y140</f>
        <v>0</v>
      </c>
      <c r="AH141" s="130">
        <f>+'0BJ PROGR. I-II Y III'!Z140</f>
        <v>0</v>
      </c>
      <c r="AI141" s="130">
        <f>+'0BJ PROGR. I-II Y III'!AA140</f>
        <v>0</v>
      </c>
      <c r="AJ141" s="267">
        <f t="shared" si="109"/>
        <v>0</v>
      </c>
      <c r="AK141" s="130"/>
      <c r="AL141" s="267">
        <v>0</v>
      </c>
      <c r="AM141" s="130"/>
      <c r="AN141" s="267">
        <f t="shared" si="110"/>
        <v>0</v>
      </c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16"/>
      <c r="AY141" s="116"/>
    </row>
    <row r="142" spans="1:51" ht="15.75" customHeight="1">
      <c r="A142" s="116"/>
      <c r="B142" s="116"/>
      <c r="C142" s="116"/>
      <c r="D142" s="116"/>
      <c r="E142" s="116"/>
      <c r="F142" s="116"/>
      <c r="G142" s="131" t="s">
        <v>964</v>
      </c>
      <c r="I142" s="273" t="s">
        <v>625</v>
      </c>
      <c r="J142" s="164" t="s">
        <v>626</v>
      </c>
      <c r="K142" s="287"/>
      <c r="L142" s="130"/>
      <c r="M142" s="130"/>
      <c r="N142" s="130"/>
      <c r="O142" s="274"/>
      <c r="P142" s="117"/>
      <c r="Q142" s="287"/>
      <c r="R142" s="130"/>
      <c r="S142" s="130"/>
      <c r="T142" s="130"/>
      <c r="U142" s="130"/>
      <c r="V142" s="358"/>
      <c r="W142" s="359"/>
      <c r="X142" s="277"/>
      <c r="Y142" s="359"/>
      <c r="Z142" s="359"/>
      <c r="AA142" s="359"/>
      <c r="AB142" s="158"/>
      <c r="AC142" s="287"/>
      <c r="AD142" s="130"/>
      <c r="AE142" s="130"/>
      <c r="AF142" s="130"/>
      <c r="AG142" s="130"/>
      <c r="AH142" s="130"/>
      <c r="AI142" s="130"/>
      <c r="AJ142" s="267"/>
      <c r="AK142" s="130"/>
      <c r="AL142" s="267"/>
      <c r="AM142" s="130"/>
      <c r="AN142" s="274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16"/>
      <c r="AY142" s="116"/>
    </row>
    <row r="143" spans="1:51" ht="15.75" customHeight="1">
      <c r="A143" s="116"/>
      <c r="B143" s="116"/>
      <c r="C143" s="116"/>
      <c r="D143" s="116"/>
      <c r="E143" s="116"/>
      <c r="F143" s="116"/>
      <c r="G143" s="136" t="s">
        <v>964</v>
      </c>
      <c r="I143" s="260" t="s">
        <v>627</v>
      </c>
      <c r="J143" s="162" t="s">
        <v>628</v>
      </c>
      <c r="K143" s="287">
        <f>+'0BJ PROGR. I-II Y III'!C142</f>
        <v>1457000</v>
      </c>
      <c r="L143" s="130">
        <f>+'0BJ PROGR. I-II Y III'!D142</f>
        <v>600000</v>
      </c>
      <c r="M143" s="130">
        <f>+'0BJ PROGR. I-II Y III'!E142</f>
        <v>0</v>
      </c>
      <c r="N143" s="130">
        <f>+'0BJ PROGR. I-II Y III'!F142</f>
        <v>0</v>
      </c>
      <c r="O143" s="267">
        <f t="shared" ref="O143:O150" si="111">SUM(K143:N143)</f>
        <v>2057000</v>
      </c>
      <c r="P143" s="117"/>
      <c r="Q143" s="287">
        <f>+'0BJ PROGR. I-II Y III'!I142</f>
        <v>0</v>
      </c>
      <c r="R143" s="130">
        <f>+'0BJ PROGR. I-II Y III'!J142</f>
        <v>30000</v>
      </c>
      <c r="S143" s="130">
        <f>+'0BJ PROGR. I-II Y III'!K142</f>
        <v>0</v>
      </c>
      <c r="T143" s="130">
        <f>+'0BJ PROGR. I-II Y III'!L142</f>
        <v>0</v>
      </c>
      <c r="U143" s="130">
        <f>+'0BJ PROGR. I-II Y III'!M142</f>
        <v>0</v>
      </c>
      <c r="V143" s="358">
        <f>+'0BJ PROGR. I-II Y III'!N142</f>
        <v>300000</v>
      </c>
      <c r="W143" s="359">
        <f>+'0BJ PROGR. I-II Y III'!O142</f>
        <v>0</v>
      </c>
      <c r="X143" s="280">
        <f t="shared" ref="X143:X150" si="112">SUM(V143:W143)</f>
        <v>300000</v>
      </c>
      <c r="Y143" s="359">
        <f>+'0BJ PROGR. I-II Y III'!Q142</f>
        <v>150000</v>
      </c>
      <c r="Z143" s="359">
        <f>+'0BJ PROGR. I-II Y III'!R142</f>
        <v>0</v>
      </c>
      <c r="AA143" s="359">
        <f>+'0BJ PROGR. I-II Y III'!S142</f>
        <v>25000</v>
      </c>
      <c r="AB143" s="130">
        <f t="shared" ref="AB143:AB150" si="113">SUM(Y143:AA143)</f>
        <v>175000</v>
      </c>
      <c r="AC143" s="287">
        <f>+'0BJ PROGR. I-II Y III'!U142</f>
        <v>0</v>
      </c>
      <c r="AD143" s="130">
        <f>+'0BJ PROGR. I-II Y III'!V142</f>
        <v>0</v>
      </c>
      <c r="AE143" s="130">
        <f>+'0BJ PROGR. I-II Y III'!W142</f>
        <v>0</v>
      </c>
      <c r="AF143" s="130">
        <f>+'0BJ PROGR. I-II Y III'!X142</f>
        <v>0</v>
      </c>
      <c r="AG143" s="130">
        <f>+'0BJ PROGR. I-II Y III'!Y142</f>
        <v>0</v>
      </c>
      <c r="AH143" s="130">
        <f>+'0BJ PROGR. I-II Y III'!Z142</f>
        <v>0</v>
      </c>
      <c r="AI143" s="130">
        <f>+'0BJ PROGR. I-II Y III'!AA142</f>
        <v>0</v>
      </c>
      <c r="AJ143" s="267">
        <f t="shared" ref="AJ143:AJ150" si="114">+Q143+R143+S143+T143+U143++X143+AB143+AC143+AD143+AE143+AF143+AG143+AH143+AI143</f>
        <v>505000</v>
      </c>
      <c r="AK143" s="130"/>
      <c r="AL143" s="267">
        <v>0</v>
      </c>
      <c r="AM143" s="130"/>
      <c r="AN143" s="267">
        <f t="shared" ref="AN143:AN150" si="115">+O143+AJ143+AL143</f>
        <v>2562000</v>
      </c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16"/>
      <c r="AY143" s="116"/>
    </row>
    <row r="144" spans="1:51" ht="15.75" customHeight="1">
      <c r="A144" s="116"/>
      <c r="B144" s="116"/>
      <c r="C144" s="116"/>
      <c r="D144" s="116"/>
      <c r="E144" s="116"/>
      <c r="F144" s="116"/>
      <c r="G144" s="136" t="s">
        <v>964</v>
      </c>
      <c r="I144" s="260" t="s">
        <v>629</v>
      </c>
      <c r="J144" s="162" t="s">
        <v>630</v>
      </c>
      <c r="K144" s="287">
        <f>+'0BJ PROGR. I-II Y III'!C143</f>
        <v>0</v>
      </c>
      <c r="L144" s="130">
        <f>+'0BJ PROGR. I-II Y III'!D143</f>
        <v>0</v>
      </c>
      <c r="M144" s="130">
        <f>+'0BJ PROGR. I-II Y III'!E143</f>
        <v>0</v>
      </c>
      <c r="N144" s="130">
        <f>+'0BJ PROGR. I-II Y III'!F143</f>
        <v>0</v>
      </c>
      <c r="O144" s="267">
        <f t="shared" si="111"/>
        <v>0</v>
      </c>
      <c r="P144" s="117"/>
      <c r="Q144" s="287">
        <f>+'0BJ PROGR. I-II Y III'!I143</f>
        <v>0</v>
      </c>
      <c r="R144" s="130">
        <f>+'0BJ PROGR. I-II Y III'!J143</f>
        <v>0</v>
      </c>
      <c r="S144" s="130">
        <f>+'0BJ PROGR. I-II Y III'!K143</f>
        <v>0</v>
      </c>
      <c r="T144" s="130">
        <f>+'0BJ PROGR. I-II Y III'!L143</f>
        <v>0</v>
      </c>
      <c r="U144" s="130">
        <f>+'0BJ PROGR. I-II Y III'!M143</f>
        <v>0</v>
      </c>
      <c r="V144" s="358">
        <f>+'0BJ PROGR. I-II Y III'!N143</f>
        <v>0</v>
      </c>
      <c r="W144" s="359">
        <f>+'0BJ PROGR. I-II Y III'!O143</f>
        <v>0</v>
      </c>
      <c r="X144" s="280">
        <f t="shared" si="112"/>
        <v>0</v>
      </c>
      <c r="Y144" s="359">
        <f>+'0BJ PROGR. I-II Y III'!Q143</f>
        <v>0</v>
      </c>
      <c r="Z144" s="359">
        <f>+'0BJ PROGR. I-II Y III'!R143</f>
        <v>0</v>
      </c>
      <c r="AA144" s="359">
        <f>+'0BJ PROGR. I-II Y III'!S143</f>
        <v>0</v>
      </c>
      <c r="AB144" s="130">
        <f t="shared" si="113"/>
        <v>0</v>
      </c>
      <c r="AC144" s="287">
        <f>+'0BJ PROGR. I-II Y III'!U143</f>
        <v>0</v>
      </c>
      <c r="AD144" s="130">
        <f>+'0BJ PROGR. I-II Y III'!V143</f>
        <v>0</v>
      </c>
      <c r="AE144" s="130">
        <f>+'0BJ PROGR. I-II Y III'!W143</f>
        <v>0</v>
      </c>
      <c r="AF144" s="130">
        <f>+'0BJ PROGR. I-II Y III'!X143</f>
        <v>0</v>
      </c>
      <c r="AG144" s="130">
        <f>+'0BJ PROGR. I-II Y III'!Y143</f>
        <v>0</v>
      </c>
      <c r="AH144" s="130">
        <f>+'0BJ PROGR. I-II Y III'!Z143</f>
        <v>0</v>
      </c>
      <c r="AI144" s="130">
        <f>+'0BJ PROGR. I-II Y III'!AA143</f>
        <v>0</v>
      </c>
      <c r="AJ144" s="267">
        <f t="shared" si="114"/>
        <v>0</v>
      </c>
      <c r="AK144" s="130"/>
      <c r="AL144" s="267">
        <v>0</v>
      </c>
      <c r="AM144" s="130"/>
      <c r="AN144" s="267">
        <f t="shared" si="115"/>
        <v>0</v>
      </c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16"/>
      <c r="AY144" s="116"/>
    </row>
    <row r="145" spans="1:51" ht="15.75" customHeight="1">
      <c r="A145" s="116"/>
      <c r="B145" s="116"/>
      <c r="C145" s="116"/>
      <c r="D145" s="116"/>
      <c r="E145" s="116"/>
      <c r="F145" s="116"/>
      <c r="G145" s="136" t="s">
        <v>964</v>
      </c>
      <c r="I145" s="260" t="s">
        <v>631</v>
      </c>
      <c r="J145" s="162" t="s">
        <v>632</v>
      </c>
      <c r="K145" s="287">
        <f>+'0BJ PROGR. I-II Y III'!C144</f>
        <v>2670000</v>
      </c>
      <c r="L145" s="130">
        <f>+'0BJ PROGR. I-II Y III'!D144</f>
        <v>500000</v>
      </c>
      <c r="M145" s="130">
        <f>+'0BJ PROGR. I-II Y III'!E144</f>
        <v>0</v>
      </c>
      <c r="N145" s="130">
        <f>+'0BJ PROGR. I-II Y III'!F144</f>
        <v>0</v>
      </c>
      <c r="O145" s="267">
        <f t="shared" si="111"/>
        <v>3170000</v>
      </c>
      <c r="P145" s="117"/>
      <c r="Q145" s="287">
        <f>+'0BJ PROGR. I-II Y III'!I144</f>
        <v>0</v>
      </c>
      <c r="R145" s="130">
        <f>+'0BJ PROGR. I-II Y III'!J144</f>
        <v>50000</v>
      </c>
      <c r="S145" s="130">
        <f>+'0BJ PROGR. I-II Y III'!K144</f>
        <v>0</v>
      </c>
      <c r="T145" s="130">
        <f>+'0BJ PROGR. I-II Y III'!L144</f>
        <v>0</v>
      </c>
      <c r="U145" s="130">
        <f>+'0BJ PROGR. I-II Y III'!M144</f>
        <v>0</v>
      </c>
      <c r="V145" s="358">
        <f>+'0BJ PROGR. I-II Y III'!N144</f>
        <v>0</v>
      </c>
      <c r="W145" s="359">
        <f>+'0BJ PROGR. I-II Y III'!O144</f>
        <v>0</v>
      </c>
      <c r="X145" s="280">
        <f t="shared" si="112"/>
        <v>0</v>
      </c>
      <c r="Y145" s="359">
        <f>+'0BJ PROGR. I-II Y III'!Q144</f>
        <v>200000</v>
      </c>
      <c r="Z145" s="359">
        <f>+'0BJ PROGR. I-II Y III'!R144</f>
        <v>0</v>
      </c>
      <c r="AA145" s="359">
        <f>+'0BJ PROGR. I-II Y III'!S144</f>
        <v>111000</v>
      </c>
      <c r="AB145" s="130">
        <f t="shared" si="113"/>
        <v>311000</v>
      </c>
      <c r="AC145" s="287">
        <f>+'0BJ PROGR. I-II Y III'!U144</f>
        <v>0</v>
      </c>
      <c r="AD145" s="130">
        <f>+'0BJ PROGR. I-II Y III'!V144</f>
        <v>0</v>
      </c>
      <c r="AE145" s="130">
        <f>+'0BJ PROGR. I-II Y III'!W144</f>
        <v>0</v>
      </c>
      <c r="AF145" s="130">
        <f>+'0BJ PROGR. I-II Y III'!X144</f>
        <v>0</v>
      </c>
      <c r="AG145" s="130">
        <f>+'0BJ PROGR. I-II Y III'!Y144</f>
        <v>0</v>
      </c>
      <c r="AH145" s="130">
        <f>+'0BJ PROGR. I-II Y III'!Z144</f>
        <v>0</v>
      </c>
      <c r="AI145" s="130">
        <f>+'0BJ PROGR. I-II Y III'!AA144</f>
        <v>0</v>
      </c>
      <c r="AJ145" s="267">
        <f t="shared" si="114"/>
        <v>361000</v>
      </c>
      <c r="AK145" s="130"/>
      <c r="AL145" s="267">
        <v>0</v>
      </c>
      <c r="AM145" s="130"/>
      <c r="AN145" s="267">
        <f t="shared" si="115"/>
        <v>3531000</v>
      </c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16"/>
      <c r="AY145" s="116"/>
    </row>
    <row r="146" spans="1:51" ht="15.75" customHeight="1">
      <c r="A146" s="116"/>
      <c r="B146" s="116"/>
      <c r="C146" s="116"/>
      <c r="D146" s="116"/>
      <c r="E146" s="116"/>
      <c r="F146" s="116"/>
      <c r="G146" s="136" t="s">
        <v>964</v>
      </c>
      <c r="I146" s="260" t="s">
        <v>633</v>
      </c>
      <c r="J146" s="162" t="s">
        <v>634</v>
      </c>
      <c r="K146" s="287">
        <f>+'0BJ PROGR. I-II Y III'!C145</f>
        <v>5800000</v>
      </c>
      <c r="L146" s="130">
        <f>+'0BJ PROGR. I-II Y III'!D145</f>
        <v>150000</v>
      </c>
      <c r="M146" s="130">
        <f>+'0BJ PROGR. I-II Y III'!E145</f>
        <v>0</v>
      </c>
      <c r="N146" s="130">
        <f>+'0BJ PROGR. I-II Y III'!F145</f>
        <v>0</v>
      </c>
      <c r="O146" s="267">
        <f t="shared" si="111"/>
        <v>5950000</v>
      </c>
      <c r="P146" s="117"/>
      <c r="Q146" s="287">
        <f>+'0BJ PROGR. I-II Y III'!I145</f>
        <v>420000</v>
      </c>
      <c r="R146" s="130">
        <f>+'0BJ PROGR. I-II Y III'!J145</f>
        <v>2100000</v>
      </c>
      <c r="S146" s="130">
        <f>+'0BJ PROGR. I-II Y III'!K145</f>
        <v>0</v>
      </c>
      <c r="T146" s="130">
        <f>+'0BJ PROGR. I-II Y III'!L145</f>
        <v>0</v>
      </c>
      <c r="U146" s="130">
        <f>+'0BJ PROGR. I-II Y III'!M145</f>
        <v>0</v>
      </c>
      <c r="V146" s="358">
        <f>+'0BJ PROGR. I-II Y III'!N145</f>
        <v>200000</v>
      </c>
      <c r="W146" s="359">
        <f>+'0BJ PROGR. I-II Y III'!O145</f>
        <v>0</v>
      </c>
      <c r="X146" s="280">
        <f t="shared" si="112"/>
        <v>200000</v>
      </c>
      <c r="Y146" s="359">
        <f>+'0BJ PROGR. I-II Y III'!Q145</f>
        <v>200000</v>
      </c>
      <c r="Z146" s="359">
        <f>+'0BJ PROGR. I-II Y III'!R145</f>
        <v>0</v>
      </c>
      <c r="AA146" s="359">
        <f>+'0BJ PROGR. I-II Y III'!S145</f>
        <v>0</v>
      </c>
      <c r="AB146" s="130">
        <f t="shared" si="113"/>
        <v>200000</v>
      </c>
      <c r="AC146" s="287">
        <f>+'0BJ PROGR. I-II Y III'!U145</f>
        <v>0</v>
      </c>
      <c r="AD146" s="130">
        <f>+'0BJ PROGR. I-II Y III'!V145</f>
        <v>0</v>
      </c>
      <c r="AE146" s="130">
        <f>+'0BJ PROGR. I-II Y III'!W145</f>
        <v>0</v>
      </c>
      <c r="AF146" s="130">
        <f>+'0BJ PROGR. I-II Y III'!X145</f>
        <v>200000</v>
      </c>
      <c r="AG146" s="130">
        <f>+'0BJ PROGR. I-II Y III'!Y145</f>
        <v>0</v>
      </c>
      <c r="AH146" s="130">
        <f>+'0BJ PROGR. I-II Y III'!Z145</f>
        <v>0</v>
      </c>
      <c r="AI146" s="130">
        <f>+'0BJ PROGR. I-II Y III'!AA145</f>
        <v>0</v>
      </c>
      <c r="AJ146" s="267">
        <f t="shared" si="114"/>
        <v>3120000</v>
      </c>
      <c r="AK146" s="130"/>
      <c r="AL146" s="267">
        <v>0</v>
      </c>
      <c r="AM146" s="130"/>
      <c r="AN146" s="267">
        <f t="shared" si="115"/>
        <v>9070000</v>
      </c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16"/>
      <c r="AY146" s="116"/>
    </row>
    <row r="147" spans="1:51" ht="15.75" customHeight="1">
      <c r="A147" s="116"/>
      <c r="B147" s="116"/>
      <c r="C147" s="116"/>
      <c r="D147" s="116"/>
      <c r="E147" s="116"/>
      <c r="F147" s="116"/>
      <c r="G147" s="136" t="s">
        <v>964</v>
      </c>
      <c r="I147" s="260" t="s">
        <v>635</v>
      </c>
      <c r="J147" s="162" t="s">
        <v>636</v>
      </c>
      <c r="K147" s="287">
        <f>+'0BJ PROGR. I-II Y III'!C146</f>
        <v>1800000</v>
      </c>
      <c r="L147" s="130">
        <f>+'0BJ PROGR. I-II Y III'!D146</f>
        <v>50000</v>
      </c>
      <c r="M147" s="130">
        <f>+'0BJ PROGR. I-II Y III'!E146</f>
        <v>0</v>
      </c>
      <c r="N147" s="130">
        <f>+'0BJ PROGR. I-II Y III'!F146</f>
        <v>0</v>
      </c>
      <c r="O147" s="267">
        <f t="shared" si="111"/>
        <v>1850000</v>
      </c>
      <c r="P147" s="117"/>
      <c r="Q147" s="287">
        <f>+'0BJ PROGR. I-II Y III'!I146</f>
        <v>200000</v>
      </c>
      <c r="R147" s="130">
        <f>+'0BJ PROGR. I-II Y III'!J146</f>
        <v>500000</v>
      </c>
      <c r="S147" s="130">
        <f>+'0BJ PROGR. I-II Y III'!K146</f>
        <v>0</v>
      </c>
      <c r="T147" s="130">
        <f>+'0BJ PROGR. I-II Y III'!L146</f>
        <v>100000</v>
      </c>
      <c r="U147" s="130">
        <f>+'0BJ PROGR. I-II Y III'!M146</f>
        <v>0</v>
      </c>
      <c r="V147" s="358">
        <f>+'0BJ PROGR. I-II Y III'!N146</f>
        <v>400000</v>
      </c>
      <c r="W147" s="359">
        <f>+'0BJ PROGR. I-II Y III'!O146</f>
        <v>0</v>
      </c>
      <c r="X147" s="280">
        <f t="shared" si="112"/>
        <v>400000</v>
      </c>
      <c r="Y147" s="359">
        <f>+'0BJ PROGR. I-II Y III'!Q146</f>
        <v>0</v>
      </c>
      <c r="Z147" s="359">
        <f>+'0BJ PROGR. I-II Y III'!R146</f>
        <v>0</v>
      </c>
      <c r="AA147" s="359">
        <f>+'0BJ PROGR. I-II Y III'!S146</f>
        <v>6254712</v>
      </c>
      <c r="AB147" s="130">
        <f t="shared" si="113"/>
        <v>6254712</v>
      </c>
      <c r="AC147" s="287">
        <f>+'0BJ PROGR. I-II Y III'!U146</f>
        <v>0</v>
      </c>
      <c r="AD147" s="130">
        <f>+'0BJ PROGR. I-II Y III'!V146</f>
        <v>0</v>
      </c>
      <c r="AE147" s="130">
        <f>+'0BJ PROGR. I-II Y III'!W146</f>
        <v>0</v>
      </c>
      <c r="AF147" s="130">
        <f>+'0BJ PROGR. I-II Y III'!X146</f>
        <v>150000</v>
      </c>
      <c r="AG147" s="130">
        <f>+'0BJ PROGR. I-II Y III'!Y146</f>
        <v>0</v>
      </c>
      <c r="AH147" s="130">
        <f>+'0BJ PROGR. I-II Y III'!Z146</f>
        <v>0</v>
      </c>
      <c r="AI147" s="130">
        <f>+'0BJ PROGR. I-II Y III'!AA146</f>
        <v>0</v>
      </c>
      <c r="AJ147" s="267">
        <f t="shared" si="114"/>
        <v>7604712</v>
      </c>
      <c r="AK147" s="130"/>
      <c r="AL147" s="267">
        <v>0</v>
      </c>
      <c r="AM147" s="130"/>
      <c r="AN147" s="267">
        <f t="shared" si="115"/>
        <v>9454712</v>
      </c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16"/>
      <c r="AY147" s="116"/>
    </row>
    <row r="148" spans="1:51" ht="15.75" customHeight="1">
      <c r="A148" s="116"/>
      <c r="B148" s="116"/>
      <c r="C148" s="116"/>
      <c r="D148" s="116"/>
      <c r="E148" s="116"/>
      <c r="F148" s="116"/>
      <c r="G148" s="136" t="s">
        <v>964</v>
      </c>
      <c r="I148" s="260" t="s">
        <v>637</v>
      </c>
      <c r="J148" s="162" t="s">
        <v>638</v>
      </c>
      <c r="K148" s="287">
        <f>+'0BJ PROGR. I-II Y III'!C147</f>
        <v>400000</v>
      </c>
      <c r="L148" s="130">
        <f>+'0BJ PROGR. I-II Y III'!D147</f>
        <v>0</v>
      </c>
      <c r="M148" s="130">
        <f>+'0BJ PROGR. I-II Y III'!E147</f>
        <v>0</v>
      </c>
      <c r="N148" s="130">
        <f>+'0BJ PROGR. I-II Y III'!F147</f>
        <v>0</v>
      </c>
      <c r="O148" s="267">
        <f t="shared" si="111"/>
        <v>400000</v>
      </c>
      <c r="P148" s="117"/>
      <c r="Q148" s="287">
        <f>+'0BJ PROGR. I-II Y III'!I147</f>
        <v>150000</v>
      </c>
      <c r="R148" s="130">
        <f>+'0BJ PROGR. I-II Y III'!J147</f>
        <v>600000</v>
      </c>
      <c r="S148" s="130">
        <f>+'0BJ PROGR. I-II Y III'!K147</f>
        <v>0</v>
      </c>
      <c r="T148" s="130">
        <f>+'0BJ PROGR. I-II Y III'!L147</f>
        <v>100000</v>
      </c>
      <c r="U148" s="130">
        <f>+'0BJ PROGR. I-II Y III'!M147</f>
        <v>0</v>
      </c>
      <c r="V148" s="358">
        <f>+'0BJ PROGR. I-II Y III'!N147</f>
        <v>150000</v>
      </c>
      <c r="W148" s="359">
        <f>+'0BJ PROGR. I-II Y III'!O147</f>
        <v>0</v>
      </c>
      <c r="X148" s="280">
        <f t="shared" si="112"/>
        <v>150000</v>
      </c>
      <c r="Y148" s="359">
        <f>+'0BJ PROGR. I-II Y III'!Q147</f>
        <v>0</v>
      </c>
      <c r="Z148" s="359">
        <f>+'0BJ PROGR. I-II Y III'!R147</f>
        <v>0</v>
      </c>
      <c r="AA148" s="359">
        <f>+'0BJ PROGR. I-II Y III'!S147</f>
        <v>0</v>
      </c>
      <c r="AB148" s="130">
        <f t="shared" si="113"/>
        <v>0</v>
      </c>
      <c r="AC148" s="287">
        <f>+'0BJ PROGR. I-II Y III'!U147</f>
        <v>0</v>
      </c>
      <c r="AD148" s="130">
        <f>+'0BJ PROGR. I-II Y III'!V147</f>
        <v>0</v>
      </c>
      <c r="AE148" s="130">
        <f>+'0BJ PROGR. I-II Y III'!W147</f>
        <v>0</v>
      </c>
      <c r="AF148" s="130">
        <f>+'0BJ PROGR. I-II Y III'!X147</f>
        <v>100000</v>
      </c>
      <c r="AG148" s="130">
        <f>+'0BJ PROGR. I-II Y III'!Y147</f>
        <v>0</v>
      </c>
      <c r="AH148" s="130">
        <f>+'0BJ PROGR. I-II Y III'!Z147</f>
        <v>0</v>
      </c>
      <c r="AI148" s="130">
        <f>+'0BJ PROGR. I-II Y III'!AA147</f>
        <v>0</v>
      </c>
      <c r="AJ148" s="267">
        <f t="shared" si="114"/>
        <v>1100000</v>
      </c>
      <c r="AK148" s="130"/>
      <c r="AL148" s="267">
        <v>0</v>
      </c>
      <c r="AM148" s="130"/>
      <c r="AN148" s="267">
        <f t="shared" si="115"/>
        <v>1500000</v>
      </c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16"/>
      <c r="AY148" s="116"/>
    </row>
    <row r="149" spans="1:51" ht="15.75" customHeight="1">
      <c r="A149" s="116"/>
      <c r="B149" s="116"/>
      <c r="C149" s="116"/>
      <c r="D149" s="116"/>
      <c r="E149" s="116"/>
      <c r="F149" s="116"/>
      <c r="G149" s="136" t="s">
        <v>964</v>
      </c>
      <c r="I149" s="260" t="s">
        <v>639</v>
      </c>
      <c r="J149" s="162" t="s">
        <v>640</v>
      </c>
      <c r="K149" s="287">
        <f>+'0BJ PROGR. I-II Y III'!C148</f>
        <v>0</v>
      </c>
      <c r="L149" s="130">
        <f>+'0BJ PROGR. I-II Y III'!D148</f>
        <v>0</v>
      </c>
      <c r="M149" s="130">
        <f>+'0BJ PROGR. I-II Y III'!E148</f>
        <v>0</v>
      </c>
      <c r="N149" s="130">
        <f>+'0BJ PROGR. I-II Y III'!F148</f>
        <v>0</v>
      </c>
      <c r="O149" s="267">
        <f t="shared" si="111"/>
        <v>0</v>
      </c>
      <c r="P149" s="117"/>
      <c r="Q149" s="287">
        <f>+'0BJ PROGR. I-II Y III'!I148</f>
        <v>0</v>
      </c>
      <c r="R149" s="130">
        <f>+'0BJ PROGR. I-II Y III'!J148</f>
        <v>0</v>
      </c>
      <c r="S149" s="130">
        <f>+'0BJ PROGR. I-II Y III'!K148</f>
        <v>0</v>
      </c>
      <c r="T149" s="130">
        <f>+'0BJ PROGR. I-II Y III'!L148</f>
        <v>0</v>
      </c>
      <c r="U149" s="130">
        <f>+'0BJ PROGR. I-II Y III'!M148</f>
        <v>0</v>
      </c>
      <c r="V149" s="358">
        <f>+'0BJ PROGR. I-II Y III'!N148</f>
        <v>0</v>
      </c>
      <c r="W149" s="359">
        <f>+'0BJ PROGR. I-II Y III'!O148</f>
        <v>0</v>
      </c>
      <c r="X149" s="280">
        <f t="shared" si="112"/>
        <v>0</v>
      </c>
      <c r="Y149" s="359">
        <f>+'0BJ PROGR. I-II Y III'!Q148</f>
        <v>0</v>
      </c>
      <c r="Z149" s="359">
        <f>+'0BJ PROGR. I-II Y III'!R148</f>
        <v>0</v>
      </c>
      <c r="AA149" s="359">
        <f>+'0BJ PROGR. I-II Y III'!S148</f>
        <v>0</v>
      </c>
      <c r="AB149" s="130">
        <f t="shared" si="113"/>
        <v>0</v>
      </c>
      <c r="AC149" s="287">
        <f>+'0BJ PROGR. I-II Y III'!U148</f>
        <v>0</v>
      </c>
      <c r="AD149" s="130">
        <f>+'0BJ PROGR. I-II Y III'!V148</f>
        <v>0</v>
      </c>
      <c r="AE149" s="130">
        <f>+'0BJ PROGR. I-II Y III'!W148</f>
        <v>0</v>
      </c>
      <c r="AF149" s="130">
        <f>+'0BJ PROGR. I-II Y III'!X148</f>
        <v>0</v>
      </c>
      <c r="AG149" s="130">
        <f>+'0BJ PROGR. I-II Y III'!Y148</f>
        <v>0</v>
      </c>
      <c r="AH149" s="130">
        <f>+'0BJ PROGR. I-II Y III'!Z148</f>
        <v>0</v>
      </c>
      <c r="AI149" s="130">
        <f>+'0BJ PROGR. I-II Y III'!AA148</f>
        <v>0</v>
      </c>
      <c r="AJ149" s="267">
        <f t="shared" si="114"/>
        <v>0</v>
      </c>
      <c r="AK149" s="130"/>
      <c r="AL149" s="267">
        <v>0</v>
      </c>
      <c r="AM149" s="130"/>
      <c r="AN149" s="267">
        <f t="shared" si="115"/>
        <v>0</v>
      </c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16"/>
      <c r="AY149" s="116"/>
    </row>
    <row r="150" spans="1:51" ht="15.75" customHeight="1">
      <c r="A150" s="116"/>
      <c r="B150" s="116"/>
      <c r="C150" s="116"/>
      <c r="D150" s="116"/>
      <c r="E150" s="116"/>
      <c r="F150" s="116"/>
      <c r="G150" s="136" t="s">
        <v>964</v>
      </c>
      <c r="I150" s="260" t="s">
        <v>641</v>
      </c>
      <c r="J150" s="162" t="s">
        <v>642</v>
      </c>
      <c r="K150" s="287">
        <f>+'0BJ PROGR. I-II Y III'!C149</f>
        <v>260000</v>
      </c>
      <c r="L150" s="130">
        <f>+'0BJ PROGR. I-II Y III'!D149</f>
        <v>0</v>
      </c>
      <c r="M150" s="130">
        <f>+'0BJ PROGR. I-II Y III'!E149</f>
        <v>0</v>
      </c>
      <c r="N150" s="130">
        <f>+'0BJ PROGR. I-II Y III'!F149</f>
        <v>0</v>
      </c>
      <c r="O150" s="267">
        <f t="shared" si="111"/>
        <v>260000</v>
      </c>
      <c r="P150" s="117"/>
      <c r="Q150" s="287">
        <f>+'0BJ PROGR. I-II Y III'!I149</f>
        <v>0</v>
      </c>
      <c r="R150" s="130">
        <f>+'0BJ PROGR. I-II Y III'!J149</f>
        <v>0</v>
      </c>
      <c r="S150" s="130">
        <f>+'0BJ PROGR. I-II Y III'!K149</f>
        <v>0</v>
      </c>
      <c r="T150" s="130">
        <f>+'0BJ PROGR. I-II Y III'!L149</f>
        <v>0</v>
      </c>
      <c r="U150" s="130">
        <f>+'0BJ PROGR. I-II Y III'!M149</f>
        <v>0</v>
      </c>
      <c r="V150" s="358">
        <f>+'0BJ PROGR. I-II Y III'!N149</f>
        <v>200000</v>
      </c>
      <c r="W150" s="359">
        <f>+'0BJ PROGR. I-II Y III'!O149</f>
        <v>0</v>
      </c>
      <c r="X150" s="280">
        <f t="shared" si="112"/>
        <v>200000</v>
      </c>
      <c r="Y150" s="359">
        <f>+'0BJ PROGR. I-II Y III'!Q149</f>
        <v>0</v>
      </c>
      <c r="Z150" s="359">
        <f>+'0BJ PROGR. I-II Y III'!R149</f>
        <v>0</v>
      </c>
      <c r="AA150" s="359">
        <f>+'0BJ PROGR. I-II Y III'!S149</f>
        <v>0</v>
      </c>
      <c r="AB150" s="130">
        <f t="shared" si="113"/>
        <v>0</v>
      </c>
      <c r="AC150" s="287">
        <f>+'0BJ PROGR. I-II Y III'!U149</f>
        <v>0</v>
      </c>
      <c r="AD150" s="130">
        <f>+'0BJ PROGR. I-II Y III'!V149</f>
        <v>0</v>
      </c>
      <c r="AE150" s="130">
        <f>+'0BJ PROGR. I-II Y III'!W149</f>
        <v>0</v>
      </c>
      <c r="AF150" s="130">
        <f>+'0BJ PROGR. I-II Y III'!X149</f>
        <v>0</v>
      </c>
      <c r="AG150" s="130">
        <f>+'0BJ PROGR. I-II Y III'!Y149</f>
        <v>0</v>
      </c>
      <c r="AH150" s="130">
        <f>+'0BJ PROGR. I-II Y III'!Z149</f>
        <v>0</v>
      </c>
      <c r="AI150" s="130">
        <f>+'0BJ PROGR. I-II Y III'!AA149</f>
        <v>0</v>
      </c>
      <c r="AJ150" s="267">
        <f t="shared" si="114"/>
        <v>200000</v>
      </c>
      <c r="AK150" s="130"/>
      <c r="AL150" s="267">
        <v>0</v>
      </c>
      <c r="AM150" s="130"/>
      <c r="AN150" s="267">
        <f t="shared" si="115"/>
        <v>460000</v>
      </c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16"/>
      <c r="AY150" s="116"/>
    </row>
    <row r="151" spans="1:51" ht="15.75" customHeight="1">
      <c r="A151" s="116"/>
      <c r="B151" s="116"/>
      <c r="C151" s="116"/>
      <c r="D151" s="116"/>
      <c r="E151" s="116"/>
      <c r="F151" s="116"/>
      <c r="G151" s="136"/>
      <c r="I151" s="260"/>
      <c r="J151" s="254"/>
      <c r="K151" s="287"/>
      <c r="L151" s="130"/>
      <c r="M151" s="130"/>
      <c r="N151" s="130"/>
      <c r="O151" s="267"/>
      <c r="P151" s="117"/>
      <c r="Q151" s="287"/>
      <c r="R151" s="130"/>
      <c r="S151" s="130"/>
      <c r="T151" s="130"/>
      <c r="U151" s="130"/>
      <c r="V151" s="358"/>
      <c r="W151" s="359"/>
      <c r="X151" s="280"/>
      <c r="Y151" s="359"/>
      <c r="Z151" s="325"/>
      <c r="AA151" s="325"/>
      <c r="AB151" s="130"/>
      <c r="AC151" s="287"/>
      <c r="AD151" s="130"/>
      <c r="AE151" s="130"/>
      <c r="AF151" s="130"/>
      <c r="AG151" s="130"/>
      <c r="AH151" s="130"/>
      <c r="AI151" s="130"/>
      <c r="AJ151" s="267"/>
      <c r="AK151" s="130"/>
      <c r="AL151" s="267"/>
      <c r="AM151" s="130"/>
      <c r="AN151" s="267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16"/>
      <c r="AY151" s="116"/>
    </row>
    <row r="152" spans="1:51" ht="15.75" customHeight="1">
      <c r="A152" s="116"/>
      <c r="B152" s="116"/>
      <c r="C152" s="116"/>
      <c r="D152" s="116"/>
      <c r="E152" s="116"/>
      <c r="F152" s="116"/>
      <c r="G152" s="136"/>
      <c r="I152" s="273">
        <v>3</v>
      </c>
      <c r="J152" s="164" t="s">
        <v>643</v>
      </c>
      <c r="K152" s="278"/>
      <c r="L152" s="158"/>
      <c r="M152" s="158"/>
      <c r="N152" s="158"/>
      <c r="O152" s="274"/>
      <c r="P152" s="117"/>
      <c r="Q152" s="278"/>
      <c r="R152" s="158"/>
      <c r="S152" s="158"/>
      <c r="T152" s="158"/>
      <c r="U152" s="158"/>
      <c r="V152" s="352"/>
      <c r="W152" s="353"/>
      <c r="X152" s="277"/>
      <c r="Y152" s="359"/>
      <c r="Z152" s="351"/>
      <c r="AA152" s="351"/>
      <c r="AB152" s="158"/>
      <c r="AC152" s="287"/>
      <c r="AD152" s="130"/>
      <c r="AE152" s="158"/>
      <c r="AF152" s="158"/>
      <c r="AG152" s="158"/>
      <c r="AH152" s="158"/>
      <c r="AI152" s="158"/>
      <c r="AJ152" s="267"/>
      <c r="AK152" s="130"/>
      <c r="AL152" s="267"/>
      <c r="AM152" s="130"/>
      <c r="AN152" s="274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16"/>
      <c r="AY152" s="116"/>
    </row>
    <row r="153" spans="1:51" ht="15.75" customHeight="1">
      <c r="A153" s="116"/>
      <c r="B153" s="116"/>
      <c r="C153" s="116"/>
      <c r="D153" s="116"/>
      <c r="E153" s="116"/>
      <c r="F153" s="116"/>
      <c r="G153" s="136" t="s">
        <v>964</v>
      </c>
      <c r="I153" s="273" t="s">
        <v>644</v>
      </c>
      <c r="J153" s="164" t="s">
        <v>645</v>
      </c>
      <c r="K153" s="278"/>
      <c r="L153" s="158"/>
      <c r="M153" s="158"/>
      <c r="N153" s="158"/>
      <c r="O153" s="274"/>
      <c r="P153" s="117"/>
      <c r="Q153" s="278"/>
      <c r="R153" s="158"/>
      <c r="S153" s="158"/>
      <c r="T153" s="158"/>
      <c r="U153" s="158"/>
      <c r="V153" s="352"/>
      <c r="W153" s="353"/>
      <c r="X153" s="277"/>
      <c r="Y153" s="359"/>
      <c r="Z153" s="351"/>
      <c r="AA153" s="351"/>
      <c r="AB153" s="158"/>
      <c r="AC153" s="287"/>
      <c r="AD153" s="130"/>
      <c r="AE153" s="158"/>
      <c r="AF153" s="158"/>
      <c r="AG153" s="158"/>
      <c r="AH153" s="158"/>
      <c r="AI153" s="158"/>
      <c r="AJ153" s="267"/>
      <c r="AK153" s="130"/>
      <c r="AL153" s="267"/>
      <c r="AM153" s="130"/>
      <c r="AN153" s="274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16"/>
      <c r="AY153" s="116"/>
    </row>
    <row r="154" spans="1:51" ht="15.75" customHeight="1">
      <c r="A154" s="116"/>
      <c r="B154" s="116"/>
      <c r="C154" s="116"/>
      <c r="D154" s="116"/>
      <c r="E154" s="116"/>
      <c r="F154" s="116"/>
      <c r="G154" s="136" t="s">
        <v>964</v>
      </c>
      <c r="I154" s="260" t="s">
        <v>646</v>
      </c>
      <c r="J154" s="162" t="s">
        <v>647</v>
      </c>
      <c r="K154" s="287">
        <f>+'0BJ PROGR. I-II Y III'!C153</f>
        <v>0</v>
      </c>
      <c r="L154" s="130">
        <v>0</v>
      </c>
      <c r="M154" s="130">
        <v>0</v>
      </c>
      <c r="N154" s="130">
        <v>0</v>
      </c>
      <c r="O154" s="267">
        <f t="shared" ref="O154:O157" si="116">SUM(K154:N154)</f>
        <v>0</v>
      </c>
      <c r="P154" s="117"/>
      <c r="Q154" s="287">
        <f>+'0BJ PROGR. I-II Y III'!I153</f>
        <v>0</v>
      </c>
      <c r="R154" s="130">
        <f>+'0BJ PROGR. I-II Y III'!J153</f>
        <v>0</v>
      </c>
      <c r="S154" s="130">
        <f>+'0BJ PROGR. I-II Y III'!K153</f>
        <v>0</v>
      </c>
      <c r="T154" s="130">
        <f>+'0BJ PROGR. I-II Y III'!L153</f>
        <v>0</v>
      </c>
      <c r="U154" s="130">
        <f>+'0BJ PROGR. I-II Y III'!M153</f>
        <v>0</v>
      </c>
      <c r="V154" s="358">
        <f>+'0BJ PROGR. I-II Y III'!N153</f>
        <v>0</v>
      </c>
      <c r="W154" s="359">
        <f>+'0BJ PROGR. I-II Y III'!O153</f>
        <v>0</v>
      </c>
      <c r="X154" s="280">
        <f t="shared" ref="X154:X157" si="117">SUM(V154:W154)</f>
        <v>0</v>
      </c>
      <c r="Y154" s="359">
        <f>+'0BJ PROGR. I-II Y III'!Q153</f>
        <v>0</v>
      </c>
      <c r="Z154" s="359">
        <f>+'0BJ PROGR. I-II Y III'!R153</f>
        <v>0</v>
      </c>
      <c r="AA154" s="359">
        <f>+'0BJ PROGR. I-II Y III'!S153</f>
        <v>0</v>
      </c>
      <c r="AB154" s="130">
        <f t="shared" ref="AB154:AB157" si="118">SUM(Y154:AA154)</f>
        <v>0</v>
      </c>
      <c r="AC154" s="287">
        <f>+'0BJ PROGR. I-II Y III'!U153</f>
        <v>0</v>
      </c>
      <c r="AD154" s="130">
        <f>+'0BJ PROGR. I-II Y III'!V153</f>
        <v>0</v>
      </c>
      <c r="AE154" s="130">
        <f>+'0BJ PROGR. I-II Y III'!W153</f>
        <v>0</v>
      </c>
      <c r="AF154" s="130">
        <f>+'0BJ PROGR. I-II Y III'!X153</f>
        <v>0</v>
      </c>
      <c r="AG154" s="130">
        <f>+'0BJ PROGR. I-II Y III'!Y153</f>
        <v>0</v>
      </c>
      <c r="AH154" s="130">
        <f>+'0BJ PROGR. I-II Y III'!Z153</f>
        <v>0</v>
      </c>
      <c r="AI154" s="130">
        <f>+'0BJ PROGR. I-II Y III'!AA153</f>
        <v>0</v>
      </c>
      <c r="AJ154" s="267">
        <f t="shared" ref="AJ154:AJ157" si="119">+Q154+R154+S154+T154+U154++X154+AB154+AC154+AD154+AE154+AF154+AG154+AH154+AI154</f>
        <v>0</v>
      </c>
      <c r="AK154" s="130"/>
      <c r="AL154" s="267">
        <v>0</v>
      </c>
      <c r="AM154" s="130"/>
      <c r="AN154" s="267">
        <f t="shared" ref="AN154:AN157" si="120">+O154+AJ154+AL154</f>
        <v>0</v>
      </c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16"/>
      <c r="AY154" s="116"/>
    </row>
    <row r="155" spans="1:51" ht="15.75" customHeight="1">
      <c r="A155" s="116"/>
      <c r="B155" s="116"/>
      <c r="C155" s="116"/>
      <c r="D155" s="116"/>
      <c r="E155" s="116"/>
      <c r="F155" s="116"/>
      <c r="G155" s="136" t="s">
        <v>964</v>
      </c>
      <c r="I155" s="260" t="s">
        <v>648</v>
      </c>
      <c r="J155" s="162" t="s">
        <v>649</v>
      </c>
      <c r="K155" s="287">
        <f>+'0BJ PROGR. I-II Y III'!C154</f>
        <v>0</v>
      </c>
      <c r="L155" s="130">
        <v>0</v>
      </c>
      <c r="M155" s="130">
        <v>0</v>
      </c>
      <c r="N155" s="130">
        <v>0</v>
      </c>
      <c r="O155" s="267">
        <f t="shared" si="116"/>
        <v>0</v>
      </c>
      <c r="P155" s="117"/>
      <c r="Q155" s="287">
        <f>+'0BJ PROGR. I-II Y III'!I154</f>
        <v>0</v>
      </c>
      <c r="R155" s="130">
        <f>+'0BJ PROGR. I-II Y III'!J154</f>
        <v>0</v>
      </c>
      <c r="S155" s="130">
        <f>+'0BJ PROGR. I-II Y III'!K154</f>
        <v>0</v>
      </c>
      <c r="T155" s="130">
        <f>+'0BJ PROGR. I-II Y III'!L154</f>
        <v>0</v>
      </c>
      <c r="U155" s="130">
        <f>+'0BJ PROGR. I-II Y III'!M154</f>
        <v>0</v>
      </c>
      <c r="V155" s="358">
        <f>+'0BJ PROGR. I-II Y III'!N154</f>
        <v>0</v>
      </c>
      <c r="W155" s="359">
        <f>+'0BJ PROGR. I-II Y III'!O154</f>
        <v>0</v>
      </c>
      <c r="X155" s="280">
        <f t="shared" si="117"/>
        <v>0</v>
      </c>
      <c r="Y155" s="359">
        <f>+'0BJ PROGR. I-II Y III'!Q154</f>
        <v>0</v>
      </c>
      <c r="Z155" s="359">
        <f>+'0BJ PROGR. I-II Y III'!R154</f>
        <v>0</v>
      </c>
      <c r="AA155" s="359">
        <f>+'0BJ PROGR. I-II Y III'!S154</f>
        <v>0</v>
      </c>
      <c r="AB155" s="130">
        <f t="shared" si="118"/>
        <v>0</v>
      </c>
      <c r="AC155" s="287">
        <f>+'0BJ PROGR. I-II Y III'!U154</f>
        <v>0</v>
      </c>
      <c r="AD155" s="130">
        <f>+'0BJ PROGR. I-II Y III'!V154</f>
        <v>0</v>
      </c>
      <c r="AE155" s="130">
        <f>+'0BJ PROGR. I-II Y III'!W154</f>
        <v>0</v>
      </c>
      <c r="AF155" s="130">
        <f>+'0BJ PROGR. I-II Y III'!X154</f>
        <v>0</v>
      </c>
      <c r="AG155" s="130">
        <f>+'0BJ PROGR. I-II Y III'!Y154</f>
        <v>0</v>
      </c>
      <c r="AH155" s="130">
        <f>+'0BJ PROGR. I-II Y III'!Z154</f>
        <v>0</v>
      </c>
      <c r="AI155" s="130">
        <f>+'0BJ PROGR. I-II Y III'!AA154</f>
        <v>0</v>
      </c>
      <c r="AJ155" s="267">
        <f t="shared" si="119"/>
        <v>0</v>
      </c>
      <c r="AK155" s="130"/>
      <c r="AL155" s="267">
        <v>0</v>
      </c>
      <c r="AM155" s="130"/>
      <c r="AN155" s="267">
        <f t="shared" si="120"/>
        <v>0</v>
      </c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16"/>
      <c r="AY155" s="116"/>
    </row>
    <row r="156" spans="1:51" ht="15.75" customHeight="1">
      <c r="A156" s="116"/>
      <c r="B156" s="116"/>
      <c r="C156" s="116"/>
      <c r="D156" s="116"/>
      <c r="E156" s="116"/>
      <c r="F156" s="116"/>
      <c r="G156" s="136" t="s">
        <v>964</v>
      </c>
      <c r="I156" s="260" t="s">
        <v>650</v>
      </c>
      <c r="J156" s="162" t="s">
        <v>651</v>
      </c>
      <c r="K156" s="287">
        <f>+'0BJ PROGR. I-II Y III'!C155</f>
        <v>300000</v>
      </c>
      <c r="L156" s="130">
        <v>0</v>
      </c>
      <c r="M156" s="130">
        <v>0</v>
      </c>
      <c r="N156" s="130">
        <v>0</v>
      </c>
      <c r="O156" s="267">
        <f t="shared" si="116"/>
        <v>300000</v>
      </c>
      <c r="P156" s="117"/>
      <c r="Q156" s="287">
        <f>+'0BJ PROGR. I-II Y III'!I155</f>
        <v>0</v>
      </c>
      <c r="R156" s="130">
        <f>+'0BJ PROGR. I-II Y III'!J155</f>
        <v>900000</v>
      </c>
      <c r="S156" s="130">
        <f>+'0BJ PROGR. I-II Y III'!K155</f>
        <v>0</v>
      </c>
      <c r="T156" s="130">
        <f>+'0BJ PROGR. I-II Y III'!L155</f>
        <v>0</v>
      </c>
      <c r="U156" s="130">
        <f>+'0BJ PROGR. I-II Y III'!M155</f>
        <v>0</v>
      </c>
      <c r="V156" s="358">
        <f>+'0BJ PROGR. I-II Y III'!N155</f>
        <v>0</v>
      </c>
      <c r="W156" s="359">
        <f>+'0BJ PROGR. I-II Y III'!O155</f>
        <v>0</v>
      </c>
      <c r="X156" s="280">
        <f t="shared" si="117"/>
        <v>0</v>
      </c>
      <c r="Y156" s="359">
        <f>+'0BJ PROGR. I-II Y III'!Q155</f>
        <v>0</v>
      </c>
      <c r="Z156" s="359">
        <f>+'0BJ PROGR. I-II Y III'!R155</f>
        <v>0</v>
      </c>
      <c r="AA156" s="359">
        <f>+'0BJ PROGR. I-II Y III'!S155</f>
        <v>0</v>
      </c>
      <c r="AB156" s="130">
        <f t="shared" si="118"/>
        <v>0</v>
      </c>
      <c r="AC156" s="287">
        <f>+'0BJ PROGR. I-II Y III'!U155</f>
        <v>0</v>
      </c>
      <c r="AD156" s="130">
        <f>+'0BJ PROGR. I-II Y III'!V155</f>
        <v>0</v>
      </c>
      <c r="AE156" s="130">
        <f>+'0BJ PROGR. I-II Y III'!W155</f>
        <v>0</v>
      </c>
      <c r="AF156" s="130">
        <f>+'0BJ PROGR. I-II Y III'!X155</f>
        <v>0</v>
      </c>
      <c r="AG156" s="130">
        <f>+'0BJ PROGR. I-II Y III'!Y155</f>
        <v>0</v>
      </c>
      <c r="AH156" s="130">
        <f>+'0BJ PROGR. I-II Y III'!Z155</f>
        <v>0</v>
      </c>
      <c r="AI156" s="130">
        <f>+'0BJ PROGR. I-II Y III'!AA155</f>
        <v>0</v>
      </c>
      <c r="AJ156" s="267">
        <f t="shared" si="119"/>
        <v>900000</v>
      </c>
      <c r="AK156" s="130"/>
      <c r="AL156" s="267">
        <v>0</v>
      </c>
      <c r="AM156" s="130"/>
      <c r="AN156" s="267">
        <f t="shared" si="120"/>
        <v>1200000</v>
      </c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16"/>
      <c r="AY156" s="116"/>
    </row>
    <row r="157" spans="1:51" ht="15.75" customHeight="1">
      <c r="A157" s="116"/>
      <c r="B157" s="116"/>
      <c r="C157" s="116"/>
      <c r="D157" s="116"/>
      <c r="E157" s="116"/>
      <c r="F157" s="116"/>
      <c r="G157" s="136" t="s">
        <v>964</v>
      </c>
      <c r="I157" s="260" t="s">
        <v>652</v>
      </c>
      <c r="J157" s="162" t="s">
        <v>653</v>
      </c>
      <c r="K157" s="287">
        <f>+'0BJ PROGR. I-II Y III'!C156</f>
        <v>0</v>
      </c>
      <c r="L157" s="130">
        <v>0</v>
      </c>
      <c r="M157" s="130">
        <v>0</v>
      </c>
      <c r="N157" s="130">
        <v>0</v>
      </c>
      <c r="O157" s="267">
        <f t="shared" si="116"/>
        <v>0</v>
      </c>
      <c r="P157" s="117"/>
      <c r="Q157" s="287">
        <f>+'0BJ PROGR. I-II Y III'!I156</f>
        <v>0</v>
      </c>
      <c r="R157" s="130">
        <f>+'0BJ PROGR. I-II Y III'!J156</f>
        <v>0</v>
      </c>
      <c r="S157" s="130">
        <f>+'0BJ PROGR. I-II Y III'!K156</f>
        <v>0</v>
      </c>
      <c r="T157" s="130">
        <f>+'0BJ PROGR. I-II Y III'!L156</f>
        <v>0</v>
      </c>
      <c r="U157" s="130">
        <f>+'0BJ PROGR. I-II Y III'!M156</f>
        <v>0</v>
      </c>
      <c r="V157" s="358">
        <f>+'0BJ PROGR. I-II Y III'!N156</f>
        <v>0</v>
      </c>
      <c r="W157" s="359">
        <f>+'0BJ PROGR. I-II Y III'!O156</f>
        <v>0</v>
      </c>
      <c r="X157" s="280">
        <f t="shared" si="117"/>
        <v>0</v>
      </c>
      <c r="Y157" s="359">
        <f>+'0BJ PROGR. I-II Y III'!Q156</f>
        <v>0</v>
      </c>
      <c r="Z157" s="359">
        <f>+'0BJ PROGR. I-II Y III'!R156</f>
        <v>0</v>
      </c>
      <c r="AA157" s="359">
        <f>+'0BJ PROGR. I-II Y III'!S156</f>
        <v>0</v>
      </c>
      <c r="AB157" s="130">
        <f t="shared" si="118"/>
        <v>0</v>
      </c>
      <c r="AC157" s="287">
        <f>+'0BJ PROGR. I-II Y III'!U156</f>
        <v>0</v>
      </c>
      <c r="AD157" s="130">
        <f>+'0BJ PROGR. I-II Y III'!V156</f>
        <v>0</v>
      </c>
      <c r="AE157" s="130">
        <f>+'0BJ PROGR. I-II Y III'!W156</f>
        <v>0</v>
      </c>
      <c r="AF157" s="130">
        <f>+'0BJ PROGR. I-II Y III'!X156</f>
        <v>0</v>
      </c>
      <c r="AG157" s="130">
        <f>+'0BJ PROGR. I-II Y III'!Y156</f>
        <v>0</v>
      </c>
      <c r="AH157" s="130">
        <f>+'0BJ PROGR. I-II Y III'!Z156</f>
        <v>0</v>
      </c>
      <c r="AI157" s="130">
        <f>+'0BJ PROGR. I-II Y III'!AA156</f>
        <v>0</v>
      </c>
      <c r="AJ157" s="267">
        <f t="shared" si="119"/>
        <v>0</v>
      </c>
      <c r="AK157" s="130"/>
      <c r="AL157" s="267">
        <v>0</v>
      </c>
      <c r="AM157" s="130"/>
      <c r="AN157" s="267">
        <f t="shared" si="120"/>
        <v>0</v>
      </c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16"/>
      <c r="AY157" s="116"/>
    </row>
    <row r="158" spans="1:51" ht="15.75" customHeight="1">
      <c r="A158" s="116"/>
      <c r="B158" s="116"/>
      <c r="C158" s="116"/>
      <c r="D158" s="116"/>
      <c r="E158" s="116"/>
      <c r="F158" s="116"/>
      <c r="G158" s="136"/>
      <c r="I158" s="260"/>
      <c r="J158" s="162"/>
      <c r="K158" s="287"/>
      <c r="L158" s="130"/>
      <c r="M158" s="130"/>
      <c r="N158" s="130"/>
      <c r="O158" s="267"/>
      <c r="P158" s="117"/>
      <c r="Q158" s="287"/>
      <c r="R158" s="130"/>
      <c r="S158" s="130"/>
      <c r="T158" s="130"/>
      <c r="U158" s="130"/>
      <c r="V158" s="358"/>
      <c r="W158" s="359"/>
      <c r="X158" s="280"/>
      <c r="Y158" s="325"/>
      <c r="Z158" s="325"/>
      <c r="AA158" s="325"/>
      <c r="AB158" s="130"/>
      <c r="AC158" s="287"/>
      <c r="AD158" s="130"/>
      <c r="AE158" s="130"/>
      <c r="AF158" s="130"/>
      <c r="AG158" s="130"/>
      <c r="AH158" s="130"/>
      <c r="AI158" s="130"/>
      <c r="AJ158" s="267"/>
      <c r="AK158" s="130"/>
      <c r="AL158" s="267"/>
      <c r="AM158" s="130"/>
      <c r="AN158" s="267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16"/>
      <c r="AY158" s="116"/>
    </row>
    <row r="159" spans="1:51" ht="15.75" customHeight="1">
      <c r="A159" s="116"/>
      <c r="B159" s="116"/>
      <c r="C159" s="116"/>
      <c r="D159" s="116"/>
      <c r="E159" s="116"/>
      <c r="F159" s="116"/>
      <c r="G159" s="131" t="s">
        <v>320</v>
      </c>
      <c r="I159" s="273">
        <v>9</v>
      </c>
      <c r="J159" s="164" t="s">
        <v>178</v>
      </c>
      <c r="K159" s="287"/>
      <c r="L159" s="158"/>
      <c r="M159" s="158"/>
      <c r="N159" s="158"/>
      <c r="O159" s="274"/>
      <c r="P159" s="117"/>
      <c r="Q159" s="287"/>
      <c r="R159" s="130"/>
      <c r="S159" s="130"/>
      <c r="T159" s="130"/>
      <c r="U159" s="130"/>
      <c r="V159" s="358"/>
      <c r="W159" s="359"/>
      <c r="X159" s="277"/>
      <c r="Y159" s="351"/>
      <c r="Z159" s="351"/>
      <c r="AA159" s="351"/>
      <c r="AB159" s="158"/>
      <c r="AC159" s="287"/>
      <c r="AD159" s="130"/>
      <c r="AE159" s="158"/>
      <c r="AF159" s="158"/>
      <c r="AG159" s="158"/>
      <c r="AH159" s="158"/>
      <c r="AI159" s="158"/>
      <c r="AJ159" s="267"/>
      <c r="AK159" s="130"/>
      <c r="AL159" s="267"/>
      <c r="AM159" s="130"/>
      <c r="AN159" s="274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16"/>
      <c r="AY159" s="116"/>
    </row>
    <row r="160" spans="1:51" ht="15.75" customHeight="1">
      <c r="A160" s="116"/>
      <c r="B160" s="116"/>
      <c r="C160" s="116"/>
      <c r="D160" s="116"/>
      <c r="E160" s="116"/>
      <c r="F160" s="116"/>
      <c r="G160" s="136" t="s">
        <v>964</v>
      </c>
      <c r="I160" s="273" t="s">
        <v>654</v>
      </c>
      <c r="J160" s="164" t="s">
        <v>655</v>
      </c>
      <c r="K160" s="287"/>
      <c r="L160" s="158"/>
      <c r="M160" s="158"/>
      <c r="N160" s="158"/>
      <c r="O160" s="274"/>
      <c r="P160" s="117"/>
      <c r="Q160" s="287"/>
      <c r="R160" s="130"/>
      <c r="S160" s="130"/>
      <c r="T160" s="130"/>
      <c r="U160" s="130"/>
      <c r="V160" s="358"/>
      <c r="W160" s="359"/>
      <c r="X160" s="277"/>
      <c r="Y160" s="351"/>
      <c r="Z160" s="351"/>
      <c r="AA160" s="351"/>
      <c r="AB160" s="158"/>
      <c r="AC160" s="287"/>
      <c r="AD160" s="130"/>
      <c r="AE160" s="158"/>
      <c r="AF160" s="158"/>
      <c r="AG160" s="158"/>
      <c r="AH160" s="158"/>
      <c r="AI160" s="158"/>
      <c r="AJ160" s="267"/>
      <c r="AK160" s="130"/>
      <c r="AL160" s="267"/>
      <c r="AM160" s="130"/>
      <c r="AN160" s="274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16"/>
      <c r="AY160" s="116"/>
    </row>
    <row r="161" spans="1:51" ht="15.75" customHeight="1">
      <c r="A161" s="116"/>
      <c r="B161" s="116"/>
      <c r="C161" s="116"/>
      <c r="D161" s="116"/>
      <c r="E161" s="116"/>
      <c r="F161" s="116"/>
      <c r="G161" s="136" t="s">
        <v>964</v>
      </c>
      <c r="I161" s="260" t="s">
        <v>656</v>
      </c>
      <c r="J161" s="162" t="s">
        <v>657</v>
      </c>
      <c r="K161" s="287">
        <f>+'0BJ PROGR. I-II Y III'!C160</f>
        <v>0</v>
      </c>
      <c r="L161" s="130">
        <v>0</v>
      </c>
      <c r="M161" s="130">
        <v>0</v>
      </c>
      <c r="N161" s="130">
        <v>0</v>
      </c>
      <c r="O161" s="267">
        <f>SUM(K161:N161)</f>
        <v>0</v>
      </c>
      <c r="P161" s="117"/>
      <c r="Q161" s="287">
        <f>+'0BJ PROGR. I-II Y III'!I160</f>
        <v>0</v>
      </c>
      <c r="R161" s="130">
        <f>+'0BJ PROGR. I-II Y III'!J160</f>
        <v>0</v>
      </c>
      <c r="S161" s="130">
        <f>+'0BJ PROGR. I-II Y III'!K160</f>
        <v>0</v>
      </c>
      <c r="T161" s="130">
        <f>+'0BJ PROGR. I-II Y III'!L160</f>
        <v>0</v>
      </c>
      <c r="U161" s="130">
        <f>+'0BJ PROGR. I-II Y III'!M160</f>
        <v>0</v>
      </c>
      <c r="V161" s="358">
        <f>+'0BJ PROGR. I-II Y III'!N160</f>
        <v>0</v>
      </c>
      <c r="W161" s="359">
        <f>+'0BJ PROGR. I-II Y III'!O160</f>
        <v>0</v>
      </c>
      <c r="X161" s="280">
        <f>SUM(V161:W161)</f>
        <v>0</v>
      </c>
      <c r="Y161" s="325">
        <f>+'0BJ PROGR. I-II Y III'!Q160</f>
        <v>0</v>
      </c>
      <c r="Z161" s="325">
        <f>+'0BJ PROGR. I-II Y III'!R160</f>
        <v>0</v>
      </c>
      <c r="AA161" s="325">
        <f>+'0BJ PROGR. I-II Y III'!S160</f>
        <v>0</v>
      </c>
      <c r="AB161" s="130">
        <f>SUM(Y161:AA161)</f>
        <v>0</v>
      </c>
      <c r="AC161" s="287">
        <f>+'0BJ PROGR. I-II Y III'!U160</f>
        <v>0</v>
      </c>
      <c r="AD161" s="130">
        <f>+'0BJ PROGR. I-II Y III'!V160</f>
        <v>0</v>
      </c>
      <c r="AE161" s="130">
        <f>+'0BJ PROGR. I-II Y III'!W160</f>
        <v>0</v>
      </c>
      <c r="AF161" s="130">
        <f>+'0BJ PROGR. I-II Y III'!X160</f>
        <v>0</v>
      </c>
      <c r="AG161" s="130">
        <f>+'0BJ PROGR. I-II Y III'!Y160</f>
        <v>0</v>
      </c>
      <c r="AH161" s="130">
        <f>+'0BJ PROGR. I-II Y III'!Z160</f>
        <v>0</v>
      </c>
      <c r="AI161" s="130">
        <f>+'0BJ PROGR. I-II Y III'!AA160</f>
        <v>0</v>
      </c>
      <c r="AJ161" s="267">
        <f>+Q161+R161+S161+T161+U161++X161+AB161+AC161+AD161+AE161+AF161+AG161+AH161+AI161</f>
        <v>0</v>
      </c>
      <c r="AK161" s="130"/>
      <c r="AL161" s="267">
        <v>0</v>
      </c>
      <c r="AM161" s="130"/>
      <c r="AN161" s="267">
        <f>+O161+AJ161+AL161</f>
        <v>0</v>
      </c>
      <c r="AO161" s="130"/>
      <c r="AP161" s="130"/>
      <c r="AQ161" s="130"/>
      <c r="AR161" s="130"/>
      <c r="AS161" s="130"/>
      <c r="AT161" s="130"/>
      <c r="AU161" s="130"/>
      <c r="AV161" s="130"/>
      <c r="AW161" s="130"/>
      <c r="AX161" s="116"/>
      <c r="AY161" s="116"/>
    </row>
    <row r="162" spans="1:51" ht="15.75" customHeight="1">
      <c r="A162" s="116"/>
      <c r="B162" s="116"/>
      <c r="C162" s="116"/>
      <c r="D162" s="116"/>
      <c r="E162" s="116"/>
      <c r="F162" s="116"/>
      <c r="G162" s="116"/>
      <c r="I162" s="260"/>
      <c r="J162" s="162"/>
      <c r="K162" s="287"/>
      <c r="L162" s="130"/>
      <c r="M162" s="130"/>
      <c r="N162" s="130"/>
      <c r="O162" s="267"/>
      <c r="P162" s="117"/>
      <c r="Q162" s="287"/>
      <c r="R162" s="130"/>
      <c r="S162" s="130"/>
      <c r="T162" s="130"/>
      <c r="U162" s="130"/>
      <c r="V162" s="358"/>
      <c r="W162" s="359"/>
      <c r="X162" s="280"/>
      <c r="Y162" s="325"/>
      <c r="Z162" s="325"/>
      <c r="AA162" s="325"/>
      <c r="AB162" s="130"/>
      <c r="AC162" s="287"/>
      <c r="AD162" s="130"/>
      <c r="AE162" s="130"/>
      <c r="AF162" s="130"/>
      <c r="AG162" s="130"/>
      <c r="AH162" s="130"/>
      <c r="AI162" s="130"/>
      <c r="AJ162" s="267"/>
      <c r="AK162" s="130"/>
      <c r="AL162" s="267"/>
      <c r="AM162" s="130"/>
      <c r="AN162" s="267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16"/>
      <c r="AY162" s="116"/>
    </row>
    <row r="163" spans="1:51" ht="15.75" customHeight="1">
      <c r="A163" s="116"/>
      <c r="B163" s="131" t="s">
        <v>968</v>
      </c>
      <c r="C163" s="141" t="s">
        <v>969</v>
      </c>
      <c r="D163" s="116"/>
      <c r="E163" s="116"/>
      <c r="F163" s="116"/>
      <c r="G163" s="136" t="s">
        <v>320</v>
      </c>
      <c r="I163" s="130"/>
      <c r="J163" s="130"/>
      <c r="K163" s="278">
        <f t="shared" ref="K163:O163" si="121">+K165+K183</f>
        <v>4200000</v>
      </c>
      <c r="L163" s="158">
        <f t="shared" si="121"/>
        <v>0</v>
      </c>
      <c r="M163" s="158">
        <f t="shared" si="121"/>
        <v>0</v>
      </c>
      <c r="N163" s="158">
        <f t="shared" si="121"/>
        <v>0</v>
      </c>
      <c r="O163" s="274">
        <f t="shared" si="121"/>
        <v>4200000</v>
      </c>
      <c r="P163" s="117"/>
      <c r="Q163" s="278">
        <f t="shared" ref="Q163:AJ163" si="122">+Q165+Q183</f>
        <v>0</v>
      </c>
      <c r="R163" s="158">
        <f t="shared" si="122"/>
        <v>22258556</v>
      </c>
      <c r="S163" s="158">
        <f t="shared" si="122"/>
        <v>0</v>
      </c>
      <c r="T163" s="158">
        <f t="shared" si="122"/>
        <v>0</v>
      </c>
      <c r="U163" s="158">
        <f t="shared" si="122"/>
        <v>0</v>
      </c>
      <c r="V163" s="352">
        <f t="shared" si="122"/>
        <v>0</v>
      </c>
      <c r="W163" s="353">
        <f t="shared" si="122"/>
        <v>0</v>
      </c>
      <c r="X163" s="277">
        <f t="shared" si="122"/>
        <v>0</v>
      </c>
      <c r="Y163" s="351">
        <f t="shared" si="122"/>
        <v>0</v>
      </c>
      <c r="Z163" s="351">
        <f t="shared" si="122"/>
        <v>0</v>
      </c>
      <c r="AA163" s="351">
        <f t="shared" si="122"/>
        <v>0</v>
      </c>
      <c r="AB163" s="158">
        <f t="shared" si="122"/>
        <v>0</v>
      </c>
      <c r="AC163" s="278">
        <f t="shared" si="122"/>
        <v>0</v>
      </c>
      <c r="AD163" s="158">
        <f t="shared" si="122"/>
        <v>0</v>
      </c>
      <c r="AE163" s="158">
        <f t="shared" si="122"/>
        <v>0</v>
      </c>
      <c r="AF163" s="158">
        <f t="shared" si="122"/>
        <v>0</v>
      </c>
      <c r="AG163" s="158">
        <f t="shared" si="122"/>
        <v>0</v>
      </c>
      <c r="AH163" s="158">
        <f t="shared" si="122"/>
        <v>0</v>
      </c>
      <c r="AI163" s="158">
        <f t="shared" si="122"/>
        <v>0</v>
      </c>
      <c r="AJ163" s="274">
        <f t="shared" si="122"/>
        <v>22258556</v>
      </c>
      <c r="AK163" s="130"/>
      <c r="AL163" s="274">
        <f>+AL165+AL183</f>
        <v>0</v>
      </c>
      <c r="AM163" s="130"/>
      <c r="AN163" s="274">
        <f>+AN165+AN183</f>
        <v>26458556</v>
      </c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16"/>
      <c r="AY163" s="116"/>
    </row>
    <row r="164" spans="1:51" ht="15.75" customHeight="1">
      <c r="A164" s="116"/>
      <c r="B164" s="131"/>
      <c r="C164" s="141"/>
      <c r="D164" s="116"/>
      <c r="E164" s="116"/>
      <c r="F164" s="116"/>
      <c r="G164" s="136"/>
      <c r="I164" s="273">
        <v>3</v>
      </c>
      <c r="J164" s="164" t="s">
        <v>175</v>
      </c>
      <c r="K164" s="287"/>
      <c r="L164" s="130"/>
      <c r="M164" s="130"/>
      <c r="N164" s="130"/>
      <c r="O164" s="267"/>
      <c r="P164" s="117"/>
      <c r="Q164" s="287"/>
      <c r="R164" s="130"/>
      <c r="S164" s="130"/>
      <c r="T164" s="130"/>
      <c r="U164" s="130"/>
      <c r="V164" s="358"/>
      <c r="W164" s="359"/>
      <c r="X164" s="280"/>
      <c r="Y164" s="325"/>
      <c r="Z164" s="325"/>
      <c r="AA164" s="325"/>
      <c r="AB164" s="130"/>
      <c r="AC164" s="287"/>
      <c r="AD164" s="130"/>
      <c r="AE164" s="130"/>
      <c r="AF164" s="130"/>
      <c r="AG164" s="130"/>
      <c r="AH164" s="130"/>
      <c r="AI164" s="130"/>
      <c r="AJ164" s="267"/>
      <c r="AK164" s="130"/>
      <c r="AL164" s="267"/>
      <c r="AM164" s="130"/>
      <c r="AN164" s="267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16"/>
      <c r="AY164" s="116"/>
    </row>
    <row r="165" spans="1:51" ht="15.75" customHeight="1">
      <c r="A165" s="116"/>
      <c r="B165" s="131"/>
      <c r="C165" s="136" t="s">
        <v>970</v>
      </c>
      <c r="D165" s="116" t="s">
        <v>971</v>
      </c>
      <c r="E165" s="116"/>
      <c r="F165" s="116"/>
      <c r="G165" s="136"/>
      <c r="I165" s="273"/>
      <c r="J165" s="164"/>
      <c r="K165" s="354">
        <f t="shared" ref="K165:O165" si="123">SUM(K166:K182)</f>
        <v>4200000</v>
      </c>
      <c r="L165" s="133">
        <f t="shared" si="123"/>
        <v>0</v>
      </c>
      <c r="M165" s="133">
        <f t="shared" si="123"/>
        <v>0</v>
      </c>
      <c r="N165" s="133">
        <f t="shared" si="123"/>
        <v>0</v>
      </c>
      <c r="O165" s="305">
        <f t="shared" si="123"/>
        <v>4200000</v>
      </c>
      <c r="P165" s="117"/>
      <c r="Q165" s="354">
        <f t="shared" ref="Q165:AB165" si="124">SUM(Q166:Q182)</f>
        <v>0</v>
      </c>
      <c r="R165" s="133">
        <f t="shared" si="124"/>
        <v>22258556</v>
      </c>
      <c r="S165" s="133">
        <f t="shared" si="124"/>
        <v>0</v>
      </c>
      <c r="T165" s="133">
        <f t="shared" si="124"/>
        <v>0</v>
      </c>
      <c r="U165" s="133">
        <f t="shared" si="124"/>
        <v>0</v>
      </c>
      <c r="V165" s="355">
        <f t="shared" si="124"/>
        <v>0</v>
      </c>
      <c r="W165" s="356">
        <f t="shared" si="124"/>
        <v>0</v>
      </c>
      <c r="X165" s="308">
        <f t="shared" si="124"/>
        <v>0</v>
      </c>
      <c r="Y165" s="357">
        <f t="shared" si="124"/>
        <v>0</v>
      </c>
      <c r="Z165" s="357">
        <f t="shared" si="124"/>
        <v>0</v>
      </c>
      <c r="AA165" s="357">
        <f t="shared" si="124"/>
        <v>0</v>
      </c>
      <c r="AB165" s="133">
        <f t="shared" si="124"/>
        <v>0</v>
      </c>
      <c r="AC165" s="287">
        <f>+'0BJ PROGR. I-II Y III'!U164</f>
        <v>0</v>
      </c>
      <c r="AD165" s="130">
        <f>+'0BJ PROGR. I-II Y III'!V164</f>
        <v>0</v>
      </c>
      <c r="AE165" s="133">
        <f t="shared" ref="AE165:AJ165" si="125">SUM(AE166:AE182)</f>
        <v>0</v>
      </c>
      <c r="AF165" s="133">
        <f t="shared" si="125"/>
        <v>0</v>
      </c>
      <c r="AG165" s="133">
        <f t="shared" si="125"/>
        <v>0</v>
      </c>
      <c r="AH165" s="133">
        <f t="shared" si="125"/>
        <v>0</v>
      </c>
      <c r="AI165" s="133">
        <f t="shared" si="125"/>
        <v>0</v>
      </c>
      <c r="AJ165" s="305">
        <f t="shared" si="125"/>
        <v>22258556</v>
      </c>
      <c r="AK165" s="130"/>
      <c r="AL165" s="305">
        <f>SUM(AL166:AL182)</f>
        <v>0</v>
      </c>
      <c r="AM165" s="130"/>
      <c r="AN165" s="305">
        <f>SUM(AN166:AN182)</f>
        <v>26458556</v>
      </c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16"/>
      <c r="AY165" s="116"/>
    </row>
    <row r="166" spans="1:51" ht="15.75" customHeight="1">
      <c r="A166" s="116"/>
      <c r="B166" s="116"/>
      <c r="C166" s="116"/>
      <c r="D166" s="116"/>
      <c r="E166" s="116"/>
      <c r="F166" s="116"/>
      <c r="G166" s="131" t="s">
        <v>970</v>
      </c>
      <c r="I166" s="273" t="s">
        <v>658</v>
      </c>
      <c r="J166" s="164" t="s">
        <v>659</v>
      </c>
      <c r="K166" s="278"/>
      <c r="L166" s="158"/>
      <c r="M166" s="158"/>
      <c r="N166" s="158"/>
      <c r="O166" s="274"/>
      <c r="P166" s="117"/>
      <c r="Q166" s="278"/>
      <c r="R166" s="158"/>
      <c r="S166" s="158"/>
      <c r="T166" s="158"/>
      <c r="U166" s="158"/>
      <c r="V166" s="352"/>
      <c r="W166" s="353"/>
      <c r="X166" s="277"/>
      <c r="Y166" s="351"/>
      <c r="Z166" s="351"/>
      <c r="AA166" s="351"/>
      <c r="AB166" s="158"/>
      <c r="AC166" s="287"/>
      <c r="AD166" s="130"/>
      <c r="AE166" s="158"/>
      <c r="AF166" s="158"/>
      <c r="AG166" s="158"/>
      <c r="AH166" s="158"/>
      <c r="AI166" s="158"/>
      <c r="AJ166" s="274"/>
      <c r="AK166" s="130"/>
      <c r="AL166" s="274"/>
      <c r="AM166" s="130"/>
      <c r="AN166" s="274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16"/>
      <c r="AY166" s="116"/>
    </row>
    <row r="167" spans="1:51" ht="15.75" customHeight="1">
      <c r="A167" s="116"/>
      <c r="B167" s="116"/>
      <c r="C167" s="116"/>
      <c r="D167" s="116"/>
      <c r="E167" s="116"/>
      <c r="F167" s="116"/>
      <c r="G167" s="136" t="s">
        <v>970</v>
      </c>
      <c r="I167" s="260" t="s">
        <v>660</v>
      </c>
      <c r="J167" s="162" t="s">
        <v>661</v>
      </c>
      <c r="K167" s="287">
        <f>+'0BJ PROGR. I-II Y III'!C166</f>
        <v>0</v>
      </c>
      <c r="L167" s="130">
        <f>+'0BJ PROGR. I-II Y III'!D166</f>
        <v>0</v>
      </c>
      <c r="M167" s="130">
        <f>+'0BJ PROGR. I-II Y III'!E166</f>
        <v>0</v>
      </c>
      <c r="N167" s="130">
        <f>+'0BJ PROGR. I-II Y III'!F166</f>
        <v>0</v>
      </c>
      <c r="O167" s="267">
        <f t="shared" ref="O167:O168" si="126">SUM(K167:N167)</f>
        <v>0</v>
      </c>
      <c r="P167" s="117"/>
      <c r="Q167" s="287">
        <f>+'0BJ PROGR. I-II Y III'!I166</f>
        <v>0</v>
      </c>
      <c r="R167" s="130">
        <f>+'0BJ PROGR. I-II Y III'!J166</f>
        <v>0</v>
      </c>
      <c r="S167" s="130">
        <f>+'0BJ PROGR. I-II Y III'!K166</f>
        <v>0</v>
      </c>
      <c r="T167" s="130">
        <f>+'0BJ PROGR. I-II Y III'!L166</f>
        <v>0</v>
      </c>
      <c r="U167" s="130">
        <f>+'0BJ PROGR. I-II Y III'!M166</f>
        <v>0</v>
      </c>
      <c r="V167" s="358">
        <f>+'0BJ PROGR. I-II Y III'!N166</f>
        <v>0</v>
      </c>
      <c r="W167" s="359">
        <f>+'0BJ PROGR. I-II Y III'!O166</f>
        <v>0</v>
      </c>
      <c r="X167" s="280">
        <f t="shared" ref="X167:X168" si="127">SUM(V167:W167)</f>
        <v>0</v>
      </c>
      <c r="Y167" s="325">
        <f>+'0BJ PROGR. I-II Y III'!Q166</f>
        <v>0</v>
      </c>
      <c r="Z167" s="325">
        <v>0</v>
      </c>
      <c r="AA167" s="325">
        <v>0</v>
      </c>
      <c r="AB167" s="130">
        <f t="shared" ref="AB167:AB168" si="128">SUM(Y167:AA167)</f>
        <v>0</v>
      </c>
      <c r="AC167" s="287">
        <f>+'0BJ PROGR. I-II Y III'!U166</f>
        <v>0</v>
      </c>
      <c r="AD167" s="130">
        <f>+'0BJ PROGR. I-II Y III'!V166</f>
        <v>0</v>
      </c>
      <c r="AE167" s="130">
        <f>+'0BJ PROGR. I-II Y III'!W166</f>
        <v>0</v>
      </c>
      <c r="AF167" s="130">
        <f>+'0BJ PROGR. I-II Y III'!X166</f>
        <v>0</v>
      </c>
      <c r="AG167" s="130">
        <f>+'0BJ PROGR. I-II Y III'!Y166</f>
        <v>0</v>
      </c>
      <c r="AH167" s="130">
        <f>+'0BJ PROGR. I-II Y III'!Z166</f>
        <v>0</v>
      </c>
      <c r="AI167" s="130">
        <f>+'0BJ PROGR. I-II Y III'!AA166</f>
        <v>0</v>
      </c>
      <c r="AJ167" s="267">
        <f t="shared" ref="AJ167:AJ168" si="129">+Q167+R167+S167+T167+U167++X167+AB167+AC167+AD167+AE167+AF167+AG167+AH167+AI167</f>
        <v>0</v>
      </c>
      <c r="AK167" s="130"/>
      <c r="AL167" s="267">
        <v>0</v>
      </c>
      <c r="AM167" s="130"/>
      <c r="AN167" s="267">
        <f t="shared" ref="AN167:AN168" si="130">+O167+AJ167+AL167</f>
        <v>0</v>
      </c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16"/>
      <c r="AY167" s="116"/>
    </row>
    <row r="168" spans="1:51" ht="15.75" customHeight="1">
      <c r="A168" s="116"/>
      <c r="B168" s="116"/>
      <c r="C168" s="116"/>
      <c r="D168" s="116"/>
      <c r="E168" s="116"/>
      <c r="F168" s="116"/>
      <c r="G168" s="136" t="s">
        <v>970</v>
      </c>
      <c r="I168" s="260" t="s">
        <v>662</v>
      </c>
      <c r="J168" s="162" t="s">
        <v>663</v>
      </c>
      <c r="K168" s="287">
        <f>+'0BJ PROGR. I-II Y III'!C167</f>
        <v>0</v>
      </c>
      <c r="L168" s="130">
        <f>+'0BJ PROGR. I-II Y III'!D167</f>
        <v>0</v>
      </c>
      <c r="M168" s="130">
        <f>+'0BJ PROGR. I-II Y III'!E167</f>
        <v>0</v>
      </c>
      <c r="N168" s="130">
        <f>+'0BJ PROGR. I-II Y III'!F167</f>
        <v>0</v>
      </c>
      <c r="O168" s="267">
        <f t="shared" si="126"/>
        <v>0</v>
      </c>
      <c r="P168" s="117"/>
      <c r="Q168" s="287">
        <f>+'0BJ PROGR. I-II Y III'!I167</f>
        <v>0</v>
      </c>
      <c r="R168" s="130">
        <f>+'0BJ PROGR. I-II Y III'!J167</f>
        <v>0</v>
      </c>
      <c r="S168" s="130">
        <f>+'0BJ PROGR. I-II Y III'!K167</f>
        <v>0</v>
      </c>
      <c r="T168" s="130">
        <f>+'0BJ PROGR. I-II Y III'!L167</f>
        <v>0</v>
      </c>
      <c r="U168" s="130">
        <f>+'0BJ PROGR. I-II Y III'!M167</f>
        <v>0</v>
      </c>
      <c r="V168" s="358">
        <f>+'0BJ PROGR. I-II Y III'!N167</f>
        <v>0</v>
      </c>
      <c r="W168" s="359">
        <f>+'0BJ PROGR. I-II Y III'!O167</f>
        <v>0</v>
      </c>
      <c r="X168" s="280">
        <f t="shared" si="127"/>
        <v>0</v>
      </c>
      <c r="Y168" s="325">
        <f>+'0BJ PROGR. I-II Y III'!Q167</f>
        <v>0</v>
      </c>
      <c r="Z168" s="325">
        <v>0</v>
      </c>
      <c r="AA168" s="325">
        <v>0</v>
      </c>
      <c r="AB168" s="130">
        <f t="shared" si="128"/>
        <v>0</v>
      </c>
      <c r="AC168" s="287">
        <f>+'0BJ PROGR. I-II Y III'!U167</f>
        <v>0</v>
      </c>
      <c r="AD168" s="130">
        <f>+'0BJ PROGR. I-II Y III'!V167</f>
        <v>0</v>
      </c>
      <c r="AE168" s="130">
        <f>+'0BJ PROGR. I-II Y III'!W167</f>
        <v>0</v>
      </c>
      <c r="AF168" s="130">
        <f>+'0BJ PROGR. I-II Y III'!X167</f>
        <v>0</v>
      </c>
      <c r="AG168" s="130">
        <f>+'0BJ PROGR. I-II Y III'!Y167</f>
        <v>0</v>
      </c>
      <c r="AH168" s="130">
        <f>+'0BJ PROGR. I-II Y III'!Z167</f>
        <v>0</v>
      </c>
      <c r="AI168" s="130">
        <f>+'0BJ PROGR. I-II Y III'!AA167</f>
        <v>0</v>
      </c>
      <c r="AJ168" s="267">
        <f t="shared" si="129"/>
        <v>0</v>
      </c>
      <c r="AK168" s="130"/>
      <c r="AL168" s="267">
        <v>0</v>
      </c>
      <c r="AM168" s="130"/>
      <c r="AN168" s="267">
        <f t="shared" si="130"/>
        <v>0</v>
      </c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16"/>
      <c r="AY168" s="116"/>
    </row>
    <row r="169" spans="1:51" ht="15.75" customHeight="1">
      <c r="A169" s="116"/>
      <c r="B169" s="116"/>
      <c r="C169" s="116"/>
      <c r="D169" s="116"/>
      <c r="E169" s="116"/>
      <c r="F169" s="116"/>
      <c r="G169" s="131" t="s">
        <v>970</v>
      </c>
      <c r="I169" s="273" t="s">
        <v>664</v>
      </c>
      <c r="J169" s="164" t="s">
        <v>665</v>
      </c>
      <c r="K169" s="287"/>
      <c r="L169" s="130"/>
      <c r="M169" s="130"/>
      <c r="N169" s="130"/>
      <c r="O169" s="274"/>
      <c r="P169" s="117"/>
      <c r="Q169" s="287"/>
      <c r="R169" s="130"/>
      <c r="S169" s="130"/>
      <c r="T169" s="130"/>
      <c r="U169" s="130"/>
      <c r="V169" s="358"/>
      <c r="W169" s="359"/>
      <c r="X169" s="277"/>
      <c r="Y169" s="325">
        <f>+'0BJ PROGR. I-II Y III'!Q168</f>
        <v>0</v>
      </c>
      <c r="Z169" s="351"/>
      <c r="AA169" s="351"/>
      <c r="AB169" s="158"/>
      <c r="AC169" s="287"/>
      <c r="AD169" s="130"/>
      <c r="AE169" s="158"/>
      <c r="AF169" s="158"/>
      <c r="AG169" s="158"/>
      <c r="AH169" s="158"/>
      <c r="AI169" s="158"/>
      <c r="AJ169" s="274"/>
      <c r="AK169" s="130"/>
      <c r="AL169" s="274"/>
      <c r="AM169" s="130"/>
      <c r="AN169" s="274"/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16"/>
      <c r="AY169" s="116"/>
    </row>
    <row r="170" spans="1:51" ht="15.75" customHeight="1">
      <c r="A170" s="116"/>
      <c r="B170" s="116"/>
      <c r="C170" s="116"/>
      <c r="D170" s="116"/>
      <c r="E170" s="116"/>
      <c r="F170" s="116"/>
      <c r="G170" s="136" t="s">
        <v>970</v>
      </c>
      <c r="I170" s="260" t="s">
        <v>666</v>
      </c>
      <c r="J170" s="162" t="s">
        <v>667</v>
      </c>
      <c r="K170" s="287">
        <f>+'0BJ PROGR. I-II Y III'!C169</f>
        <v>0</v>
      </c>
      <c r="L170" s="130">
        <f>+'0BJ PROGR. I-II Y III'!D169</f>
        <v>0</v>
      </c>
      <c r="M170" s="130">
        <f>+'0BJ PROGR. I-II Y III'!E169</f>
        <v>0</v>
      </c>
      <c r="N170" s="130">
        <f>+'0BJ PROGR. I-II Y III'!F169</f>
        <v>0</v>
      </c>
      <c r="O170" s="267">
        <f t="shared" ref="O170:O176" si="131">SUM(K170:N170)</f>
        <v>0</v>
      </c>
      <c r="P170" s="117"/>
      <c r="Q170" s="287">
        <f>+'0BJ PROGR. I-II Y III'!I169</f>
        <v>0</v>
      </c>
      <c r="R170" s="130">
        <f>+'0BJ PROGR. I-II Y III'!J169</f>
        <v>0</v>
      </c>
      <c r="S170" s="130">
        <f>+'0BJ PROGR. I-II Y III'!K169</f>
        <v>0</v>
      </c>
      <c r="T170" s="130">
        <f>+'0BJ PROGR. I-II Y III'!L169</f>
        <v>0</v>
      </c>
      <c r="U170" s="130">
        <f>+'0BJ PROGR. I-II Y III'!M169</f>
        <v>0</v>
      </c>
      <c r="V170" s="358">
        <f>+'0BJ PROGR. I-II Y III'!N169</f>
        <v>0</v>
      </c>
      <c r="W170" s="359">
        <f>+'0BJ PROGR. I-II Y III'!O169</f>
        <v>0</v>
      </c>
      <c r="X170" s="280">
        <f t="shared" ref="X170:X176" si="132">SUM(V170:W170)</f>
        <v>0</v>
      </c>
      <c r="Y170" s="325">
        <f>+'0BJ PROGR. I-II Y III'!Q169</f>
        <v>0</v>
      </c>
      <c r="Z170" s="325">
        <v>0</v>
      </c>
      <c r="AA170" s="325">
        <v>0</v>
      </c>
      <c r="AB170" s="130">
        <f t="shared" ref="AB170:AB176" si="133">SUM(Y170:AA170)</f>
        <v>0</v>
      </c>
      <c r="AC170" s="287">
        <f>+'0BJ PROGR. I-II Y III'!U169</f>
        <v>0</v>
      </c>
      <c r="AD170" s="130">
        <f>+'0BJ PROGR. I-II Y III'!V169</f>
        <v>0</v>
      </c>
      <c r="AE170" s="130">
        <f>+'0BJ PROGR. I-II Y III'!W169</f>
        <v>0</v>
      </c>
      <c r="AF170" s="130">
        <f>+'0BJ PROGR. I-II Y III'!X169</f>
        <v>0</v>
      </c>
      <c r="AG170" s="130">
        <f>+'0BJ PROGR. I-II Y III'!Y169</f>
        <v>0</v>
      </c>
      <c r="AH170" s="130">
        <f>+'0BJ PROGR. I-II Y III'!Z169</f>
        <v>0</v>
      </c>
      <c r="AI170" s="130">
        <f>+'0BJ PROGR. I-II Y III'!AA169</f>
        <v>0</v>
      </c>
      <c r="AJ170" s="267">
        <f t="shared" ref="AJ170:AJ176" si="134">+Q170+R170+S170+T170+U170++X170+AB170+AC170+AD170+AE170+AF170+AG170+AH170+AI170</f>
        <v>0</v>
      </c>
      <c r="AK170" s="130"/>
      <c r="AL170" s="267">
        <v>0</v>
      </c>
      <c r="AM170" s="130"/>
      <c r="AN170" s="267">
        <f t="shared" ref="AN170:AN176" si="135">+O170+AJ170+AL170</f>
        <v>0</v>
      </c>
      <c r="AO170" s="130"/>
      <c r="AP170" s="130"/>
      <c r="AQ170" s="130"/>
      <c r="AR170" s="130"/>
      <c r="AS170" s="130"/>
      <c r="AT170" s="130"/>
      <c r="AU170" s="130"/>
      <c r="AV170" s="130"/>
      <c r="AW170" s="130"/>
      <c r="AX170" s="116"/>
      <c r="AY170" s="116"/>
    </row>
    <row r="171" spans="1:51" ht="15.75" customHeight="1">
      <c r="A171" s="116"/>
      <c r="B171" s="116"/>
      <c r="C171" s="116"/>
      <c r="D171" s="116"/>
      <c r="E171" s="116"/>
      <c r="F171" s="116"/>
      <c r="G171" s="136" t="s">
        <v>970</v>
      </c>
      <c r="I171" s="260" t="s">
        <v>668</v>
      </c>
      <c r="J171" s="162" t="s">
        <v>669</v>
      </c>
      <c r="K171" s="287">
        <f>+'0BJ PROGR. I-II Y III'!C170</f>
        <v>0</v>
      </c>
      <c r="L171" s="130">
        <f>+'0BJ PROGR. I-II Y III'!D170</f>
        <v>0</v>
      </c>
      <c r="M171" s="130">
        <f>+'0BJ PROGR. I-II Y III'!E170</f>
        <v>0</v>
      </c>
      <c r="N171" s="130">
        <f>+'0BJ PROGR. I-II Y III'!F170</f>
        <v>0</v>
      </c>
      <c r="O171" s="267">
        <f t="shared" si="131"/>
        <v>0</v>
      </c>
      <c r="P171" s="117"/>
      <c r="Q171" s="287">
        <f>+'0BJ PROGR. I-II Y III'!I170</f>
        <v>0</v>
      </c>
      <c r="R171" s="130">
        <f>+'0BJ PROGR. I-II Y III'!J170</f>
        <v>0</v>
      </c>
      <c r="S171" s="130">
        <f>+'0BJ PROGR. I-II Y III'!K170</f>
        <v>0</v>
      </c>
      <c r="T171" s="130">
        <f>+'0BJ PROGR. I-II Y III'!L170</f>
        <v>0</v>
      </c>
      <c r="U171" s="130">
        <f>+'0BJ PROGR. I-II Y III'!M170</f>
        <v>0</v>
      </c>
      <c r="V171" s="358">
        <f>+'0BJ PROGR. I-II Y III'!N170</f>
        <v>0</v>
      </c>
      <c r="W171" s="359">
        <f>+'0BJ PROGR. I-II Y III'!O170</f>
        <v>0</v>
      </c>
      <c r="X171" s="280">
        <f t="shared" si="132"/>
        <v>0</v>
      </c>
      <c r="Y171" s="325">
        <f>+'0BJ PROGR. I-II Y III'!Q170</f>
        <v>0</v>
      </c>
      <c r="Z171" s="325">
        <v>0</v>
      </c>
      <c r="AA171" s="325">
        <v>0</v>
      </c>
      <c r="AB171" s="130">
        <f t="shared" si="133"/>
        <v>0</v>
      </c>
      <c r="AC171" s="287">
        <f>+'0BJ PROGR. I-II Y III'!U170</f>
        <v>0</v>
      </c>
      <c r="AD171" s="130">
        <f>+'0BJ PROGR. I-II Y III'!V170</f>
        <v>0</v>
      </c>
      <c r="AE171" s="130">
        <f>+'0BJ PROGR. I-II Y III'!W170</f>
        <v>0</v>
      </c>
      <c r="AF171" s="130">
        <f>+'0BJ PROGR. I-II Y III'!X170</f>
        <v>0</v>
      </c>
      <c r="AG171" s="130">
        <f>+'0BJ PROGR. I-II Y III'!Y170</f>
        <v>0</v>
      </c>
      <c r="AH171" s="130">
        <f>+'0BJ PROGR. I-II Y III'!Z170</f>
        <v>0</v>
      </c>
      <c r="AI171" s="130">
        <f>+'0BJ PROGR. I-II Y III'!AA170</f>
        <v>0</v>
      </c>
      <c r="AJ171" s="267">
        <f t="shared" si="134"/>
        <v>0</v>
      </c>
      <c r="AK171" s="130"/>
      <c r="AL171" s="267">
        <v>0</v>
      </c>
      <c r="AM171" s="130"/>
      <c r="AN171" s="267">
        <f t="shared" si="135"/>
        <v>0</v>
      </c>
      <c r="AO171" s="130"/>
      <c r="AP171" s="130"/>
      <c r="AQ171" s="130"/>
      <c r="AR171" s="130"/>
      <c r="AS171" s="130"/>
      <c r="AT171" s="130"/>
      <c r="AU171" s="130"/>
      <c r="AV171" s="130"/>
      <c r="AW171" s="130"/>
      <c r="AX171" s="116"/>
      <c r="AY171" s="116"/>
    </row>
    <row r="172" spans="1:51" ht="15.75" customHeight="1">
      <c r="A172" s="116"/>
      <c r="B172" s="116"/>
      <c r="C172" s="116"/>
      <c r="D172" s="116"/>
      <c r="E172" s="116"/>
      <c r="F172" s="116"/>
      <c r="G172" s="136" t="s">
        <v>970</v>
      </c>
      <c r="I172" s="260" t="s">
        <v>670</v>
      </c>
      <c r="J172" s="162" t="s">
        <v>671</v>
      </c>
      <c r="K172" s="287">
        <f>+'0BJ PROGR. I-II Y III'!C171</f>
        <v>0</v>
      </c>
      <c r="L172" s="130">
        <f>+'0BJ PROGR. I-II Y III'!D171</f>
        <v>0</v>
      </c>
      <c r="M172" s="130">
        <f>+'0BJ PROGR. I-II Y III'!E171</f>
        <v>0</v>
      </c>
      <c r="N172" s="130">
        <f>+'0BJ PROGR. I-II Y III'!F171</f>
        <v>0</v>
      </c>
      <c r="O172" s="267">
        <f t="shared" si="131"/>
        <v>0</v>
      </c>
      <c r="P172" s="117"/>
      <c r="Q172" s="287">
        <f>+'0BJ PROGR. I-II Y III'!I171</f>
        <v>0</v>
      </c>
      <c r="R172" s="130">
        <f>+'0BJ PROGR. I-II Y III'!J171</f>
        <v>13258556</v>
      </c>
      <c r="S172" s="130">
        <f>+'0BJ PROGR. I-II Y III'!K171</f>
        <v>0</v>
      </c>
      <c r="T172" s="130">
        <f>+'0BJ PROGR. I-II Y III'!L171</f>
        <v>0</v>
      </c>
      <c r="U172" s="130">
        <f>+'0BJ PROGR. I-II Y III'!M171</f>
        <v>0</v>
      </c>
      <c r="V172" s="358">
        <f>+'0BJ PROGR. I-II Y III'!N171</f>
        <v>0</v>
      </c>
      <c r="W172" s="359">
        <f>+'0BJ PROGR. I-II Y III'!O171</f>
        <v>0</v>
      </c>
      <c r="X172" s="280">
        <f t="shared" si="132"/>
        <v>0</v>
      </c>
      <c r="Y172" s="325">
        <f>+'0BJ PROGR. I-II Y III'!Q171</f>
        <v>0</v>
      </c>
      <c r="Z172" s="325">
        <v>0</v>
      </c>
      <c r="AA172" s="325">
        <v>0</v>
      </c>
      <c r="AB172" s="130">
        <f t="shared" si="133"/>
        <v>0</v>
      </c>
      <c r="AC172" s="287">
        <f>+'0BJ PROGR. I-II Y III'!U171</f>
        <v>0</v>
      </c>
      <c r="AD172" s="130">
        <f>+'0BJ PROGR. I-II Y III'!V171</f>
        <v>0</v>
      </c>
      <c r="AE172" s="130">
        <f>+'0BJ PROGR. I-II Y III'!W171</f>
        <v>0</v>
      </c>
      <c r="AF172" s="130">
        <f>+'0BJ PROGR. I-II Y III'!X171</f>
        <v>0</v>
      </c>
      <c r="AG172" s="130">
        <f>+'0BJ PROGR. I-II Y III'!Y171</f>
        <v>0</v>
      </c>
      <c r="AH172" s="130">
        <f>+'0BJ PROGR. I-II Y III'!Z171</f>
        <v>0</v>
      </c>
      <c r="AI172" s="130">
        <f>+'0BJ PROGR. I-II Y III'!AA171</f>
        <v>0</v>
      </c>
      <c r="AJ172" s="267">
        <f t="shared" si="134"/>
        <v>13258556</v>
      </c>
      <c r="AK172" s="130"/>
      <c r="AL172" s="267">
        <v>0</v>
      </c>
      <c r="AM172" s="130"/>
      <c r="AN172" s="267">
        <f t="shared" si="135"/>
        <v>13258556</v>
      </c>
      <c r="AO172" s="130"/>
      <c r="AP172" s="130"/>
      <c r="AQ172" s="130"/>
      <c r="AR172" s="130"/>
      <c r="AS172" s="130"/>
      <c r="AT172" s="130"/>
      <c r="AU172" s="130"/>
      <c r="AV172" s="130"/>
      <c r="AW172" s="130"/>
      <c r="AX172" s="116"/>
      <c r="AY172" s="116"/>
    </row>
    <row r="173" spans="1:51" ht="15.75" customHeight="1">
      <c r="A173" s="116"/>
      <c r="B173" s="116"/>
      <c r="C173" s="116"/>
      <c r="D173" s="116"/>
      <c r="E173" s="116"/>
      <c r="F173" s="116"/>
      <c r="G173" s="136" t="s">
        <v>970</v>
      </c>
      <c r="I173" s="260" t="s">
        <v>672</v>
      </c>
      <c r="J173" s="162" t="s">
        <v>673</v>
      </c>
      <c r="K173" s="287">
        <f>+'0BJ PROGR. I-II Y III'!C172</f>
        <v>0</v>
      </c>
      <c r="L173" s="130">
        <f>+'0BJ PROGR. I-II Y III'!D172</f>
        <v>0</v>
      </c>
      <c r="M173" s="130">
        <f>+'0BJ PROGR. I-II Y III'!E172</f>
        <v>0</v>
      </c>
      <c r="N173" s="130">
        <f>+'0BJ PROGR. I-II Y III'!F172</f>
        <v>0</v>
      </c>
      <c r="O173" s="267">
        <f t="shared" si="131"/>
        <v>0</v>
      </c>
      <c r="P173" s="117"/>
      <c r="Q173" s="287">
        <f>+'0BJ PROGR. I-II Y III'!I172</f>
        <v>0</v>
      </c>
      <c r="R173" s="130">
        <f>+'0BJ PROGR. I-II Y III'!J172</f>
        <v>0</v>
      </c>
      <c r="S173" s="130">
        <f>+'0BJ PROGR. I-II Y III'!K172</f>
        <v>0</v>
      </c>
      <c r="T173" s="130">
        <f>+'0BJ PROGR. I-II Y III'!L172</f>
        <v>0</v>
      </c>
      <c r="U173" s="130">
        <f>+'0BJ PROGR. I-II Y III'!M172</f>
        <v>0</v>
      </c>
      <c r="V173" s="358">
        <f>+'0BJ PROGR. I-II Y III'!N172</f>
        <v>0</v>
      </c>
      <c r="W173" s="359">
        <f>+'0BJ PROGR. I-II Y III'!O172</f>
        <v>0</v>
      </c>
      <c r="X173" s="280">
        <f t="shared" si="132"/>
        <v>0</v>
      </c>
      <c r="Y173" s="325">
        <f>+'0BJ PROGR. I-II Y III'!Q172</f>
        <v>0</v>
      </c>
      <c r="Z173" s="325">
        <v>0</v>
      </c>
      <c r="AA173" s="325">
        <v>0</v>
      </c>
      <c r="AB173" s="130">
        <f t="shared" si="133"/>
        <v>0</v>
      </c>
      <c r="AC173" s="287">
        <f>+'0BJ PROGR. I-II Y III'!U172</f>
        <v>0</v>
      </c>
      <c r="AD173" s="130">
        <f>+'0BJ PROGR. I-II Y III'!V172</f>
        <v>0</v>
      </c>
      <c r="AE173" s="130">
        <f>+'0BJ PROGR. I-II Y III'!W172</f>
        <v>0</v>
      </c>
      <c r="AF173" s="130">
        <f>+'0BJ PROGR. I-II Y III'!X172</f>
        <v>0</v>
      </c>
      <c r="AG173" s="130">
        <f>+'0BJ PROGR. I-II Y III'!Y172</f>
        <v>0</v>
      </c>
      <c r="AH173" s="130">
        <f>+'0BJ PROGR. I-II Y III'!Z172</f>
        <v>0</v>
      </c>
      <c r="AI173" s="130">
        <f>+'0BJ PROGR. I-II Y III'!AA172</f>
        <v>0</v>
      </c>
      <c r="AJ173" s="267">
        <f t="shared" si="134"/>
        <v>0</v>
      </c>
      <c r="AK173" s="130"/>
      <c r="AL173" s="267">
        <v>0</v>
      </c>
      <c r="AM173" s="130"/>
      <c r="AN173" s="267">
        <f t="shared" si="135"/>
        <v>0</v>
      </c>
      <c r="AO173" s="130"/>
      <c r="AP173" s="130"/>
      <c r="AQ173" s="130"/>
      <c r="AR173" s="130"/>
      <c r="AS173" s="130"/>
      <c r="AT173" s="130"/>
      <c r="AU173" s="130"/>
      <c r="AV173" s="130"/>
      <c r="AW173" s="130"/>
      <c r="AX173" s="116"/>
      <c r="AY173" s="116"/>
    </row>
    <row r="174" spans="1:51" ht="15.75" customHeight="1">
      <c r="A174" s="116"/>
      <c r="B174" s="116"/>
      <c r="C174" s="116"/>
      <c r="D174" s="116"/>
      <c r="E174" s="116"/>
      <c r="F174" s="116"/>
      <c r="G174" s="136" t="s">
        <v>970</v>
      </c>
      <c r="I174" s="260" t="s">
        <v>674</v>
      </c>
      <c r="J174" s="162" t="s">
        <v>675</v>
      </c>
      <c r="K174" s="287">
        <f>+'0BJ PROGR. I-II Y III'!C173</f>
        <v>0</v>
      </c>
      <c r="L174" s="130">
        <f>+'0BJ PROGR. I-II Y III'!D173</f>
        <v>0</v>
      </c>
      <c r="M174" s="130">
        <f>+'0BJ PROGR. I-II Y III'!E173</f>
        <v>0</v>
      </c>
      <c r="N174" s="130">
        <f>+'0BJ PROGR. I-II Y III'!F173</f>
        <v>0</v>
      </c>
      <c r="O174" s="267">
        <f t="shared" si="131"/>
        <v>0</v>
      </c>
      <c r="P174" s="117"/>
      <c r="Q174" s="287">
        <f>+'0BJ PROGR. I-II Y III'!I173</f>
        <v>0</v>
      </c>
      <c r="R174" s="130">
        <f>+'0BJ PROGR. I-II Y III'!J173</f>
        <v>0</v>
      </c>
      <c r="S174" s="130">
        <f>+'0BJ PROGR. I-II Y III'!K173</f>
        <v>0</v>
      </c>
      <c r="T174" s="130">
        <f>+'0BJ PROGR. I-II Y III'!L173</f>
        <v>0</v>
      </c>
      <c r="U174" s="130">
        <f>+'0BJ PROGR. I-II Y III'!M173</f>
        <v>0</v>
      </c>
      <c r="V174" s="358">
        <f>+'0BJ PROGR. I-II Y III'!N173</f>
        <v>0</v>
      </c>
      <c r="W174" s="359">
        <f>+'0BJ PROGR. I-II Y III'!O173</f>
        <v>0</v>
      </c>
      <c r="X174" s="280">
        <f t="shared" si="132"/>
        <v>0</v>
      </c>
      <c r="Y174" s="325">
        <f>+'0BJ PROGR. I-II Y III'!Q173</f>
        <v>0</v>
      </c>
      <c r="Z174" s="325">
        <v>0</v>
      </c>
      <c r="AA174" s="325">
        <v>0</v>
      </c>
      <c r="AB174" s="130">
        <f t="shared" si="133"/>
        <v>0</v>
      </c>
      <c r="AC174" s="287">
        <f>+'0BJ PROGR. I-II Y III'!U173</f>
        <v>0</v>
      </c>
      <c r="AD174" s="130">
        <f>+'0BJ PROGR. I-II Y III'!V173</f>
        <v>0</v>
      </c>
      <c r="AE174" s="130">
        <f>+'0BJ PROGR. I-II Y III'!W173</f>
        <v>0</v>
      </c>
      <c r="AF174" s="130">
        <f>+'0BJ PROGR. I-II Y III'!X173</f>
        <v>0</v>
      </c>
      <c r="AG174" s="130">
        <f>+'0BJ PROGR. I-II Y III'!Y173</f>
        <v>0</v>
      </c>
      <c r="AH174" s="130">
        <f>+'0BJ PROGR. I-II Y III'!Z173</f>
        <v>0</v>
      </c>
      <c r="AI174" s="130">
        <f>+'0BJ PROGR. I-II Y III'!AA173</f>
        <v>0</v>
      </c>
      <c r="AJ174" s="267">
        <f t="shared" si="134"/>
        <v>0</v>
      </c>
      <c r="AK174" s="130"/>
      <c r="AL174" s="267">
        <v>0</v>
      </c>
      <c r="AM174" s="130"/>
      <c r="AN174" s="267">
        <f t="shared" si="135"/>
        <v>0</v>
      </c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16"/>
      <c r="AY174" s="116"/>
    </row>
    <row r="175" spans="1:51" ht="15.75" customHeight="1">
      <c r="A175" s="116"/>
      <c r="B175" s="116"/>
      <c r="C175" s="116"/>
      <c r="D175" s="116"/>
      <c r="E175" s="116"/>
      <c r="F175" s="116"/>
      <c r="G175" s="136" t="s">
        <v>970</v>
      </c>
      <c r="I175" s="260" t="s">
        <v>676</v>
      </c>
      <c r="J175" s="162" t="s">
        <v>677</v>
      </c>
      <c r="K175" s="287">
        <f>+'0BJ PROGR. I-II Y III'!C174</f>
        <v>4200000</v>
      </c>
      <c r="L175" s="130">
        <f>+'0BJ PROGR. I-II Y III'!D174</f>
        <v>0</v>
      </c>
      <c r="M175" s="130">
        <f>+'0BJ PROGR. I-II Y III'!E174</f>
        <v>0</v>
      </c>
      <c r="N175" s="130">
        <f>+'0BJ PROGR. I-II Y III'!F174</f>
        <v>0</v>
      </c>
      <c r="O175" s="267">
        <f t="shared" si="131"/>
        <v>4200000</v>
      </c>
      <c r="P175" s="117"/>
      <c r="Q175" s="287">
        <f>+'0BJ PROGR. I-II Y III'!I174</f>
        <v>0</v>
      </c>
      <c r="R175" s="130">
        <f>+'0BJ PROGR. I-II Y III'!J174</f>
        <v>9000000</v>
      </c>
      <c r="S175" s="130">
        <f>+'0BJ PROGR. I-II Y III'!K174</f>
        <v>0</v>
      </c>
      <c r="T175" s="130">
        <f>+'0BJ PROGR. I-II Y III'!L174</f>
        <v>0</v>
      </c>
      <c r="U175" s="130">
        <f>+'0BJ PROGR. I-II Y III'!M174</f>
        <v>0</v>
      </c>
      <c r="V175" s="358">
        <f>+'0BJ PROGR. I-II Y III'!N174</f>
        <v>0</v>
      </c>
      <c r="W175" s="359">
        <f>+'0BJ PROGR. I-II Y III'!O174</f>
        <v>0</v>
      </c>
      <c r="X175" s="280">
        <f t="shared" si="132"/>
        <v>0</v>
      </c>
      <c r="Y175" s="325">
        <f>+'0BJ PROGR. I-II Y III'!Q174</f>
        <v>0</v>
      </c>
      <c r="Z175" s="325">
        <v>0</v>
      </c>
      <c r="AA175" s="325">
        <v>0</v>
      </c>
      <c r="AB175" s="130">
        <f t="shared" si="133"/>
        <v>0</v>
      </c>
      <c r="AC175" s="287">
        <f>+'0BJ PROGR. I-II Y III'!U174</f>
        <v>0</v>
      </c>
      <c r="AD175" s="130">
        <f>+'0BJ PROGR. I-II Y III'!V174</f>
        <v>0</v>
      </c>
      <c r="AE175" s="130">
        <f>+'0BJ PROGR. I-II Y III'!W174</f>
        <v>0</v>
      </c>
      <c r="AF175" s="130">
        <f>+'0BJ PROGR. I-II Y III'!X174</f>
        <v>0</v>
      </c>
      <c r="AG175" s="130">
        <f>+'0BJ PROGR. I-II Y III'!Y174</f>
        <v>0</v>
      </c>
      <c r="AH175" s="130">
        <f>+'0BJ PROGR. I-II Y III'!Z174</f>
        <v>0</v>
      </c>
      <c r="AI175" s="130">
        <f>+'0BJ PROGR. I-II Y III'!AA174</f>
        <v>0</v>
      </c>
      <c r="AJ175" s="267">
        <f t="shared" si="134"/>
        <v>9000000</v>
      </c>
      <c r="AK175" s="130"/>
      <c r="AL175" s="267">
        <v>0</v>
      </c>
      <c r="AM175" s="130"/>
      <c r="AN175" s="267">
        <f t="shared" si="135"/>
        <v>13200000</v>
      </c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16"/>
      <c r="AY175" s="116"/>
    </row>
    <row r="176" spans="1:51" ht="15.75" customHeight="1">
      <c r="A176" s="116"/>
      <c r="B176" s="116"/>
      <c r="C176" s="116"/>
      <c r="D176" s="116"/>
      <c r="E176" s="116"/>
      <c r="F176" s="116"/>
      <c r="G176" s="136" t="s">
        <v>970</v>
      </c>
      <c r="I176" s="260" t="s">
        <v>678</v>
      </c>
      <c r="J176" s="162" t="s">
        <v>679</v>
      </c>
      <c r="K176" s="287">
        <f>+'0BJ PROGR. I-II Y III'!C175</f>
        <v>0</v>
      </c>
      <c r="L176" s="130">
        <f>+'0BJ PROGR. I-II Y III'!D175</f>
        <v>0</v>
      </c>
      <c r="M176" s="130">
        <f>+'0BJ PROGR. I-II Y III'!E175</f>
        <v>0</v>
      </c>
      <c r="N176" s="130">
        <f>+'0BJ PROGR. I-II Y III'!F175</f>
        <v>0</v>
      </c>
      <c r="O176" s="267">
        <f t="shared" si="131"/>
        <v>0</v>
      </c>
      <c r="P176" s="117"/>
      <c r="Q176" s="287">
        <f>+'0BJ PROGR. I-II Y III'!I175</f>
        <v>0</v>
      </c>
      <c r="R176" s="130">
        <f>+'0BJ PROGR. I-II Y III'!J175</f>
        <v>0</v>
      </c>
      <c r="S176" s="130">
        <f>+'0BJ PROGR. I-II Y III'!K175</f>
        <v>0</v>
      </c>
      <c r="T176" s="130">
        <f>+'0BJ PROGR. I-II Y III'!L175</f>
        <v>0</v>
      </c>
      <c r="U176" s="130">
        <f>+'0BJ PROGR. I-II Y III'!M175</f>
        <v>0</v>
      </c>
      <c r="V176" s="358">
        <f>+'0BJ PROGR. I-II Y III'!N175</f>
        <v>0</v>
      </c>
      <c r="W176" s="359">
        <f>+'0BJ PROGR. I-II Y III'!O175</f>
        <v>0</v>
      </c>
      <c r="X176" s="280">
        <f t="shared" si="132"/>
        <v>0</v>
      </c>
      <c r="Y176" s="325">
        <f>+'0BJ PROGR. I-II Y III'!Q175</f>
        <v>0</v>
      </c>
      <c r="Z176" s="325">
        <v>0</v>
      </c>
      <c r="AA176" s="325">
        <v>0</v>
      </c>
      <c r="AB176" s="130">
        <f t="shared" si="133"/>
        <v>0</v>
      </c>
      <c r="AC176" s="287">
        <f>+'0BJ PROGR. I-II Y III'!U175</f>
        <v>0</v>
      </c>
      <c r="AD176" s="130">
        <f>+'0BJ PROGR. I-II Y III'!V175</f>
        <v>0</v>
      </c>
      <c r="AE176" s="130">
        <f>+'0BJ PROGR. I-II Y III'!W175</f>
        <v>0</v>
      </c>
      <c r="AF176" s="130">
        <f>+'0BJ PROGR. I-II Y III'!X175</f>
        <v>0</v>
      </c>
      <c r="AG176" s="130">
        <f>+'0BJ PROGR. I-II Y III'!Y175</f>
        <v>0</v>
      </c>
      <c r="AH176" s="130">
        <f>+'0BJ PROGR. I-II Y III'!Z175</f>
        <v>0</v>
      </c>
      <c r="AI176" s="130">
        <f>+'0BJ PROGR. I-II Y III'!AA175</f>
        <v>0</v>
      </c>
      <c r="AJ176" s="267">
        <f t="shared" si="134"/>
        <v>0</v>
      </c>
      <c r="AK176" s="130"/>
      <c r="AL176" s="267">
        <v>0</v>
      </c>
      <c r="AM176" s="130"/>
      <c r="AN176" s="267">
        <f t="shared" si="135"/>
        <v>0</v>
      </c>
      <c r="AO176" s="130"/>
      <c r="AP176" s="130"/>
      <c r="AQ176" s="130"/>
      <c r="AR176" s="130"/>
      <c r="AS176" s="130"/>
      <c r="AT176" s="130"/>
      <c r="AU176" s="130"/>
      <c r="AV176" s="130"/>
      <c r="AW176" s="130"/>
      <c r="AX176" s="116"/>
      <c r="AY176" s="116"/>
    </row>
    <row r="177" spans="1:51" ht="15.75" customHeight="1">
      <c r="A177" s="116"/>
      <c r="B177" s="116"/>
      <c r="C177" s="116"/>
      <c r="D177" s="116"/>
      <c r="E177" s="116"/>
      <c r="F177" s="116"/>
      <c r="G177" s="136" t="s">
        <v>970</v>
      </c>
      <c r="I177" s="273" t="s">
        <v>680</v>
      </c>
      <c r="J177" s="164" t="s">
        <v>681</v>
      </c>
      <c r="K177" s="287"/>
      <c r="L177" s="130"/>
      <c r="M177" s="130"/>
      <c r="N177" s="130"/>
      <c r="O177" s="274"/>
      <c r="P177" s="117"/>
      <c r="Q177" s="287"/>
      <c r="R177" s="130"/>
      <c r="S177" s="130"/>
      <c r="T177" s="130"/>
      <c r="U177" s="130"/>
      <c r="V177" s="358"/>
      <c r="W177" s="359"/>
      <c r="X177" s="277"/>
      <c r="Y177" s="325">
        <f>+'0BJ PROGR. I-II Y III'!Q176</f>
        <v>0</v>
      </c>
      <c r="Z177" s="351"/>
      <c r="AA177" s="351"/>
      <c r="AB177" s="158"/>
      <c r="AC177" s="287"/>
      <c r="AD177" s="130"/>
      <c r="AE177" s="158"/>
      <c r="AF177" s="158"/>
      <c r="AG177" s="158"/>
      <c r="AH177" s="158"/>
      <c r="AI177" s="158"/>
      <c r="AJ177" s="267"/>
      <c r="AK177" s="130"/>
      <c r="AL177" s="267"/>
      <c r="AM177" s="130"/>
      <c r="AN177" s="274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16"/>
      <c r="AY177" s="116"/>
    </row>
    <row r="178" spans="1:51" ht="15.75" customHeight="1">
      <c r="A178" s="116"/>
      <c r="B178" s="116"/>
      <c r="C178" s="116"/>
      <c r="D178" s="116"/>
      <c r="E178" s="116"/>
      <c r="F178" s="116"/>
      <c r="G178" s="136" t="s">
        <v>970</v>
      </c>
      <c r="I178" s="260" t="s">
        <v>682</v>
      </c>
      <c r="J178" s="162" t="s">
        <v>683</v>
      </c>
      <c r="K178" s="287">
        <f>+'0BJ PROGR. I-II Y III'!C177</f>
        <v>0</v>
      </c>
      <c r="L178" s="130">
        <f>+'0BJ PROGR. I-II Y III'!D177</f>
        <v>0</v>
      </c>
      <c r="M178" s="130">
        <f>+'0BJ PROGR. I-II Y III'!E177</f>
        <v>0</v>
      </c>
      <c r="N178" s="130">
        <f>+'0BJ PROGR. I-II Y III'!F177</f>
        <v>0</v>
      </c>
      <c r="O178" s="267">
        <f t="shared" ref="O178:O179" si="136">SUM(K178:N178)</f>
        <v>0</v>
      </c>
      <c r="P178" s="117"/>
      <c r="Q178" s="287">
        <f>+'0BJ PROGR. I-II Y III'!I177</f>
        <v>0</v>
      </c>
      <c r="R178" s="130">
        <f>+'0BJ PROGR. I-II Y III'!J177</f>
        <v>0</v>
      </c>
      <c r="S178" s="130">
        <f>+'0BJ PROGR. I-II Y III'!K177</f>
        <v>0</v>
      </c>
      <c r="T178" s="130">
        <f>+'0BJ PROGR. I-II Y III'!L177</f>
        <v>0</v>
      </c>
      <c r="U178" s="130">
        <f>+'0BJ PROGR. I-II Y III'!M177</f>
        <v>0</v>
      </c>
      <c r="V178" s="358">
        <f>+'0BJ PROGR. I-II Y III'!N177</f>
        <v>0</v>
      </c>
      <c r="W178" s="359">
        <f>+'0BJ PROGR. I-II Y III'!O177</f>
        <v>0</v>
      </c>
      <c r="X178" s="280">
        <f t="shared" ref="X178:X179" si="137">SUM(V178:W178)</f>
        <v>0</v>
      </c>
      <c r="Y178" s="325">
        <f>+'0BJ PROGR. I-II Y III'!Q177</f>
        <v>0</v>
      </c>
      <c r="Z178" s="325">
        <v>0</v>
      </c>
      <c r="AA178" s="325">
        <v>0</v>
      </c>
      <c r="AB178" s="130">
        <f t="shared" ref="AB178:AB179" si="138">SUM(Y178:AA178)</f>
        <v>0</v>
      </c>
      <c r="AC178" s="287">
        <f>+'0BJ PROGR. I-II Y III'!U177</f>
        <v>0</v>
      </c>
      <c r="AD178" s="130">
        <f>+'0BJ PROGR. I-II Y III'!V177</f>
        <v>0</v>
      </c>
      <c r="AE178" s="130">
        <f>+'0BJ PROGR. I-II Y III'!W177</f>
        <v>0</v>
      </c>
      <c r="AF178" s="130">
        <f>+'0BJ PROGR. I-II Y III'!X177</f>
        <v>0</v>
      </c>
      <c r="AG178" s="130">
        <f>+'0BJ PROGR. I-II Y III'!Y177</f>
        <v>0</v>
      </c>
      <c r="AH178" s="130">
        <f>+'0BJ PROGR. I-II Y III'!Z177</f>
        <v>0</v>
      </c>
      <c r="AI178" s="130">
        <f>+'0BJ PROGR. I-II Y III'!AA177</f>
        <v>0</v>
      </c>
      <c r="AJ178" s="267">
        <f t="shared" ref="AJ178:AJ179" si="139">+Q178+R178+S178+T178+U178++X178+AB178+AC178+AD178+AE178+AF178+AG178+AH178+AI178</f>
        <v>0</v>
      </c>
      <c r="AK178" s="130"/>
      <c r="AL178" s="267">
        <v>0</v>
      </c>
      <c r="AM178" s="130"/>
      <c r="AN178" s="267">
        <f t="shared" ref="AN178:AN179" si="140">+O178+AJ178+AL178</f>
        <v>0</v>
      </c>
      <c r="AO178" s="130"/>
      <c r="AP178" s="130"/>
      <c r="AQ178" s="130"/>
      <c r="AR178" s="130"/>
      <c r="AS178" s="130"/>
      <c r="AT178" s="130"/>
      <c r="AU178" s="130"/>
      <c r="AV178" s="130"/>
      <c r="AW178" s="130"/>
      <c r="AX178" s="116"/>
      <c r="AY178" s="116"/>
    </row>
    <row r="179" spans="1:51" ht="15.75" customHeight="1">
      <c r="A179" s="116"/>
      <c r="B179" s="116"/>
      <c r="C179" s="116"/>
      <c r="D179" s="116"/>
      <c r="E179" s="116"/>
      <c r="F179" s="116"/>
      <c r="G179" s="136" t="s">
        <v>970</v>
      </c>
      <c r="I179" s="260" t="s">
        <v>684</v>
      </c>
      <c r="J179" s="162" t="s">
        <v>685</v>
      </c>
      <c r="K179" s="287">
        <f>+'0BJ PROGR. I-II Y III'!C178</f>
        <v>0</v>
      </c>
      <c r="L179" s="130">
        <f>+'0BJ PROGR. I-II Y III'!D178</f>
        <v>0</v>
      </c>
      <c r="M179" s="130">
        <f>+'0BJ PROGR. I-II Y III'!E178</f>
        <v>0</v>
      </c>
      <c r="N179" s="130">
        <f>+'0BJ PROGR. I-II Y III'!F178</f>
        <v>0</v>
      </c>
      <c r="O179" s="267">
        <f t="shared" si="136"/>
        <v>0</v>
      </c>
      <c r="P179" s="117"/>
      <c r="Q179" s="287">
        <f>+'0BJ PROGR. I-II Y III'!I178</f>
        <v>0</v>
      </c>
      <c r="R179" s="130">
        <f>+'0BJ PROGR. I-II Y III'!J178</f>
        <v>0</v>
      </c>
      <c r="S179" s="130">
        <f>+'0BJ PROGR. I-II Y III'!K178</f>
        <v>0</v>
      </c>
      <c r="T179" s="130">
        <f>+'0BJ PROGR. I-II Y III'!L178</f>
        <v>0</v>
      </c>
      <c r="U179" s="130">
        <f>+'0BJ PROGR. I-II Y III'!M178</f>
        <v>0</v>
      </c>
      <c r="V179" s="358">
        <f>+'0BJ PROGR. I-II Y III'!N178</f>
        <v>0</v>
      </c>
      <c r="W179" s="359">
        <f>+'0BJ PROGR. I-II Y III'!O178</f>
        <v>0</v>
      </c>
      <c r="X179" s="280">
        <f t="shared" si="137"/>
        <v>0</v>
      </c>
      <c r="Y179" s="325">
        <f>+'0BJ PROGR. I-II Y III'!Q178</f>
        <v>0</v>
      </c>
      <c r="Z179" s="325">
        <v>0</v>
      </c>
      <c r="AA179" s="325">
        <v>0</v>
      </c>
      <c r="AB179" s="130">
        <f t="shared" si="138"/>
        <v>0</v>
      </c>
      <c r="AC179" s="287">
        <f>+'0BJ PROGR. I-II Y III'!U178</f>
        <v>0</v>
      </c>
      <c r="AD179" s="130">
        <f>+'0BJ PROGR. I-II Y III'!V178</f>
        <v>0</v>
      </c>
      <c r="AE179" s="130">
        <f>+'0BJ PROGR. I-II Y III'!W178</f>
        <v>0</v>
      </c>
      <c r="AF179" s="130">
        <f>+'0BJ PROGR. I-II Y III'!X178</f>
        <v>0</v>
      </c>
      <c r="AG179" s="130">
        <f>+'0BJ PROGR. I-II Y III'!Y178</f>
        <v>0</v>
      </c>
      <c r="AH179" s="130">
        <f>+'0BJ PROGR. I-II Y III'!Z178</f>
        <v>0</v>
      </c>
      <c r="AI179" s="130">
        <f>+'0BJ PROGR. I-II Y III'!AA178</f>
        <v>0</v>
      </c>
      <c r="AJ179" s="267">
        <f t="shared" si="139"/>
        <v>0</v>
      </c>
      <c r="AK179" s="130"/>
      <c r="AL179" s="267">
        <v>0</v>
      </c>
      <c r="AM179" s="130"/>
      <c r="AN179" s="267">
        <f t="shared" si="140"/>
        <v>0</v>
      </c>
      <c r="AO179" s="130"/>
      <c r="AP179" s="130"/>
      <c r="AQ179" s="130"/>
      <c r="AR179" s="130"/>
      <c r="AS179" s="130"/>
      <c r="AT179" s="130"/>
      <c r="AU179" s="130"/>
      <c r="AV179" s="130"/>
      <c r="AW179" s="130"/>
      <c r="AX179" s="116"/>
      <c r="AY179" s="116"/>
    </row>
    <row r="180" spans="1:51" ht="15.75" customHeight="1">
      <c r="A180" s="116"/>
      <c r="B180" s="116"/>
      <c r="C180" s="116"/>
      <c r="D180" s="116"/>
      <c r="E180" s="116"/>
      <c r="F180" s="116"/>
      <c r="G180" s="136" t="s">
        <v>970</v>
      </c>
      <c r="I180" s="273" t="s">
        <v>644</v>
      </c>
      <c r="J180" s="164" t="s">
        <v>645</v>
      </c>
      <c r="K180" s="287"/>
      <c r="L180" s="130"/>
      <c r="M180" s="130"/>
      <c r="N180" s="130"/>
      <c r="O180" s="274"/>
      <c r="P180" s="117"/>
      <c r="Q180" s="287"/>
      <c r="R180" s="130"/>
      <c r="S180" s="130"/>
      <c r="T180" s="130"/>
      <c r="U180" s="130"/>
      <c r="V180" s="358"/>
      <c r="W180" s="359"/>
      <c r="X180" s="277"/>
      <c r="Y180" s="325">
        <f>+'0BJ PROGR. I-II Y III'!Q179</f>
        <v>0</v>
      </c>
      <c r="Z180" s="351"/>
      <c r="AA180" s="351"/>
      <c r="AB180" s="158"/>
      <c r="AC180" s="287"/>
      <c r="AD180" s="130"/>
      <c r="AE180" s="158"/>
      <c r="AF180" s="158"/>
      <c r="AG180" s="158"/>
      <c r="AH180" s="158"/>
      <c r="AI180" s="158"/>
      <c r="AJ180" s="267"/>
      <c r="AK180" s="130"/>
      <c r="AL180" s="267"/>
      <c r="AM180" s="130"/>
      <c r="AN180" s="274"/>
      <c r="AO180" s="130"/>
      <c r="AP180" s="130"/>
      <c r="AQ180" s="130"/>
      <c r="AR180" s="130"/>
      <c r="AS180" s="130"/>
      <c r="AT180" s="130"/>
      <c r="AU180" s="130"/>
      <c r="AV180" s="130"/>
      <c r="AW180" s="130"/>
      <c r="AX180" s="116"/>
      <c r="AY180" s="116"/>
    </row>
    <row r="181" spans="1:51" ht="15.75" customHeight="1">
      <c r="A181" s="163"/>
      <c r="B181" s="163"/>
      <c r="C181" s="163"/>
      <c r="D181" s="163"/>
      <c r="E181" s="163"/>
      <c r="F181" s="163"/>
      <c r="G181" s="136" t="s">
        <v>970</v>
      </c>
      <c r="I181" s="260" t="s">
        <v>686</v>
      </c>
      <c r="J181" s="162" t="s">
        <v>687</v>
      </c>
      <c r="K181" s="287">
        <f>+'0BJ PROGR. I-II Y III'!C180</f>
        <v>0</v>
      </c>
      <c r="L181" s="130">
        <f>+'0BJ PROGR. I-II Y III'!D180</f>
        <v>0</v>
      </c>
      <c r="M181" s="130">
        <f>+'0BJ PROGR. I-II Y III'!E180</f>
        <v>0</v>
      </c>
      <c r="N181" s="130">
        <f>+'0BJ PROGR. I-II Y III'!F180</f>
        <v>0</v>
      </c>
      <c r="O181" s="267">
        <f>SUM(K181:N181)</f>
        <v>0</v>
      </c>
      <c r="P181" s="117"/>
      <c r="Q181" s="287">
        <f>+'0BJ PROGR. I-II Y III'!I180</f>
        <v>0</v>
      </c>
      <c r="R181" s="130">
        <f>+'0BJ PROGR. I-II Y III'!J180</f>
        <v>0</v>
      </c>
      <c r="S181" s="130">
        <f>+'0BJ PROGR. I-II Y III'!K180</f>
        <v>0</v>
      </c>
      <c r="T181" s="130">
        <f>+'0BJ PROGR. I-II Y III'!L180</f>
        <v>0</v>
      </c>
      <c r="U181" s="130">
        <f>+'0BJ PROGR. I-II Y III'!M180</f>
        <v>0</v>
      </c>
      <c r="V181" s="358">
        <f>+'0BJ PROGR. I-II Y III'!N180</f>
        <v>0</v>
      </c>
      <c r="W181" s="359">
        <f>+'0BJ PROGR. I-II Y III'!O180</f>
        <v>0</v>
      </c>
      <c r="X181" s="280">
        <f>SUM(V181:W181)</f>
        <v>0</v>
      </c>
      <c r="Y181" s="325">
        <f>+'0BJ PROGR. I-II Y III'!Q180</f>
        <v>0</v>
      </c>
      <c r="Z181" s="325">
        <v>0</v>
      </c>
      <c r="AA181" s="325">
        <v>0</v>
      </c>
      <c r="AB181" s="130">
        <f>SUM(Y181:AA181)</f>
        <v>0</v>
      </c>
      <c r="AC181" s="287">
        <f>+'0BJ PROGR. I-II Y III'!U180</f>
        <v>0</v>
      </c>
      <c r="AD181" s="130">
        <f>+'0BJ PROGR. I-II Y III'!V180</f>
        <v>0</v>
      </c>
      <c r="AE181" s="130">
        <f>+'0BJ PROGR. I-II Y III'!W180</f>
        <v>0</v>
      </c>
      <c r="AF181" s="130">
        <f>+'0BJ PROGR. I-II Y III'!X180</f>
        <v>0</v>
      </c>
      <c r="AG181" s="130">
        <f>+'0BJ PROGR. I-II Y III'!Y180</f>
        <v>0</v>
      </c>
      <c r="AH181" s="130">
        <f>+'0BJ PROGR. I-II Y III'!Z180</f>
        <v>0</v>
      </c>
      <c r="AI181" s="130">
        <f>+'0BJ PROGR. I-II Y III'!AA180</f>
        <v>0</v>
      </c>
      <c r="AJ181" s="267">
        <f>+Q181+R181+S181+T181+U181++X181+AB181+AC181+AD181+AE181+AF181+AG181+AH181+AI181</f>
        <v>0</v>
      </c>
      <c r="AK181" s="130"/>
      <c r="AL181" s="267">
        <v>0</v>
      </c>
      <c r="AM181" s="130"/>
      <c r="AN181" s="267">
        <f>+O181+AJ181+AL181</f>
        <v>0</v>
      </c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16"/>
      <c r="AY181" s="116"/>
    </row>
    <row r="182" spans="1:51" ht="15.75" customHeight="1">
      <c r="A182" s="116"/>
      <c r="B182" s="116"/>
      <c r="C182" s="116"/>
      <c r="D182" s="116"/>
      <c r="E182" s="116"/>
      <c r="F182" s="116"/>
      <c r="G182" s="136"/>
      <c r="I182" s="260"/>
      <c r="J182" s="162"/>
      <c r="K182" s="287"/>
      <c r="L182" s="130"/>
      <c r="M182" s="130"/>
      <c r="N182" s="130"/>
      <c r="O182" s="267"/>
      <c r="P182" s="117"/>
      <c r="Q182" s="287"/>
      <c r="R182" s="130"/>
      <c r="S182" s="130"/>
      <c r="T182" s="130"/>
      <c r="U182" s="130"/>
      <c r="V182" s="358"/>
      <c r="W182" s="359"/>
      <c r="X182" s="280"/>
      <c r="Y182" s="325"/>
      <c r="Z182" s="325"/>
      <c r="AA182" s="325"/>
      <c r="AB182" s="130"/>
      <c r="AC182" s="287"/>
      <c r="AD182" s="130"/>
      <c r="AE182" s="130"/>
      <c r="AF182" s="130"/>
      <c r="AG182" s="130"/>
      <c r="AH182" s="130"/>
      <c r="AI182" s="130"/>
      <c r="AJ182" s="267"/>
      <c r="AK182" s="130"/>
      <c r="AL182" s="267"/>
      <c r="AM182" s="130"/>
      <c r="AN182" s="267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16"/>
      <c r="AY182" s="116"/>
    </row>
    <row r="183" spans="1:51" ht="15.75" customHeight="1">
      <c r="A183" s="116"/>
      <c r="B183" s="116"/>
      <c r="C183" s="136" t="s">
        <v>972</v>
      </c>
      <c r="D183" s="116" t="s">
        <v>973</v>
      </c>
      <c r="E183" s="116"/>
      <c r="F183" s="116"/>
      <c r="G183" s="136" t="s">
        <v>320</v>
      </c>
      <c r="I183" s="260"/>
      <c r="J183" s="162"/>
      <c r="K183" s="354">
        <f t="shared" ref="K183:O183" si="141">SUM(K184:K191)</f>
        <v>0</v>
      </c>
      <c r="L183" s="133">
        <f t="shared" si="141"/>
        <v>0</v>
      </c>
      <c r="M183" s="133">
        <f t="shared" si="141"/>
        <v>0</v>
      </c>
      <c r="N183" s="133">
        <f t="shared" si="141"/>
        <v>0</v>
      </c>
      <c r="O183" s="305">
        <f t="shared" si="141"/>
        <v>0</v>
      </c>
      <c r="P183" s="117"/>
      <c r="Q183" s="354">
        <f>SUM(Q184:Q191)</f>
        <v>0</v>
      </c>
      <c r="R183" s="133">
        <f t="shared" ref="R183:U183" si="142">SUM(R185:R191)</f>
        <v>0</v>
      </c>
      <c r="S183" s="133">
        <f t="shared" si="142"/>
        <v>0</v>
      </c>
      <c r="T183" s="133">
        <f t="shared" si="142"/>
        <v>0</v>
      </c>
      <c r="U183" s="133">
        <f t="shared" si="142"/>
        <v>0</v>
      </c>
      <c r="V183" s="355">
        <f t="shared" ref="V183:Y183" si="143">SUM(V184:V191)</f>
        <v>0</v>
      </c>
      <c r="W183" s="356">
        <f t="shared" si="143"/>
        <v>0</v>
      </c>
      <c r="X183" s="308">
        <f t="shared" si="143"/>
        <v>0</v>
      </c>
      <c r="Y183" s="356">
        <f t="shared" si="143"/>
        <v>0</v>
      </c>
      <c r="Z183" s="357">
        <f t="shared" ref="Z183:AA183" si="144">SUM(Z185:Z191)</f>
        <v>0</v>
      </c>
      <c r="AA183" s="357">
        <f t="shared" si="144"/>
        <v>0</v>
      </c>
      <c r="AB183" s="133">
        <f>SUM(Y183:AA183)</f>
        <v>0</v>
      </c>
      <c r="AC183" s="354">
        <f>+'0BJ PROGR. I-II Y III'!U182</f>
        <v>0</v>
      </c>
      <c r="AD183" s="133">
        <f>+'0BJ PROGR. I-II Y III'!V182</f>
        <v>0</v>
      </c>
      <c r="AE183" s="133">
        <f t="shared" ref="AE183:AJ183" si="145">SUM(AE184:AE191)</f>
        <v>0</v>
      </c>
      <c r="AF183" s="133">
        <f t="shared" si="145"/>
        <v>0</v>
      </c>
      <c r="AG183" s="133">
        <f t="shared" si="145"/>
        <v>0</v>
      </c>
      <c r="AH183" s="133">
        <f t="shared" si="145"/>
        <v>0</v>
      </c>
      <c r="AI183" s="133">
        <f t="shared" si="145"/>
        <v>0</v>
      </c>
      <c r="AJ183" s="305">
        <f t="shared" si="145"/>
        <v>0</v>
      </c>
      <c r="AK183" s="130"/>
      <c r="AL183" s="305">
        <f>SUM(AL184:AL191)</f>
        <v>0</v>
      </c>
      <c r="AM183" s="130"/>
      <c r="AN183" s="305">
        <f>SUM(AN184:AN191)</f>
        <v>0</v>
      </c>
      <c r="AO183" s="130"/>
      <c r="AP183" s="130"/>
      <c r="AQ183" s="130"/>
      <c r="AR183" s="130"/>
      <c r="AS183" s="130"/>
      <c r="AT183" s="130"/>
      <c r="AU183" s="130"/>
      <c r="AV183" s="130"/>
      <c r="AW183" s="130"/>
      <c r="AX183" s="116"/>
      <c r="AY183" s="116"/>
    </row>
    <row r="184" spans="1:51" ht="15.75" customHeight="1">
      <c r="A184" s="116"/>
      <c r="B184" s="116"/>
      <c r="C184" s="116"/>
      <c r="D184" s="116"/>
      <c r="E184" s="116"/>
      <c r="F184" s="116"/>
      <c r="G184" s="131" t="s">
        <v>974</v>
      </c>
      <c r="I184" s="273" t="s">
        <v>658</v>
      </c>
      <c r="J184" s="164" t="s">
        <v>659</v>
      </c>
      <c r="K184" s="287"/>
      <c r="L184" s="130"/>
      <c r="M184" s="130"/>
      <c r="N184" s="130"/>
      <c r="O184" s="274"/>
      <c r="P184" s="117"/>
      <c r="Q184" s="287"/>
      <c r="R184" s="130"/>
      <c r="S184" s="130"/>
      <c r="T184" s="130"/>
      <c r="U184" s="130"/>
      <c r="V184" s="358"/>
      <c r="W184" s="359"/>
      <c r="X184" s="277"/>
      <c r="Y184" s="325"/>
      <c r="Z184" s="351"/>
      <c r="AA184" s="351"/>
      <c r="AB184" s="158"/>
      <c r="AC184" s="287"/>
      <c r="AD184" s="130"/>
      <c r="AE184" s="158"/>
      <c r="AF184" s="158"/>
      <c r="AG184" s="158"/>
      <c r="AH184" s="158"/>
      <c r="AI184" s="158"/>
      <c r="AJ184" s="274"/>
      <c r="AK184" s="130"/>
      <c r="AL184" s="274"/>
      <c r="AM184" s="130"/>
      <c r="AN184" s="274"/>
      <c r="AO184" s="130"/>
      <c r="AP184" s="130"/>
      <c r="AQ184" s="130"/>
      <c r="AR184" s="130"/>
      <c r="AS184" s="130"/>
      <c r="AT184" s="130"/>
      <c r="AU184" s="130"/>
      <c r="AV184" s="130"/>
      <c r="AW184" s="130"/>
      <c r="AX184" s="116"/>
      <c r="AY184" s="116"/>
    </row>
    <row r="185" spans="1:51" ht="15.75" customHeight="1">
      <c r="A185" s="116"/>
      <c r="B185" s="116"/>
      <c r="C185" s="116"/>
      <c r="D185" s="116"/>
      <c r="E185" s="116"/>
      <c r="F185" s="116"/>
      <c r="G185" s="136" t="s">
        <v>974</v>
      </c>
      <c r="I185" s="260" t="s">
        <v>688</v>
      </c>
      <c r="J185" s="162" t="s">
        <v>689</v>
      </c>
      <c r="K185" s="287">
        <f>+'0BJ PROGR. I-II Y III'!C184</f>
        <v>0</v>
      </c>
      <c r="L185" s="130">
        <f>+'0BJ PROGR. I-II Y III'!D184</f>
        <v>0</v>
      </c>
      <c r="M185" s="130">
        <f>+'0BJ PROGR. I-II Y III'!E184</f>
        <v>0</v>
      </c>
      <c r="N185" s="130">
        <f>+'0BJ PROGR. I-II Y III'!F184</f>
        <v>0</v>
      </c>
      <c r="O185" s="267">
        <f t="shared" ref="O185:O186" si="146">SUM(K185:N185)</f>
        <v>0</v>
      </c>
      <c r="P185" s="117"/>
      <c r="Q185" s="287">
        <f>+'0BJ PROGR. I-II Y III'!I184</f>
        <v>0</v>
      </c>
      <c r="R185" s="130">
        <f>+'0BJ PROGR. I-II Y III'!J184</f>
        <v>0</v>
      </c>
      <c r="S185" s="130">
        <f>+'0BJ PROGR. I-II Y III'!K184</f>
        <v>0</v>
      </c>
      <c r="T185" s="130">
        <f>+'0BJ PROGR. I-II Y III'!L184</f>
        <v>0</v>
      </c>
      <c r="U185" s="130">
        <f>+'0BJ PROGR. I-II Y III'!M184</f>
        <v>0</v>
      </c>
      <c r="V185" s="358">
        <f>+'0BJ PROGR. I-II Y III'!N184</f>
        <v>0</v>
      </c>
      <c r="W185" s="359">
        <f>+'0BJ PROGR. I-II Y III'!O184</f>
        <v>0</v>
      </c>
      <c r="X185" s="280">
        <f t="shared" ref="X185:X186" si="147">SUM(V185:W185)</f>
        <v>0</v>
      </c>
      <c r="Y185" s="325">
        <f>+'0BJ PROGR. I-II Y III'!Q184</f>
        <v>0</v>
      </c>
      <c r="Z185" s="325">
        <v>0</v>
      </c>
      <c r="AA185" s="325">
        <v>0</v>
      </c>
      <c r="AB185" s="130">
        <f t="shared" ref="AB185:AB186" si="148">SUM(Y185:AA185)</f>
        <v>0</v>
      </c>
      <c r="AC185" s="287">
        <f>+'0BJ PROGR. I-II Y III'!U184</f>
        <v>0</v>
      </c>
      <c r="AD185" s="130">
        <f>+'0BJ PROGR. I-II Y III'!V184</f>
        <v>0</v>
      </c>
      <c r="AE185" s="130">
        <f>+'0BJ PROGR. I-II Y III'!W184</f>
        <v>0</v>
      </c>
      <c r="AF185" s="130">
        <f>+'0BJ PROGR. I-II Y III'!X184</f>
        <v>0</v>
      </c>
      <c r="AG185" s="130">
        <f>+'0BJ PROGR. I-II Y III'!Y184</f>
        <v>0</v>
      </c>
      <c r="AH185" s="130">
        <f>+'0BJ PROGR. I-II Y III'!Z184</f>
        <v>0</v>
      </c>
      <c r="AI185" s="130">
        <f>+'0BJ PROGR. I-II Y III'!AA184</f>
        <v>0</v>
      </c>
      <c r="AJ185" s="267">
        <f t="shared" ref="AJ185:AJ186" si="149">+Q185+R185+S185+T185+U185++X185+AB185+AC185+AD185+AE185+AF185+AG185+AH185+AI185</f>
        <v>0</v>
      </c>
      <c r="AK185" s="130"/>
      <c r="AL185" s="267">
        <v>0</v>
      </c>
      <c r="AM185" s="130"/>
      <c r="AN185" s="267">
        <f t="shared" ref="AN185:AN186" si="150">+O185+AJ185+AL185</f>
        <v>0</v>
      </c>
      <c r="AO185" s="130"/>
      <c r="AP185" s="130"/>
      <c r="AQ185" s="130"/>
      <c r="AR185" s="130"/>
      <c r="AS185" s="130"/>
      <c r="AT185" s="130"/>
      <c r="AU185" s="130"/>
      <c r="AV185" s="130"/>
      <c r="AW185" s="130"/>
      <c r="AX185" s="116"/>
      <c r="AY185" s="116"/>
    </row>
    <row r="186" spans="1:51" ht="15.75" customHeight="1">
      <c r="A186" s="116"/>
      <c r="B186" s="116"/>
      <c r="C186" s="116"/>
      <c r="D186" s="116" t="s">
        <v>320</v>
      </c>
      <c r="E186" s="116"/>
      <c r="F186" s="116"/>
      <c r="G186" s="136" t="s">
        <v>974</v>
      </c>
      <c r="I186" s="260" t="s">
        <v>690</v>
      </c>
      <c r="J186" s="162" t="s">
        <v>691</v>
      </c>
      <c r="K186" s="287">
        <f>+'0BJ PROGR. I-II Y III'!C185</f>
        <v>0</v>
      </c>
      <c r="L186" s="130">
        <f>+'0BJ PROGR. I-II Y III'!D185</f>
        <v>0</v>
      </c>
      <c r="M186" s="130">
        <f>+'0BJ PROGR. I-II Y III'!E185</f>
        <v>0</v>
      </c>
      <c r="N186" s="130">
        <f>+'0BJ PROGR. I-II Y III'!F185</f>
        <v>0</v>
      </c>
      <c r="O186" s="267">
        <f t="shared" si="146"/>
        <v>0</v>
      </c>
      <c r="P186" s="117"/>
      <c r="Q186" s="287">
        <f>+'0BJ PROGR. I-II Y III'!I185</f>
        <v>0</v>
      </c>
      <c r="R186" s="130">
        <f>+'0BJ PROGR. I-II Y III'!J185</f>
        <v>0</v>
      </c>
      <c r="S186" s="130">
        <f>+'0BJ PROGR. I-II Y III'!K185</f>
        <v>0</v>
      </c>
      <c r="T186" s="130">
        <f>+'0BJ PROGR. I-II Y III'!L185</f>
        <v>0</v>
      </c>
      <c r="U186" s="130">
        <f>+'0BJ PROGR. I-II Y III'!M185</f>
        <v>0</v>
      </c>
      <c r="V186" s="358">
        <f>+'0BJ PROGR. I-II Y III'!N185</f>
        <v>0</v>
      </c>
      <c r="W186" s="359">
        <f>+'0BJ PROGR. I-II Y III'!O185</f>
        <v>0</v>
      </c>
      <c r="X186" s="280">
        <f t="shared" si="147"/>
        <v>0</v>
      </c>
      <c r="Y186" s="325">
        <f>+'0BJ PROGR. I-II Y III'!Q185</f>
        <v>0</v>
      </c>
      <c r="Z186" s="325">
        <v>0</v>
      </c>
      <c r="AA186" s="325">
        <v>0</v>
      </c>
      <c r="AB186" s="130">
        <f t="shared" si="148"/>
        <v>0</v>
      </c>
      <c r="AC186" s="287">
        <f>+'0BJ PROGR. I-II Y III'!U185</f>
        <v>0</v>
      </c>
      <c r="AD186" s="130">
        <f>+'0BJ PROGR. I-II Y III'!V185</f>
        <v>0</v>
      </c>
      <c r="AE186" s="130">
        <f>+'0BJ PROGR. I-II Y III'!W185</f>
        <v>0</v>
      </c>
      <c r="AF186" s="130">
        <f>+'0BJ PROGR. I-II Y III'!X185</f>
        <v>0</v>
      </c>
      <c r="AG186" s="130">
        <f>+'0BJ PROGR. I-II Y III'!Y185</f>
        <v>0</v>
      </c>
      <c r="AH186" s="130">
        <f>+'0BJ PROGR. I-II Y III'!Z185</f>
        <v>0</v>
      </c>
      <c r="AI186" s="130">
        <f>+'0BJ PROGR. I-II Y III'!AA185</f>
        <v>0</v>
      </c>
      <c r="AJ186" s="267">
        <f t="shared" si="149"/>
        <v>0</v>
      </c>
      <c r="AK186" s="130"/>
      <c r="AL186" s="267">
        <v>0</v>
      </c>
      <c r="AM186" s="130"/>
      <c r="AN186" s="267">
        <f t="shared" si="150"/>
        <v>0</v>
      </c>
      <c r="AO186" s="130"/>
      <c r="AP186" s="130"/>
      <c r="AQ186" s="130"/>
      <c r="AR186" s="130"/>
      <c r="AS186" s="130"/>
      <c r="AT186" s="130"/>
      <c r="AU186" s="130"/>
      <c r="AV186" s="130"/>
      <c r="AW186" s="130"/>
      <c r="AX186" s="116"/>
      <c r="AY186" s="116"/>
    </row>
    <row r="187" spans="1:51" ht="15.75" customHeight="1">
      <c r="A187" s="116"/>
      <c r="B187" s="116"/>
      <c r="C187" s="116"/>
      <c r="D187" s="116"/>
      <c r="E187" s="116"/>
      <c r="F187" s="116"/>
      <c r="G187" s="131" t="s">
        <v>974</v>
      </c>
      <c r="I187" s="273" t="s">
        <v>664</v>
      </c>
      <c r="J187" s="164" t="s">
        <v>665</v>
      </c>
      <c r="K187" s="287"/>
      <c r="L187" s="130"/>
      <c r="M187" s="130"/>
      <c r="N187" s="130"/>
      <c r="O187" s="274"/>
      <c r="P187" s="117"/>
      <c r="Q187" s="287"/>
      <c r="R187" s="130"/>
      <c r="S187" s="130"/>
      <c r="T187" s="130"/>
      <c r="U187" s="130"/>
      <c r="V187" s="358"/>
      <c r="W187" s="359"/>
      <c r="X187" s="277"/>
      <c r="Y187" s="325"/>
      <c r="Z187" s="351"/>
      <c r="AA187" s="351"/>
      <c r="AB187" s="158"/>
      <c r="AC187" s="287"/>
      <c r="AD187" s="130"/>
      <c r="AE187" s="130"/>
      <c r="AF187" s="130"/>
      <c r="AG187" s="130"/>
      <c r="AH187" s="130"/>
      <c r="AI187" s="130"/>
      <c r="AJ187" s="274"/>
      <c r="AK187" s="130"/>
      <c r="AL187" s="274"/>
      <c r="AM187" s="130"/>
      <c r="AN187" s="274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16"/>
      <c r="AY187" s="116"/>
    </row>
    <row r="188" spans="1:51" ht="15.75" customHeight="1">
      <c r="A188" s="116"/>
      <c r="B188" s="116"/>
      <c r="C188" s="116"/>
      <c r="D188" s="116"/>
      <c r="E188" s="116"/>
      <c r="F188" s="116"/>
      <c r="G188" s="136" t="s">
        <v>974</v>
      </c>
      <c r="I188" s="260" t="s">
        <v>692</v>
      </c>
      <c r="J188" s="162" t="s">
        <v>693</v>
      </c>
      <c r="K188" s="287">
        <f>+'0BJ PROGR. I-II Y III'!C187</f>
        <v>0</v>
      </c>
      <c r="L188" s="130">
        <f>+'0BJ PROGR. I-II Y III'!D187</f>
        <v>0</v>
      </c>
      <c r="M188" s="130">
        <f>+'0BJ PROGR. I-II Y III'!E187</f>
        <v>0</v>
      </c>
      <c r="N188" s="130">
        <f>+'0BJ PROGR. I-II Y III'!F187</f>
        <v>0</v>
      </c>
      <c r="O188" s="267">
        <f>SUM(K188:N188)</f>
        <v>0</v>
      </c>
      <c r="P188" s="117"/>
      <c r="Q188" s="287">
        <f>+'0BJ PROGR. I-II Y III'!I187</f>
        <v>0</v>
      </c>
      <c r="R188" s="130">
        <f>+'0BJ PROGR. I-II Y III'!J187</f>
        <v>0</v>
      </c>
      <c r="S188" s="130">
        <f>+'0BJ PROGR. I-II Y III'!K187</f>
        <v>0</v>
      </c>
      <c r="T188" s="130">
        <f>+'0BJ PROGR. I-II Y III'!L187</f>
        <v>0</v>
      </c>
      <c r="U188" s="130">
        <f>+'0BJ PROGR. I-II Y III'!M187</f>
        <v>0</v>
      </c>
      <c r="V188" s="358">
        <f>+'0BJ PROGR. I-II Y III'!N187</f>
        <v>0</v>
      </c>
      <c r="W188" s="359">
        <f>+'0BJ PROGR. I-II Y III'!O187</f>
        <v>0</v>
      </c>
      <c r="X188" s="280">
        <f>SUM(V188:W188)</f>
        <v>0</v>
      </c>
      <c r="Y188" s="325">
        <f>+'0BJ PROGR. I-II Y III'!Q187</f>
        <v>0</v>
      </c>
      <c r="Z188" s="325">
        <v>0</v>
      </c>
      <c r="AA188" s="325">
        <v>0</v>
      </c>
      <c r="AB188" s="130">
        <f>SUM(Y188:AA188)</f>
        <v>0</v>
      </c>
      <c r="AC188" s="287">
        <f>+'0BJ PROGR. I-II Y III'!U187</f>
        <v>0</v>
      </c>
      <c r="AD188" s="130">
        <f>+'0BJ PROGR. I-II Y III'!V187</f>
        <v>0</v>
      </c>
      <c r="AE188" s="130">
        <f>+'0BJ PROGR. I-II Y III'!W187</f>
        <v>0</v>
      </c>
      <c r="AF188" s="130">
        <f>+'0BJ PROGR. I-II Y III'!X187</f>
        <v>0</v>
      </c>
      <c r="AG188" s="130">
        <f>+'0BJ PROGR. I-II Y III'!Y187</f>
        <v>0</v>
      </c>
      <c r="AH188" s="130">
        <f>+'0BJ PROGR. I-II Y III'!Z187</f>
        <v>0</v>
      </c>
      <c r="AI188" s="130">
        <f>+'0BJ PROGR. I-II Y III'!AA187</f>
        <v>0</v>
      </c>
      <c r="AJ188" s="267">
        <f>+Q188+R188+S188+T188+U188++X188+AB188+AC188+AD188+AE188+AF188+AG188+AH188+AI188</f>
        <v>0</v>
      </c>
      <c r="AK188" s="130"/>
      <c r="AL188" s="267">
        <v>0</v>
      </c>
      <c r="AM188" s="130"/>
      <c r="AN188" s="267">
        <f>+O188+AJ188+AL188</f>
        <v>0</v>
      </c>
      <c r="AO188" s="130"/>
      <c r="AP188" s="130"/>
      <c r="AQ188" s="130"/>
      <c r="AR188" s="130"/>
      <c r="AS188" s="130"/>
      <c r="AT188" s="130"/>
      <c r="AU188" s="130"/>
      <c r="AV188" s="130"/>
      <c r="AW188" s="130"/>
      <c r="AX188" s="116"/>
      <c r="AY188" s="116"/>
    </row>
    <row r="189" spans="1:51" ht="15.75" customHeight="1">
      <c r="A189" s="116"/>
      <c r="B189" s="116"/>
      <c r="C189" s="116"/>
      <c r="D189" s="116"/>
      <c r="E189" s="116" t="s">
        <v>320</v>
      </c>
      <c r="F189" s="116"/>
      <c r="G189" s="131" t="s">
        <v>974</v>
      </c>
      <c r="I189" s="273" t="s">
        <v>680</v>
      </c>
      <c r="J189" s="164" t="s">
        <v>681</v>
      </c>
      <c r="K189" s="287"/>
      <c r="L189" s="130"/>
      <c r="M189" s="130"/>
      <c r="N189" s="130"/>
      <c r="O189" s="274"/>
      <c r="P189" s="117"/>
      <c r="Q189" s="287"/>
      <c r="R189" s="130"/>
      <c r="S189" s="130"/>
      <c r="T189" s="130"/>
      <c r="U189" s="130"/>
      <c r="V189" s="358"/>
      <c r="W189" s="359"/>
      <c r="X189" s="277"/>
      <c r="Y189" s="325"/>
      <c r="Z189" s="351"/>
      <c r="AA189" s="351"/>
      <c r="AB189" s="158"/>
      <c r="AC189" s="287"/>
      <c r="AD189" s="130"/>
      <c r="AE189" s="130"/>
      <c r="AF189" s="130"/>
      <c r="AG189" s="130"/>
      <c r="AH189" s="130"/>
      <c r="AI189" s="130"/>
      <c r="AJ189" s="274"/>
      <c r="AK189" s="130"/>
      <c r="AL189" s="274"/>
      <c r="AM189" s="130"/>
      <c r="AN189" s="274"/>
      <c r="AO189" s="130"/>
      <c r="AP189" s="130"/>
      <c r="AQ189" s="130"/>
      <c r="AR189" s="130"/>
      <c r="AS189" s="130"/>
      <c r="AT189" s="130"/>
      <c r="AU189" s="130"/>
      <c r="AV189" s="130"/>
      <c r="AW189" s="130"/>
      <c r="AX189" s="116"/>
      <c r="AY189" s="116"/>
    </row>
    <row r="190" spans="1:51" ht="15.75" customHeight="1">
      <c r="A190" s="116"/>
      <c r="B190" s="116"/>
      <c r="C190" s="116"/>
      <c r="D190" s="116"/>
      <c r="E190" s="116"/>
      <c r="F190" s="116"/>
      <c r="G190" s="136" t="s">
        <v>974</v>
      </c>
      <c r="I190" s="260" t="s">
        <v>682</v>
      </c>
      <c r="J190" s="162" t="s">
        <v>683</v>
      </c>
      <c r="K190" s="287">
        <f>+'0BJ PROGR. I-II Y III'!C189</f>
        <v>0</v>
      </c>
      <c r="L190" s="130">
        <f>+'0BJ PROGR. I-II Y III'!D189</f>
        <v>0</v>
      </c>
      <c r="M190" s="130">
        <f>+'0BJ PROGR. I-II Y III'!E189</f>
        <v>0</v>
      </c>
      <c r="N190" s="130">
        <f>+'0BJ PROGR. I-II Y III'!F189</f>
        <v>0</v>
      </c>
      <c r="O190" s="267">
        <f t="shared" ref="O190:O191" si="151">SUM(K190:N190)</f>
        <v>0</v>
      </c>
      <c r="P190" s="117"/>
      <c r="Q190" s="287">
        <f>+'0BJ PROGR. I-II Y III'!I189</f>
        <v>0</v>
      </c>
      <c r="R190" s="130">
        <f>+'0BJ PROGR. I-II Y III'!J189</f>
        <v>0</v>
      </c>
      <c r="S190" s="130">
        <f>+'0BJ PROGR. I-II Y III'!K189</f>
        <v>0</v>
      </c>
      <c r="T190" s="130">
        <f>+'0BJ PROGR. I-II Y III'!L189</f>
        <v>0</v>
      </c>
      <c r="U190" s="130">
        <f>+'0BJ PROGR. I-II Y III'!M189</f>
        <v>0</v>
      </c>
      <c r="V190" s="358">
        <f>+'0BJ PROGR. I-II Y III'!N189</f>
        <v>0</v>
      </c>
      <c r="W190" s="359">
        <f>+'0BJ PROGR. I-II Y III'!O189</f>
        <v>0</v>
      </c>
      <c r="X190" s="280">
        <f t="shared" ref="X190:X191" si="152">SUM(V190:W190)</f>
        <v>0</v>
      </c>
      <c r="Y190" s="325">
        <f>+'0BJ PROGR. I-II Y III'!Q189</f>
        <v>0</v>
      </c>
      <c r="Z190" s="325">
        <f>+'0BJ PROGR. I-II Y III'!R189</f>
        <v>0</v>
      </c>
      <c r="AA190" s="325">
        <f>+'0BJ PROGR. I-II Y III'!S189</f>
        <v>0</v>
      </c>
      <c r="AB190" s="130">
        <f t="shared" ref="AB190:AB191" si="153">SUM(Y190:AA190)</f>
        <v>0</v>
      </c>
      <c r="AC190" s="287">
        <f>+'0BJ PROGR. I-II Y III'!U189</f>
        <v>0</v>
      </c>
      <c r="AD190" s="130">
        <f>+'0BJ PROGR. I-II Y III'!V189</f>
        <v>0</v>
      </c>
      <c r="AE190" s="130">
        <f>+'0BJ PROGR. I-II Y III'!W189</f>
        <v>0</v>
      </c>
      <c r="AF190" s="130">
        <f>+'0BJ PROGR. I-II Y III'!X189</f>
        <v>0</v>
      </c>
      <c r="AG190" s="130">
        <f>+'0BJ PROGR. I-II Y III'!Y189</f>
        <v>0</v>
      </c>
      <c r="AH190" s="130">
        <f>+'0BJ PROGR. I-II Y III'!Z189</f>
        <v>0</v>
      </c>
      <c r="AI190" s="130">
        <f>+'0BJ PROGR. I-II Y III'!AA189</f>
        <v>0</v>
      </c>
      <c r="AJ190" s="267">
        <f t="shared" ref="AJ190:AJ191" si="154">+Q190+R190+S190+T190+U190++X190+AB190+AC190+AD190+AE190+AF190+AG190+AH190+AI190</f>
        <v>0</v>
      </c>
      <c r="AK190" s="130"/>
      <c r="AL190" s="267">
        <v>0</v>
      </c>
      <c r="AM190" s="130"/>
      <c r="AN190" s="267">
        <f t="shared" ref="AN190:AN191" si="155">+O190+AJ190+AL190</f>
        <v>0</v>
      </c>
      <c r="AO190" s="130"/>
      <c r="AP190" s="130"/>
      <c r="AQ190" s="130"/>
      <c r="AR190" s="130"/>
      <c r="AS190" s="130"/>
      <c r="AT190" s="130"/>
      <c r="AU190" s="130"/>
      <c r="AV190" s="130"/>
      <c r="AW190" s="130"/>
      <c r="AX190" s="116"/>
      <c r="AY190" s="116"/>
    </row>
    <row r="191" spans="1:51" ht="15.75" customHeight="1">
      <c r="A191" s="116"/>
      <c r="B191" s="116"/>
      <c r="C191" s="116"/>
      <c r="D191" s="116"/>
      <c r="E191" s="116"/>
      <c r="F191" s="116"/>
      <c r="G191" s="136" t="s">
        <v>974</v>
      </c>
      <c r="I191" s="260" t="s">
        <v>684</v>
      </c>
      <c r="J191" s="162" t="s">
        <v>685</v>
      </c>
      <c r="K191" s="287">
        <f>+'0BJ PROGR. I-II Y III'!C190</f>
        <v>0</v>
      </c>
      <c r="L191" s="130">
        <f>+'0BJ PROGR. I-II Y III'!D190</f>
        <v>0</v>
      </c>
      <c r="M191" s="130">
        <f>+'0BJ PROGR. I-II Y III'!E190</f>
        <v>0</v>
      </c>
      <c r="N191" s="130">
        <f>+'0BJ PROGR. I-II Y III'!F190</f>
        <v>0</v>
      </c>
      <c r="O191" s="267">
        <f t="shared" si="151"/>
        <v>0</v>
      </c>
      <c r="P191" s="117"/>
      <c r="Q191" s="287">
        <f>+'0BJ PROGR. I-II Y III'!I190</f>
        <v>0</v>
      </c>
      <c r="R191" s="130">
        <f>+'0BJ PROGR. I-II Y III'!J190</f>
        <v>0</v>
      </c>
      <c r="S191" s="130">
        <f>+'0BJ PROGR. I-II Y III'!K190</f>
        <v>0</v>
      </c>
      <c r="T191" s="130">
        <f>+'0BJ PROGR. I-II Y III'!L190</f>
        <v>0</v>
      </c>
      <c r="U191" s="130">
        <f>+'0BJ PROGR. I-II Y III'!M190</f>
        <v>0</v>
      </c>
      <c r="V191" s="358">
        <f>+'0BJ PROGR. I-II Y III'!N190</f>
        <v>0</v>
      </c>
      <c r="W191" s="359">
        <f>+'0BJ PROGR. I-II Y III'!O190</f>
        <v>0</v>
      </c>
      <c r="X191" s="280">
        <f t="shared" si="152"/>
        <v>0</v>
      </c>
      <c r="Y191" s="325">
        <f>+'0BJ PROGR. I-II Y III'!Q190</f>
        <v>0</v>
      </c>
      <c r="Z191" s="325">
        <f>+'0BJ PROGR. I-II Y III'!R190</f>
        <v>0</v>
      </c>
      <c r="AA191" s="325">
        <f>+'0BJ PROGR. I-II Y III'!S190</f>
        <v>0</v>
      </c>
      <c r="AB191" s="130">
        <f t="shared" si="153"/>
        <v>0</v>
      </c>
      <c r="AC191" s="287">
        <f>+'0BJ PROGR. I-II Y III'!U190</f>
        <v>0</v>
      </c>
      <c r="AD191" s="130">
        <f>+'0BJ PROGR. I-II Y III'!V190</f>
        <v>0</v>
      </c>
      <c r="AE191" s="130">
        <f>+'0BJ PROGR. I-II Y III'!W190</f>
        <v>0</v>
      </c>
      <c r="AF191" s="130">
        <f>+'0BJ PROGR. I-II Y III'!X190</f>
        <v>0</v>
      </c>
      <c r="AG191" s="130">
        <f>+'0BJ PROGR. I-II Y III'!Y190</f>
        <v>0</v>
      </c>
      <c r="AH191" s="130">
        <f>+'0BJ PROGR. I-II Y III'!Z190</f>
        <v>0</v>
      </c>
      <c r="AI191" s="130">
        <f>+'0BJ PROGR. I-II Y III'!AA190</f>
        <v>0</v>
      </c>
      <c r="AJ191" s="267">
        <f t="shared" si="154"/>
        <v>0</v>
      </c>
      <c r="AK191" s="130"/>
      <c r="AL191" s="267">
        <v>0</v>
      </c>
      <c r="AM191" s="130"/>
      <c r="AN191" s="267">
        <f t="shared" si="155"/>
        <v>0</v>
      </c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16"/>
      <c r="AY191" s="116"/>
    </row>
    <row r="192" spans="1:51" ht="15.75" customHeight="1">
      <c r="A192" s="116"/>
      <c r="B192" s="116"/>
      <c r="C192" s="116"/>
      <c r="D192" s="116"/>
      <c r="E192" s="116"/>
      <c r="F192" s="116"/>
      <c r="G192" s="116"/>
      <c r="I192" s="260"/>
      <c r="J192" s="162"/>
      <c r="K192" s="287"/>
      <c r="L192" s="130"/>
      <c r="M192" s="130"/>
      <c r="N192" s="130"/>
      <c r="O192" s="267"/>
      <c r="P192" s="117"/>
      <c r="Q192" s="287"/>
      <c r="R192" s="130"/>
      <c r="S192" s="130"/>
      <c r="T192" s="130"/>
      <c r="U192" s="130"/>
      <c r="V192" s="358"/>
      <c r="W192" s="359"/>
      <c r="X192" s="280"/>
      <c r="Y192" s="325"/>
      <c r="Z192" s="325"/>
      <c r="AA192" s="325"/>
      <c r="AB192" s="130"/>
      <c r="AC192" s="287"/>
      <c r="AD192" s="130"/>
      <c r="AE192" s="130"/>
      <c r="AF192" s="130"/>
      <c r="AG192" s="130"/>
      <c r="AH192" s="130"/>
      <c r="AI192" s="130"/>
      <c r="AJ192" s="267"/>
      <c r="AK192" s="130"/>
      <c r="AL192" s="267"/>
      <c r="AM192" s="130"/>
      <c r="AN192" s="267"/>
      <c r="AO192" s="130"/>
      <c r="AP192" s="130"/>
      <c r="AQ192" s="130"/>
      <c r="AR192" s="130"/>
      <c r="AS192" s="130"/>
      <c r="AT192" s="130"/>
      <c r="AU192" s="130"/>
      <c r="AV192" s="130"/>
      <c r="AW192" s="130"/>
      <c r="AX192" s="116"/>
      <c r="AY192" s="116"/>
    </row>
    <row r="193" spans="1:51" ht="15.75" customHeight="1">
      <c r="A193" s="116"/>
      <c r="B193" s="131" t="s">
        <v>975</v>
      </c>
      <c r="C193" s="141" t="s">
        <v>136</v>
      </c>
      <c r="D193" s="141"/>
      <c r="E193" s="141"/>
      <c r="F193" s="116"/>
      <c r="G193" s="116"/>
      <c r="I193" s="260"/>
      <c r="J193" s="162"/>
      <c r="K193" s="278">
        <f t="shared" ref="K193:O193" si="156">+K195+K222+K245</f>
        <v>1200000</v>
      </c>
      <c r="L193" s="158">
        <f t="shared" si="156"/>
        <v>0</v>
      </c>
      <c r="M193" s="158">
        <f t="shared" si="156"/>
        <v>0</v>
      </c>
      <c r="N193" s="158">
        <f t="shared" si="156"/>
        <v>341664359</v>
      </c>
      <c r="O193" s="274">
        <f t="shared" si="156"/>
        <v>342864359</v>
      </c>
      <c r="P193" s="117"/>
      <c r="Q193" s="278">
        <f t="shared" ref="Q193:AJ193" si="157">+Q195+Q222+Q245</f>
        <v>200000</v>
      </c>
      <c r="R193" s="158">
        <f t="shared" si="157"/>
        <v>1000000</v>
      </c>
      <c r="S193" s="158">
        <f t="shared" si="157"/>
        <v>100000</v>
      </c>
      <c r="T193" s="158">
        <f t="shared" si="157"/>
        <v>0</v>
      </c>
      <c r="U193" s="158">
        <f t="shared" si="157"/>
        <v>0</v>
      </c>
      <c r="V193" s="352">
        <f t="shared" si="157"/>
        <v>100000</v>
      </c>
      <c r="W193" s="353">
        <f t="shared" si="157"/>
        <v>0</v>
      </c>
      <c r="X193" s="277">
        <f t="shared" si="157"/>
        <v>100000</v>
      </c>
      <c r="Y193" s="351">
        <f t="shared" si="157"/>
        <v>100000</v>
      </c>
      <c r="Z193" s="351">
        <f t="shared" si="157"/>
        <v>0</v>
      </c>
      <c r="AA193" s="351">
        <f t="shared" si="157"/>
        <v>0</v>
      </c>
      <c r="AB193" s="158">
        <f t="shared" si="157"/>
        <v>100000</v>
      </c>
      <c r="AC193" s="278">
        <f t="shared" si="157"/>
        <v>0</v>
      </c>
      <c r="AD193" s="158">
        <f t="shared" si="157"/>
        <v>0</v>
      </c>
      <c r="AE193" s="158">
        <f t="shared" si="157"/>
        <v>0</v>
      </c>
      <c r="AF193" s="158">
        <f t="shared" si="157"/>
        <v>100000</v>
      </c>
      <c r="AG193" s="158">
        <f t="shared" si="157"/>
        <v>0</v>
      </c>
      <c r="AH193" s="158">
        <f t="shared" si="157"/>
        <v>0</v>
      </c>
      <c r="AI193" s="158">
        <f t="shared" si="157"/>
        <v>0</v>
      </c>
      <c r="AJ193" s="274">
        <f t="shared" si="157"/>
        <v>1600000</v>
      </c>
      <c r="AK193" s="130"/>
      <c r="AL193" s="274">
        <f>+AL195+AL222+AL245</f>
        <v>31000000</v>
      </c>
      <c r="AM193" s="130"/>
      <c r="AN193" s="274">
        <f>+AN195+AN222+AN245</f>
        <v>375464359</v>
      </c>
      <c r="AO193" s="130"/>
      <c r="AP193" s="130"/>
      <c r="AQ193" s="130"/>
      <c r="AR193" s="130"/>
      <c r="AS193" s="130"/>
      <c r="AT193" s="130"/>
      <c r="AU193" s="130"/>
      <c r="AV193" s="130"/>
      <c r="AW193" s="130"/>
      <c r="AX193" s="116"/>
      <c r="AY193" s="116"/>
    </row>
    <row r="194" spans="1:51" ht="15.75" customHeight="1">
      <c r="A194" s="130"/>
      <c r="B194" s="130"/>
      <c r="C194" s="130"/>
      <c r="D194" s="130"/>
      <c r="E194" s="130"/>
      <c r="F194" s="130"/>
      <c r="G194" s="130"/>
      <c r="I194" s="273">
        <v>6</v>
      </c>
      <c r="J194" s="164" t="s">
        <v>136</v>
      </c>
      <c r="K194" s="278"/>
      <c r="L194" s="158"/>
      <c r="M194" s="158"/>
      <c r="N194" s="158"/>
      <c r="O194" s="274"/>
      <c r="P194" s="117"/>
      <c r="Q194" s="278"/>
      <c r="R194" s="158"/>
      <c r="S194" s="158"/>
      <c r="T194" s="158"/>
      <c r="U194" s="158"/>
      <c r="V194" s="352"/>
      <c r="W194" s="353"/>
      <c r="X194" s="277"/>
      <c r="Y194" s="351"/>
      <c r="Z194" s="351"/>
      <c r="AA194" s="351"/>
      <c r="AB194" s="158"/>
      <c r="AC194" s="278"/>
      <c r="AD194" s="158"/>
      <c r="AE194" s="158"/>
      <c r="AF194" s="158"/>
      <c r="AG194" s="158"/>
      <c r="AH194" s="158"/>
      <c r="AI194" s="158"/>
      <c r="AJ194" s="274"/>
      <c r="AK194" s="130"/>
      <c r="AL194" s="274"/>
      <c r="AM194" s="130"/>
      <c r="AN194" s="274"/>
      <c r="AO194" s="130"/>
      <c r="AP194" s="130"/>
      <c r="AQ194" s="130"/>
      <c r="AR194" s="130"/>
      <c r="AS194" s="130"/>
      <c r="AT194" s="130"/>
      <c r="AU194" s="130"/>
      <c r="AV194" s="130"/>
      <c r="AW194" s="130"/>
      <c r="AX194" s="116"/>
      <c r="AY194" s="116"/>
    </row>
    <row r="195" spans="1:51" ht="15.75" customHeight="1">
      <c r="A195" s="116"/>
      <c r="B195" s="131"/>
      <c r="C195" s="136" t="s">
        <v>976</v>
      </c>
      <c r="D195" s="116" t="s">
        <v>977</v>
      </c>
      <c r="E195" s="116"/>
      <c r="F195" s="116"/>
      <c r="G195" s="131"/>
      <c r="I195" s="260"/>
      <c r="J195" s="162"/>
      <c r="K195" s="354">
        <f t="shared" ref="K195:O195" si="158">+K197+K199+K203+K205+K211+K212+K213+K214+K215+K217+K218+K219+K220</f>
        <v>1200000</v>
      </c>
      <c r="L195" s="133">
        <f t="shared" si="158"/>
        <v>0</v>
      </c>
      <c r="M195" s="133">
        <f t="shared" si="158"/>
        <v>0</v>
      </c>
      <c r="N195" s="133">
        <f t="shared" si="158"/>
        <v>202264359</v>
      </c>
      <c r="O195" s="305">
        <f t="shared" si="158"/>
        <v>203464359</v>
      </c>
      <c r="P195" s="117"/>
      <c r="Q195" s="354">
        <f t="shared" ref="Q195:AJ195" si="159">+Q197+Q199+Q203+Q205+Q211+Q212+Q213+Q214+Q215+Q217+Q218+Q219+Q220</f>
        <v>0</v>
      </c>
      <c r="R195" s="133">
        <f t="shared" si="159"/>
        <v>500000</v>
      </c>
      <c r="S195" s="133">
        <f t="shared" si="159"/>
        <v>100000</v>
      </c>
      <c r="T195" s="133">
        <f t="shared" si="159"/>
        <v>0</v>
      </c>
      <c r="U195" s="133">
        <f t="shared" si="159"/>
        <v>0</v>
      </c>
      <c r="V195" s="355">
        <f t="shared" si="159"/>
        <v>0</v>
      </c>
      <c r="W195" s="356">
        <f t="shared" si="159"/>
        <v>0</v>
      </c>
      <c r="X195" s="308">
        <f t="shared" si="159"/>
        <v>0</v>
      </c>
      <c r="Y195" s="357">
        <f t="shared" si="159"/>
        <v>0</v>
      </c>
      <c r="Z195" s="357">
        <f t="shared" si="159"/>
        <v>0</v>
      </c>
      <c r="AA195" s="357">
        <f t="shared" si="159"/>
        <v>0</v>
      </c>
      <c r="AB195" s="133">
        <f t="shared" si="159"/>
        <v>0</v>
      </c>
      <c r="AC195" s="354">
        <f t="shared" si="159"/>
        <v>0</v>
      </c>
      <c r="AD195" s="133">
        <f t="shared" si="159"/>
        <v>0</v>
      </c>
      <c r="AE195" s="133">
        <f t="shared" si="159"/>
        <v>0</v>
      </c>
      <c r="AF195" s="133">
        <f t="shared" si="159"/>
        <v>0</v>
      </c>
      <c r="AG195" s="133">
        <f t="shared" si="159"/>
        <v>0</v>
      </c>
      <c r="AH195" s="133">
        <f t="shared" si="159"/>
        <v>0</v>
      </c>
      <c r="AI195" s="133">
        <f t="shared" si="159"/>
        <v>0</v>
      </c>
      <c r="AJ195" s="305">
        <f t="shared" si="159"/>
        <v>600000</v>
      </c>
      <c r="AK195" s="130"/>
      <c r="AL195" s="305">
        <f>+AL197+AL199+AL203+AL205+AL211+AL212+AL213+AL214+AL215+AL217+AL218+AL219+AL220</f>
        <v>0</v>
      </c>
      <c r="AM195" s="130"/>
      <c r="AN195" s="305">
        <f>+AN197+AN199+AN203+AN205+AN211+AN212+AN213+AN214+AN215+AN217+AN218+AN219+AN220</f>
        <v>204064359</v>
      </c>
      <c r="AO195" s="130"/>
      <c r="AP195" s="130"/>
      <c r="AQ195" s="130"/>
      <c r="AR195" s="130"/>
      <c r="AS195" s="130"/>
      <c r="AT195" s="130"/>
      <c r="AU195" s="130"/>
      <c r="AV195" s="130"/>
      <c r="AW195" s="130"/>
      <c r="AX195" s="116"/>
      <c r="AY195" s="116"/>
    </row>
    <row r="196" spans="1:51" ht="15.75" customHeight="1">
      <c r="A196" s="116"/>
      <c r="B196" s="116"/>
      <c r="C196" s="116"/>
      <c r="D196" s="116"/>
      <c r="E196" s="116"/>
      <c r="F196" s="116"/>
      <c r="G196" s="131" t="s">
        <v>976</v>
      </c>
      <c r="I196" s="273" t="s">
        <v>694</v>
      </c>
      <c r="J196" s="164" t="s">
        <v>695</v>
      </c>
      <c r="K196" s="278"/>
      <c r="L196" s="158"/>
      <c r="M196" s="158"/>
      <c r="N196" s="158"/>
      <c r="O196" s="274"/>
      <c r="P196" s="117"/>
      <c r="Q196" s="278"/>
      <c r="R196" s="158"/>
      <c r="S196" s="158"/>
      <c r="T196" s="158"/>
      <c r="U196" s="158"/>
      <c r="V196" s="352"/>
      <c r="W196" s="353"/>
      <c r="X196" s="277"/>
      <c r="Y196" s="351"/>
      <c r="Z196" s="351"/>
      <c r="AA196" s="351"/>
      <c r="AB196" s="158"/>
      <c r="AC196" s="287"/>
      <c r="AD196" s="130"/>
      <c r="AE196" s="158"/>
      <c r="AF196" s="158"/>
      <c r="AG196" s="158"/>
      <c r="AH196" s="158"/>
      <c r="AI196" s="158"/>
      <c r="AJ196" s="274"/>
      <c r="AK196" s="130"/>
      <c r="AL196" s="274"/>
      <c r="AM196" s="130"/>
      <c r="AN196" s="274"/>
      <c r="AO196" s="130"/>
      <c r="AP196" s="130"/>
      <c r="AQ196" s="130"/>
      <c r="AR196" s="130"/>
      <c r="AS196" s="130"/>
      <c r="AT196" s="130"/>
      <c r="AU196" s="130"/>
      <c r="AV196" s="130"/>
      <c r="AW196" s="130"/>
      <c r="AX196" s="116"/>
      <c r="AY196" s="116"/>
    </row>
    <row r="197" spans="1:51" ht="15.75" customHeight="1">
      <c r="A197" s="116"/>
      <c r="B197" s="116"/>
      <c r="C197" s="114"/>
      <c r="D197" s="114"/>
      <c r="E197" s="114"/>
      <c r="F197" s="114"/>
      <c r="G197" s="136" t="s">
        <v>976</v>
      </c>
      <c r="I197" s="260" t="s">
        <v>696</v>
      </c>
      <c r="J197" s="162" t="s">
        <v>697</v>
      </c>
      <c r="K197" s="287">
        <f t="shared" ref="K197:O197" si="160">+K198</f>
        <v>0</v>
      </c>
      <c r="L197" s="130">
        <f t="shared" si="160"/>
        <v>0</v>
      </c>
      <c r="M197" s="130">
        <f t="shared" si="160"/>
        <v>0</v>
      </c>
      <c r="N197" s="130">
        <f t="shared" si="160"/>
        <v>3532000</v>
      </c>
      <c r="O197" s="267">
        <f t="shared" si="160"/>
        <v>3532000</v>
      </c>
      <c r="P197" s="117"/>
      <c r="Q197" s="287">
        <f t="shared" ref="Q197:AB197" si="161">+Q198</f>
        <v>0</v>
      </c>
      <c r="R197" s="130">
        <f t="shared" si="161"/>
        <v>0</v>
      </c>
      <c r="S197" s="130">
        <f t="shared" si="161"/>
        <v>0</v>
      </c>
      <c r="T197" s="130">
        <f t="shared" si="161"/>
        <v>0</v>
      </c>
      <c r="U197" s="130">
        <f t="shared" si="161"/>
        <v>0</v>
      </c>
      <c r="V197" s="358">
        <f t="shared" si="161"/>
        <v>0</v>
      </c>
      <c r="W197" s="130">
        <f t="shared" si="161"/>
        <v>0</v>
      </c>
      <c r="X197" s="280">
        <f t="shared" si="161"/>
        <v>0</v>
      </c>
      <c r="Y197" s="257">
        <f t="shared" si="161"/>
        <v>0</v>
      </c>
      <c r="Z197" s="257">
        <f t="shared" si="161"/>
        <v>0</v>
      </c>
      <c r="AA197" s="257">
        <f t="shared" si="161"/>
        <v>0</v>
      </c>
      <c r="AB197" s="130">
        <f t="shared" si="161"/>
        <v>0</v>
      </c>
      <c r="AC197" s="287">
        <f>+'0BJ PROGR. I-II Y III'!U195</f>
        <v>0</v>
      </c>
      <c r="AD197" s="130">
        <f t="shared" ref="AD197:AI197" si="162">+AD198</f>
        <v>0</v>
      </c>
      <c r="AE197" s="130">
        <f t="shared" si="162"/>
        <v>0</v>
      </c>
      <c r="AF197" s="130">
        <f t="shared" si="162"/>
        <v>0</v>
      </c>
      <c r="AG197" s="130">
        <f t="shared" si="162"/>
        <v>0</v>
      </c>
      <c r="AH197" s="130">
        <f t="shared" si="162"/>
        <v>0</v>
      </c>
      <c r="AI197" s="130">
        <f t="shared" si="162"/>
        <v>0</v>
      </c>
      <c r="AJ197" s="267">
        <f t="shared" ref="AJ197:AJ215" si="163">+Q197+R197+S197+T197+U197++X197+AB197+AC197+AD197+AE197+AF197+AG197+AH197+AI197</f>
        <v>0</v>
      </c>
      <c r="AK197" s="130"/>
      <c r="AL197" s="267">
        <v>0</v>
      </c>
      <c r="AM197" s="130"/>
      <c r="AN197" s="267">
        <f t="shared" ref="AN197:AN215" si="164">+O197+AJ197+AL197</f>
        <v>3532000</v>
      </c>
      <c r="AO197" s="130"/>
      <c r="AP197" s="130"/>
      <c r="AQ197" s="130"/>
      <c r="AR197" s="130"/>
      <c r="AS197" s="130"/>
      <c r="AT197" s="130"/>
      <c r="AU197" s="130"/>
      <c r="AV197" s="130"/>
      <c r="AW197" s="130"/>
      <c r="AX197" s="116"/>
      <c r="AY197" s="116"/>
    </row>
    <row r="198" spans="1:51" ht="15.75" customHeight="1">
      <c r="A198" s="116"/>
      <c r="B198" s="116"/>
      <c r="C198" s="136"/>
      <c r="D198" s="116"/>
      <c r="E198" s="116"/>
      <c r="F198" s="116"/>
      <c r="G198" s="130"/>
      <c r="I198" s="260"/>
      <c r="J198" s="162" t="s">
        <v>1443</v>
      </c>
      <c r="K198" s="287">
        <f>+'0BJ PROGR. I-II Y III'!C196</f>
        <v>0</v>
      </c>
      <c r="L198" s="130">
        <f>+'0BJ PROGR. I-II Y III'!D196</f>
        <v>0</v>
      </c>
      <c r="M198" s="130">
        <f>+'0BJ PROGR. I-II Y III'!E196</f>
        <v>0</v>
      </c>
      <c r="N198" s="130">
        <f>+'0BJ PROGR. I-II Y III'!F196</f>
        <v>3532000</v>
      </c>
      <c r="O198" s="267">
        <f>SUM(K198:N198)</f>
        <v>3532000</v>
      </c>
      <c r="P198" s="117"/>
      <c r="Q198" s="287">
        <f>+'0BJ PROGR. I-II Y III'!I196</f>
        <v>0</v>
      </c>
      <c r="R198" s="130">
        <f>+'0BJ PROGR. I-II Y III'!J196</f>
        <v>0</v>
      </c>
      <c r="S198" s="130">
        <f>+'0BJ PROGR. I-II Y III'!K196</f>
        <v>0</v>
      </c>
      <c r="T198" s="130">
        <f>+'0BJ PROGR. I-II Y III'!L196</f>
        <v>0</v>
      </c>
      <c r="U198" s="130">
        <f>+'0BJ PROGR. I-II Y III'!M196</f>
        <v>0</v>
      </c>
      <c r="V198" s="358">
        <f>+'0BJ PROGR. I-II Y III'!N196</f>
        <v>0</v>
      </c>
      <c r="W198" s="130">
        <f>+'0BJ PROGR. I-II Y III'!O196</f>
        <v>0</v>
      </c>
      <c r="X198" s="280">
        <f>+'0BJ PROGR. I-II Y III'!P196</f>
        <v>0</v>
      </c>
      <c r="Y198" s="257">
        <f>+'0BJ PROGR. I-II Y III'!Q196</f>
        <v>0</v>
      </c>
      <c r="Z198" s="257">
        <f>+'0BJ PROGR. I-II Y III'!R196</f>
        <v>0</v>
      </c>
      <c r="AA198" s="257">
        <f>+'0BJ PROGR. I-II Y III'!S196</f>
        <v>0</v>
      </c>
      <c r="AB198" s="130">
        <f>+'0BJ PROGR. I-II Y III'!T196</f>
        <v>0</v>
      </c>
      <c r="AC198" s="287">
        <f>+'0BJ PROGR. I-II Y III'!U196</f>
        <v>0</v>
      </c>
      <c r="AD198" s="130">
        <f>+'0BJ PROGR. I-II Y III'!V196</f>
        <v>0</v>
      </c>
      <c r="AE198" s="130">
        <f>+'0BJ PROGR. I-II Y III'!W196</f>
        <v>0</v>
      </c>
      <c r="AF198" s="130">
        <f>+'0BJ PROGR. I-II Y III'!X196</f>
        <v>0</v>
      </c>
      <c r="AG198" s="130">
        <f>+'0BJ PROGR. I-II Y III'!Y196</f>
        <v>0</v>
      </c>
      <c r="AH198" s="130">
        <f>+'0BJ PROGR. I-II Y III'!Z196</f>
        <v>0</v>
      </c>
      <c r="AI198" s="130">
        <f>+'0BJ PROGR. I-II Y III'!AA196</f>
        <v>0</v>
      </c>
      <c r="AJ198" s="267">
        <f t="shared" si="163"/>
        <v>0</v>
      </c>
      <c r="AK198" s="130"/>
      <c r="AL198" s="267">
        <v>0</v>
      </c>
      <c r="AM198" s="130"/>
      <c r="AN198" s="267">
        <f t="shared" si="164"/>
        <v>3532000</v>
      </c>
      <c r="AO198" s="130"/>
      <c r="AP198" s="130"/>
      <c r="AQ198" s="130"/>
      <c r="AR198" s="130"/>
      <c r="AS198" s="130"/>
      <c r="AT198" s="130"/>
      <c r="AU198" s="130"/>
      <c r="AV198" s="130"/>
      <c r="AW198" s="130"/>
      <c r="AX198" s="116"/>
      <c r="AY198" s="116"/>
    </row>
    <row r="199" spans="1:51" ht="15.75" customHeight="1">
      <c r="A199" s="116"/>
      <c r="B199" s="116"/>
      <c r="C199" s="136"/>
      <c r="D199" s="116"/>
      <c r="E199" s="116"/>
      <c r="F199" s="116"/>
      <c r="G199" s="136" t="s">
        <v>976</v>
      </c>
      <c r="I199" s="260" t="s">
        <v>698</v>
      </c>
      <c r="J199" s="162" t="s">
        <v>699</v>
      </c>
      <c r="K199" s="287">
        <f t="shared" ref="K199:O199" si="165">SUM(K200:K202)</f>
        <v>0</v>
      </c>
      <c r="L199" s="130">
        <f t="shared" si="165"/>
        <v>0</v>
      </c>
      <c r="M199" s="130">
        <f t="shared" si="165"/>
        <v>0</v>
      </c>
      <c r="N199" s="130">
        <f t="shared" si="165"/>
        <v>18097289.920000002</v>
      </c>
      <c r="O199" s="267">
        <f t="shared" si="165"/>
        <v>18097289.920000002</v>
      </c>
      <c r="P199" s="117"/>
      <c r="Q199" s="287">
        <f t="shared" ref="Q199:AB199" si="166">SUM(Q200:Q202)</f>
        <v>0</v>
      </c>
      <c r="R199" s="130">
        <f t="shared" si="166"/>
        <v>0</v>
      </c>
      <c r="S199" s="130">
        <f t="shared" si="166"/>
        <v>0</v>
      </c>
      <c r="T199" s="130">
        <f t="shared" si="166"/>
        <v>0</v>
      </c>
      <c r="U199" s="130">
        <f t="shared" si="166"/>
        <v>0</v>
      </c>
      <c r="V199" s="358">
        <f t="shared" si="166"/>
        <v>0</v>
      </c>
      <c r="W199" s="130">
        <f t="shared" si="166"/>
        <v>0</v>
      </c>
      <c r="X199" s="280">
        <f t="shared" si="166"/>
        <v>0</v>
      </c>
      <c r="Y199" s="257">
        <f t="shared" si="166"/>
        <v>0</v>
      </c>
      <c r="Z199" s="257">
        <f t="shared" si="166"/>
        <v>0</v>
      </c>
      <c r="AA199" s="257">
        <f t="shared" si="166"/>
        <v>0</v>
      </c>
      <c r="AB199" s="130">
        <f t="shared" si="166"/>
        <v>0</v>
      </c>
      <c r="AC199" s="287">
        <f>+'0BJ PROGR. I-II Y III'!U201</f>
        <v>0</v>
      </c>
      <c r="AD199" s="130">
        <f t="shared" ref="AD199:AI199" si="167">SUM(AD200:AD202)</f>
        <v>0</v>
      </c>
      <c r="AE199" s="130">
        <f t="shared" si="167"/>
        <v>0</v>
      </c>
      <c r="AF199" s="130">
        <f t="shared" si="167"/>
        <v>0</v>
      </c>
      <c r="AG199" s="130">
        <f t="shared" si="167"/>
        <v>0</v>
      </c>
      <c r="AH199" s="130">
        <f t="shared" si="167"/>
        <v>0</v>
      </c>
      <c r="AI199" s="130">
        <f t="shared" si="167"/>
        <v>0</v>
      </c>
      <c r="AJ199" s="267">
        <f t="shared" si="163"/>
        <v>0</v>
      </c>
      <c r="AK199" s="130"/>
      <c r="AL199" s="267">
        <v>0</v>
      </c>
      <c r="AM199" s="130"/>
      <c r="AN199" s="267">
        <f t="shared" si="164"/>
        <v>18097289.920000002</v>
      </c>
      <c r="AO199" s="130"/>
      <c r="AP199" s="130"/>
      <c r="AQ199" s="130"/>
      <c r="AR199" s="130"/>
      <c r="AS199" s="130"/>
      <c r="AT199" s="130"/>
      <c r="AU199" s="130"/>
      <c r="AV199" s="130"/>
      <c r="AW199" s="130"/>
      <c r="AX199" s="116"/>
      <c r="AY199" s="116"/>
    </row>
    <row r="200" spans="1:51" ht="15.75" customHeight="1">
      <c r="A200" s="116"/>
      <c r="B200" s="116"/>
      <c r="C200" s="136"/>
      <c r="D200" s="116"/>
      <c r="E200" s="116"/>
      <c r="F200" s="116"/>
      <c r="G200" s="136"/>
      <c r="I200" s="260"/>
      <c r="J200" s="130" t="s">
        <v>1444</v>
      </c>
      <c r="K200" s="287">
        <f>+'0BJ PROGR. I-II Y III'!C198</f>
        <v>0</v>
      </c>
      <c r="L200" s="130">
        <f>+'0BJ PROGR. I-II Y III'!D198</f>
        <v>0</v>
      </c>
      <c r="M200" s="130">
        <f>+'0BJ PROGR. I-II Y III'!E198</f>
        <v>0</v>
      </c>
      <c r="N200" s="130">
        <f>+'0BJ PROGR. I-II Y III'!F198</f>
        <v>5298000</v>
      </c>
      <c r="O200" s="267">
        <f t="shared" ref="O200:O202" si="168">SUM(K200:N200)</f>
        <v>5298000</v>
      </c>
      <c r="P200" s="117"/>
      <c r="Q200" s="287">
        <f>+'0BJ PROGR. I-II Y III'!I198</f>
        <v>0</v>
      </c>
      <c r="R200" s="130">
        <f>+'0BJ PROGR. I-II Y III'!J198</f>
        <v>0</v>
      </c>
      <c r="S200" s="130">
        <f>+'0BJ PROGR. I-II Y III'!K198</f>
        <v>0</v>
      </c>
      <c r="T200" s="130">
        <f>+'0BJ PROGR. I-II Y III'!L198</f>
        <v>0</v>
      </c>
      <c r="U200" s="130">
        <f>+'0BJ PROGR. I-II Y III'!M198</f>
        <v>0</v>
      </c>
      <c r="V200" s="358">
        <f>+'0BJ PROGR. I-II Y III'!N198</f>
        <v>0</v>
      </c>
      <c r="W200" s="130">
        <f>+'0BJ PROGR. I-II Y III'!O198</f>
        <v>0</v>
      </c>
      <c r="X200" s="280">
        <f>+'0BJ PROGR. I-II Y III'!P198</f>
        <v>0</v>
      </c>
      <c r="Y200" s="257">
        <f>+'0BJ PROGR. I-II Y III'!Q198</f>
        <v>0</v>
      </c>
      <c r="Z200" s="257">
        <f>+'0BJ PROGR. I-II Y III'!R198</f>
        <v>0</v>
      </c>
      <c r="AA200" s="257">
        <f>+'0BJ PROGR. I-II Y III'!S198</f>
        <v>0</v>
      </c>
      <c r="AB200" s="130">
        <f>+'0BJ PROGR. I-II Y III'!T198</f>
        <v>0</v>
      </c>
      <c r="AC200" s="287">
        <f>+'0BJ PROGR. I-II Y III'!U198</f>
        <v>0</v>
      </c>
      <c r="AD200" s="130">
        <f>+'0BJ PROGR. I-II Y III'!V198</f>
        <v>0</v>
      </c>
      <c r="AE200" s="130">
        <f>+'0BJ PROGR. I-II Y III'!W198</f>
        <v>0</v>
      </c>
      <c r="AF200" s="130">
        <f>+'0BJ PROGR. I-II Y III'!X198</f>
        <v>0</v>
      </c>
      <c r="AG200" s="130">
        <f>+'0BJ PROGR. I-II Y III'!Y198</f>
        <v>0</v>
      </c>
      <c r="AH200" s="130">
        <f>+'0BJ PROGR. I-II Y III'!Z198</f>
        <v>0</v>
      </c>
      <c r="AI200" s="130">
        <f>+'0BJ PROGR. I-II Y III'!AA198</f>
        <v>0</v>
      </c>
      <c r="AJ200" s="267">
        <f t="shared" si="163"/>
        <v>0</v>
      </c>
      <c r="AK200" s="130"/>
      <c r="AL200" s="267">
        <v>0</v>
      </c>
      <c r="AM200" s="130"/>
      <c r="AN200" s="267">
        <f t="shared" si="164"/>
        <v>5298000</v>
      </c>
      <c r="AO200" s="130"/>
      <c r="AP200" s="130"/>
      <c r="AQ200" s="130"/>
      <c r="AR200" s="130"/>
      <c r="AS200" s="130"/>
      <c r="AT200" s="130"/>
      <c r="AU200" s="130"/>
      <c r="AV200" s="130"/>
      <c r="AW200" s="130"/>
      <c r="AX200" s="116"/>
      <c r="AY200" s="116"/>
    </row>
    <row r="201" spans="1:51" ht="15.75" customHeight="1">
      <c r="A201" s="116"/>
      <c r="B201" s="116"/>
      <c r="C201" s="136"/>
      <c r="D201" s="116"/>
      <c r="E201" s="116"/>
      <c r="F201" s="116"/>
      <c r="G201" s="136"/>
      <c r="I201" s="260"/>
      <c r="J201" s="130" t="s">
        <v>1445</v>
      </c>
      <c r="K201" s="287">
        <f>+'0BJ PROGR. I-II Y III'!C199</f>
        <v>0</v>
      </c>
      <c r="L201" s="130">
        <f>+'0BJ PROGR. I-II Y III'!D199</f>
        <v>0</v>
      </c>
      <c r="M201" s="130">
        <f>+'0BJ PROGR. I-II Y III'!E199</f>
        <v>0</v>
      </c>
      <c r="N201" s="130">
        <f>+'0BJ PROGR. I-II Y III'!F199</f>
        <v>1050000</v>
      </c>
      <c r="O201" s="267">
        <f t="shared" si="168"/>
        <v>1050000</v>
      </c>
      <c r="P201" s="117"/>
      <c r="Q201" s="287">
        <f>+'0BJ PROGR. I-II Y III'!I199</f>
        <v>0</v>
      </c>
      <c r="R201" s="130">
        <f>+'0BJ PROGR. I-II Y III'!J199</f>
        <v>0</v>
      </c>
      <c r="S201" s="130">
        <f>+'0BJ PROGR. I-II Y III'!K199</f>
        <v>0</v>
      </c>
      <c r="T201" s="130">
        <f>+'0BJ PROGR. I-II Y III'!L199</f>
        <v>0</v>
      </c>
      <c r="U201" s="130">
        <f>+'0BJ PROGR. I-II Y III'!M199</f>
        <v>0</v>
      </c>
      <c r="V201" s="358">
        <f>+'0BJ PROGR. I-II Y III'!N199</f>
        <v>0</v>
      </c>
      <c r="W201" s="130">
        <f>+'0BJ PROGR. I-II Y III'!O199</f>
        <v>0</v>
      </c>
      <c r="X201" s="280">
        <f>+'0BJ PROGR. I-II Y III'!P199</f>
        <v>0</v>
      </c>
      <c r="Y201" s="257">
        <f>+'0BJ PROGR. I-II Y III'!Q199</f>
        <v>0</v>
      </c>
      <c r="Z201" s="257">
        <f>+'0BJ PROGR. I-II Y III'!R199</f>
        <v>0</v>
      </c>
      <c r="AA201" s="257">
        <f>+'0BJ PROGR. I-II Y III'!S199</f>
        <v>0</v>
      </c>
      <c r="AB201" s="130">
        <f>+'0BJ PROGR. I-II Y III'!T199</f>
        <v>0</v>
      </c>
      <c r="AC201" s="287">
        <f>+'0BJ PROGR. I-II Y III'!U199</f>
        <v>0</v>
      </c>
      <c r="AD201" s="130">
        <f>+'0BJ PROGR. I-II Y III'!V199</f>
        <v>0</v>
      </c>
      <c r="AE201" s="130">
        <f>+'0BJ PROGR. I-II Y III'!W199</f>
        <v>0</v>
      </c>
      <c r="AF201" s="130">
        <f>+'0BJ PROGR. I-II Y III'!X199</f>
        <v>0</v>
      </c>
      <c r="AG201" s="130">
        <f>+'0BJ PROGR. I-II Y III'!Y199</f>
        <v>0</v>
      </c>
      <c r="AH201" s="130">
        <f>+'0BJ PROGR. I-II Y III'!Z199</f>
        <v>0</v>
      </c>
      <c r="AI201" s="130">
        <f>+'0BJ PROGR. I-II Y III'!AA199</f>
        <v>0</v>
      </c>
      <c r="AJ201" s="267">
        <f t="shared" si="163"/>
        <v>0</v>
      </c>
      <c r="AK201" s="130"/>
      <c r="AL201" s="267">
        <v>0</v>
      </c>
      <c r="AM201" s="130"/>
      <c r="AN201" s="267">
        <f t="shared" si="164"/>
        <v>1050000</v>
      </c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16"/>
      <c r="AY201" s="116"/>
    </row>
    <row r="202" spans="1:51" ht="15.75" customHeight="1">
      <c r="A202" s="116"/>
      <c r="B202" s="116"/>
      <c r="C202" s="136"/>
      <c r="D202" s="116"/>
      <c r="E202" s="116"/>
      <c r="F202" s="116"/>
      <c r="G202" s="136"/>
      <c r="I202" s="260"/>
      <c r="J202" s="130" t="s">
        <v>1446</v>
      </c>
      <c r="K202" s="287">
        <f>+'0BJ PROGR. I-II Y III'!C200</f>
        <v>0</v>
      </c>
      <c r="L202" s="130">
        <f>+'0BJ PROGR. I-II Y III'!D200</f>
        <v>0</v>
      </c>
      <c r="M202" s="130">
        <f>+'0BJ PROGR. I-II Y III'!E200</f>
        <v>0</v>
      </c>
      <c r="N202" s="130">
        <f>+'0BJ PROGR. I-II Y III'!F200</f>
        <v>11749289.92</v>
      </c>
      <c r="O202" s="267">
        <f t="shared" si="168"/>
        <v>11749289.92</v>
      </c>
      <c r="P202" s="117"/>
      <c r="Q202" s="287">
        <f>+'0BJ PROGR. I-II Y III'!I200</f>
        <v>0</v>
      </c>
      <c r="R202" s="130">
        <f>+'0BJ PROGR. I-II Y III'!J200</f>
        <v>0</v>
      </c>
      <c r="S202" s="130">
        <f>+'0BJ PROGR. I-II Y III'!K200</f>
        <v>0</v>
      </c>
      <c r="T202" s="130">
        <f>+'0BJ PROGR. I-II Y III'!L200</f>
        <v>0</v>
      </c>
      <c r="U202" s="130">
        <f>+'0BJ PROGR. I-II Y III'!M200</f>
        <v>0</v>
      </c>
      <c r="V202" s="358">
        <f>+'0BJ PROGR. I-II Y III'!N200</f>
        <v>0</v>
      </c>
      <c r="W202" s="130">
        <f>+'0BJ PROGR. I-II Y III'!O200</f>
        <v>0</v>
      </c>
      <c r="X202" s="280">
        <f>+'0BJ PROGR. I-II Y III'!P200</f>
        <v>0</v>
      </c>
      <c r="Y202" s="257">
        <f>+'0BJ PROGR. I-II Y III'!Q200</f>
        <v>0</v>
      </c>
      <c r="Z202" s="257">
        <f>+'0BJ PROGR. I-II Y III'!R200</f>
        <v>0</v>
      </c>
      <c r="AA202" s="257">
        <f>+'0BJ PROGR. I-II Y III'!S200</f>
        <v>0</v>
      </c>
      <c r="AB202" s="130">
        <f>+'0BJ PROGR. I-II Y III'!T200</f>
        <v>0</v>
      </c>
      <c r="AC202" s="287">
        <f>+'0BJ PROGR. I-II Y III'!U200</f>
        <v>0</v>
      </c>
      <c r="AD202" s="130">
        <f>+'0BJ PROGR. I-II Y III'!V200</f>
        <v>0</v>
      </c>
      <c r="AE202" s="130">
        <f>+'0BJ PROGR. I-II Y III'!W200</f>
        <v>0</v>
      </c>
      <c r="AF202" s="130">
        <f>+'0BJ PROGR. I-II Y III'!X200</f>
        <v>0</v>
      </c>
      <c r="AG202" s="130">
        <f>+'0BJ PROGR. I-II Y III'!Y200</f>
        <v>0</v>
      </c>
      <c r="AH202" s="130">
        <f>+'0BJ PROGR. I-II Y III'!Z200</f>
        <v>0</v>
      </c>
      <c r="AI202" s="130">
        <f>+'0BJ PROGR. I-II Y III'!AA200</f>
        <v>0</v>
      </c>
      <c r="AJ202" s="267">
        <f t="shared" si="163"/>
        <v>0</v>
      </c>
      <c r="AK202" s="130"/>
      <c r="AL202" s="267">
        <v>0</v>
      </c>
      <c r="AM202" s="130"/>
      <c r="AN202" s="267">
        <f t="shared" si="164"/>
        <v>11749289.92</v>
      </c>
      <c r="AO202" s="130"/>
      <c r="AP202" s="130"/>
      <c r="AQ202" s="130"/>
      <c r="AR202" s="130"/>
      <c r="AS202" s="130"/>
      <c r="AT202" s="130"/>
      <c r="AU202" s="130"/>
      <c r="AV202" s="130"/>
      <c r="AW202" s="130"/>
      <c r="AX202" s="116"/>
      <c r="AY202" s="116"/>
    </row>
    <row r="203" spans="1:51" ht="15.75" customHeight="1">
      <c r="A203" s="116"/>
      <c r="B203" s="116"/>
      <c r="C203" s="136"/>
      <c r="D203" s="116"/>
      <c r="E203" s="116"/>
      <c r="F203" s="116"/>
      <c r="G203" s="136" t="s">
        <v>976</v>
      </c>
      <c r="I203" s="260" t="s">
        <v>700</v>
      </c>
      <c r="J203" s="162" t="s">
        <v>701</v>
      </c>
      <c r="K203" s="287">
        <f t="shared" ref="K203:O203" si="169">SUM(K204)</f>
        <v>0</v>
      </c>
      <c r="L203" s="130">
        <f t="shared" si="169"/>
        <v>0</v>
      </c>
      <c r="M203" s="130">
        <f t="shared" si="169"/>
        <v>0</v>
      </c>
      <c r="N203" s="130">
        <f t="shared" si="169"/>
        <v>35320000</v>
      </c>
      <c r="O203" s="267">
        <f t="shared" si="169"/>
        <v>35320000</v>
      </c>
      <c r="P203" s="117"/>
      <c r="Q203" s="287">
        <f t="shared" ref="Q203:AB203" si="170">SUM(Q204)</f>
        <v>0</v>
      </c>
      <c r="R203" s="130">
        <f t="shared" si="170"/>
        <v>0</v>
      </c>
      <c r="S203" s="130">
        <f t="shared" si="170"/>
        <v>0</v>
      </c>
      <c r="T203" s="130">
        <f t="shared" si="170"/>
        <v>0</v>
      </c>
      <c r="U203" s="130">
        <f t="shared" si="170"/>
        <v>0</v>
      </c>
      <c r="V203" s="358">
        <f t="shared" si="170"/>
        <v>0</v>
      </c>
      <c r="W203" s="130">
        <f t="shared" si="170"/>
        <v>0</v>
      </c>
      <c r="X203" s="280">
        <f t="shared" si="170"/>
        <v>0</v>
      </c>
      <c r="Y203" s="257">
        <f t="shared" si="170"/>
        <v>0</v>
      </c>
      <c r="Z203" s="257">
        <f t="shared" si="170"/>
        <v>0</v>
      </c>
      <c r="AA203" s="257">
        <f t="shared" si="170"/>
        <v>0</v>
      </c>
      <c r="AB203" s="130">
        <f t="shared" si="170"/>
        <v>0</v>
      </c>
      <c r="AC203" s="287">
        <f>+'0BJ PROGR. I-II Y III'!U201</f>
        <v>0</v>
      </c>
      <c r="AD203" s="130">
        <f t="shared" ref="AD203:AI203" si="171">SUM(AD204)</f>
        <v>0</v>
      </c>
      <c r="AE203" s="130">
        <f t="shared" si="171"/>
        <v>0</v>
      </c>
      <c r="AF203" s="130">
        <f t="shared" si="171"/>
        <v>0</v>
      </c>
      <c r="AG203" s="130">
        <f t="shared" si="171"/>
        <v>0</v>
      </c>
      <c r="AH203" s="130">
        <f t="shared" si="171"/>
        <v>0</v>
      </c>
      <c r="AI203" s="130">
        <f t="shared" si="171"/>
        <v>0</v>
      </c>
      <c r="AJ203" s="267">
        <f t="shared" si="163"/>
        <v>0</v>
      </c>
      <c r="AK203" s="130"/>
      <c r="AL203" s="267">
        <v>0</v>
      </c>
      <c r="AM203" s="130"/>
      <c r="AN203" s="267">
        <f t="shared" si="164"/>
        <v>35320000</v>
      </c>
      <c r="AO203" s="130"/>
      <c r="AP203" s="130"/>
      <c r="AQ203" s="130"/>
      <c r="AR203" s="130"/>
      <c r="AS203" s="130"/>
      <c r="AT203" s="130"/>
      <c r="AU203" s="130"/>
      <c r="AV203" s="130"/>
      <c r="AW203" s="130"/>
      <c r="AX203" s="116"/>
      <c r="AY203" s="116"/>
    </row>
    <row r="204" spans="1:51" ht="15.75" customHeight="1">
      <c r="A204" s="116"/>
      <c r="B204" s="116"/>
      <c r="C204" s="136"/>
      <c r="D204" s="116"/>
      <c r="E204" s="116"/>
      <c r="F204" s="116"/>
      <c r="G204" s="136"/>
      <c r="I204" s="260"/>
      <c r="J204" s="162" t="s">
        <v>1447</v>
      </c>
      <c r="K204" s="287">
        <f>+'0BJ PROGR. I-II Y III'!C202</f>
        <v>0</v>
      </c>
      <c r="L204" s="130">
        <f>+'0BJ PROGR. I-II Y III'!D202</f>
        <v>0</v>
      </c>
      <c r="M204" s="130">
        <f>+'0BJ PROGR. I-II Y III'!E202</f>
        <v>0</v>
      </c>
      <c r="N204" s="130">
        <f>+'0BJ PROGR. I-II Y III'!F202</f>
        <v>35320000</v>
      </c>
      <c r="O204" s="267">
        <f>SUM(K204:N204)</f>
        <v>35320000</v>
      </c>
      <c r="P204" s="117"/>
      <c r="Q204" s="287">
        <f>+'0BJ PROGR. I-II Y III'!I202</f>
        <v>0</v>
      </c>
      <c r="R204" s="130">
        <f>+'0BJ PROGR. I-II Y III'!J202</f>
        <v>0</v>
      </c>
      <c r="S204" s="130">
        <f>+'0BJ PROGR. I-II Y III'!K202</f>
        <v>0</v>
      </c>
      <c r="T204" s="130">
        <f>+'0BJ PROGR. I-II Y III'!L202</f>
        <v>0</v>
      </c>
      <c r="U204" s="130">
        <f>+'0BJ PROGR. I-II Y III'!M202</f>
        <v>0</v>
      </c>
      <c r="V204" s="358">
        <f>+'0BJ PROGR. I-II Y III'!N202</f>
        <v>0</v>
      </c>
      <c r="W204" s="130">
        <f>+'0BJ PROGR. I-II Y III'!O202</f>
        <v>0</v>
      </c>
      <c r="X204" s="280">
        <f>+'0BJ PROGR. I-II Y III'!P202</f>
        <v>0</v>
      </c>
      <c r="Y204" s="257">
        <f>+'0BJ PROGR. I-II Y III'!Q202</f>
        <v>0</v>
      </c>
      <c r="Z204" s="257">
        <f>+'0BJ PROGR. I-II Y III'!R202</f>
        <v>0</v>
      </c>
      <c r="AA204" s="257">
        <f>+'0BJ PROGR. I-II Y III'!S202</f>
        <v>0</v>
      </c>
      <c r="AB204" s="130">
        <f>+'0BJ PROGR. I-II Y III'!T202</f>
        <v>0</v>
      </c>
      <c r="AC204" s="287">
        <f>+'0BJ PROGR. I-II Y III'!U202</f>
        <v>0</v>
      </c>
      <c r="AD204" s="130">
        <f>+'0BJ PROGR. I-II Y III'!V202</f>
        <v>0</v>
      </c>
      <c r="AE204" s="130">
        <f>+'0BJ PROGR. I-II Y III'!W202</f>
        <v>0</v>
      </c>
      <c r="AF204" s="130">
        <f>+'0BJ PROGR. I-II Y III'!X202</f>
        <v>0</v>
      </c>
      <c r="AG204" s="130">
        <f>+'0BJ PROGR. I-II Y III'!Y202</f>
        <v>0</v>
      </c>
      <c r="AH204" s="130">
        <f>+'0BJ PROGR. I-II Y III'!Z202</f>
        <v>0</v>
      </c>
      <c r="AI204" s="130">
        <f>+'0BJ PROGR. I-II Y III'!AA202</f>
        <v>0</v>
      </c>
      <c r="AJ204" s="267">
        <f t="shared" si="163"/>
        <v>0</v>
      </c>
      <c r="AK204" s="130"/>
      <c r="AL204" s="267">
        <v>0</v>
      </c>
      <c r="AM204" s="130"/>
      <c r="AN204" s="267">
        <f t="shared" si="164"/>
        <v>35320000</v>
      </c>
      <c r="AO204" s="130"/>
      <c r="AP204" s="130"/>
      <c r="AQ204" s="130"/>
      <c r="AR204" s="130"/>
      <c r="AS204" s="130"/>
      <c r="AT204" s="130"/>
      <c r="AU204" s="130"/>
      <c r="AV204" s="130"/>
      <c r="AW204" s="130"/>
      <c r="AX204" s="116"/>
      <c r="AY204" s="116"/>
    </row>
    <row r="205" spans="1:51" ht="15.75" customHeight="1">
      <c r="A205" s="116"/>
      <c r="B205" s="116"/>
      <c r="C205" s="136"/>
      <c r="D205" s="116"/>
      <c r="E205" s="116"/>
      <c r="F205" s="116"/>
      <c r="G205" s="136" t="s">
        <v>976</v>
      </c>
      <c r="I205" s="260" t="s">
        <v>702</v>
      </c>
      <c r="J205" s="162" t="s">
        <v>703</v>
      </c>
      <c r="K205" s="287">
        <f t="shared" ref="K205:O205" si="172">+K206+K207+K210</f>
        <v>0</v>
      </c>
      <c r="L205" s="130">
        <f t="shared" si="172"/>
        <v>0</v>
      </c>
      <c r="M205" s="130">
        <f t="shared" si="172"/>
        <v>0</v>
      </c>
      <c r="N205" s="130">
        <f t="shared" si="172"/>
        <v>145315069.07999998</v>
      </c>
      <c r="O205" s="267">
        <f t="shared" si="172"/>
        <v>145315069.07999998</v>
      </c>
      <c r="P205" s="117"/>
      <c r="Q205" s="287">
        <f t="shared" ref="Q205:AI205" si="173">+Q206+Q207+Q210</f>
        <v>0</v>
      </c>
      <c r="R205" s="130">
        <f t="shared" si="173"/>
        <v>0</v>
      </c>
      <c r="S205" s="130">
        <f t="shared" si="173"/>
        <v>0</v>
      </c>
      <c r="T205" s="130">
        <f t="shared" si="173"/>
        <v>0</v>
      </c>
      <c r="U205" s="130">
        <f t="shared" si="173"/>
        <v>0</v>
      </c>
      <c r="V205" s="358">
        <f t="shared" si="173"/>
        <v>0</v>
      </c>
      <c r="W205" s="130">
        <f t="shared" si="173"/>
        <v>0</v>
      </c>
      <c r="X205" s="280">
        <f t="shared" si="173"/>
        <v>0</v>
      </c>
      <c r="Y205" s="257">
        <f t="shared" si="173"/>
        <v>0</v>
      </c>
      <c r="Z205" s="257">
        <f t="shared" si="173"/>
        <v>0</v>
      </c>
      <c r="AA205" s="257">
        <f t="shared" si="173"/>
        <v>0</v>
      </c>
      <c r="AB205" s="130">
        <f t="shared" si="173"/>
        <v>0</v>
      </c>
      <c r="AC205" s="287">
        <f t="shared" si="173"/>
        <v>0</v>
      </c>
      <c r="AD205" s="130">
        <f t="shared" si="173"/>
        <v>0</v>
      </c>
      <c r="AE205" s="130">
        <f t="shared" si="173"/>
        <v>0</v>
      </c>
      <c r="AF205" s="130">
        <f t="shared" si="173"/>
        <v>0</v>
      </c>
      <c r="AG205" s="130">
        <f t="shared" si="173"/>
        <v>0</v>
      </c>
      <c r="AH205" s="130">
        <f t="shared" si="173"/>
        <v>0</v>
      </c>
      <c r="AI205" s="130">
        <f t="shared" si="173"/>
        <v>0</v>
      </c>
      <c r="AJ205" s="267">
        <f t="shared" si="163"/>
        <v>0</v>
      </c>
      <c r="AK205" s="130"/>
      <c r="AL205" s="267">
        <v>0</v>
      </c>
      <c r="AM205" s="130"/>
      <c r="AN205" s="267">
        <f t="shared" si="164"/>
        <v>145315069.07999998</v>
      </c>
      <c r="AO205" s="130"/>
      <c r="AP205" s="130"/>
      <c r="AQ205" s="130"/>
      <c r="AR205" s="130"/>
      <c r="AS205" s="130"/>
      <c r="AT205" s="130"/>
      <c r="AU205" s="130"/>
      <c r="AV205" s="130"/>
      <c r="AW205" s="130"/>
      <c r="AX205" s="116"/>
      <c r="AY205" s="116"/>
    </row>
    <row r="206" spans="1:51" ht="15.75" customHeight="1">
      <c r="A206" s="116"/>
      <c r="B206" s="116"/>
      <c r="C206" s="136"/>
      <c r="D206" s="116"/>
      <c r="E206" s="116"/>
      <c r="F206" s="116"/>
      <c r="G206" s="136"/>
      <c r="I206" s="260"/>
      <c r="J206" s="162" t="s">
        <v>1448</v>
      </c>
      <c r="K206" s="287">
        <f>+'0BJ PROGR. I-II Y III'!C204</f>
        <v>0</v>
      </c>
      <c r="L206" s="130">
        <f>+'0BJ PROGR. I-II Y III'!D204</f>
        <v>0</v>
      </c>
      <c r="M206" s="130">
        <f>+'0BJ PROGR. I-II Y III'!E204</f>
        <v>0</v>
      </c>
      <c r="N206" s="130">
        <f>+'0BJ PROGR. I-II Y III'!F204</f>
        <v>70495739.579999998</v>
      </c>
      <c r="O206" s="267">
        <f t="shared" ref="O206:O210" si="174">SUM(K206:N206)</f>
        <v>70495739.579999998</v>
      </c>
      <c r="P206" s="117"/>
      <c r="Q206" s="287">
        <f>+'0BJ PROGR. I-II Y III'!I204</f>
        <v>0</v>
      </c>
      <c r="R206" s="130">
        <f>+'0BJ PROGR. I-II Y III'!J204</f>
        <v>0</v>
      </c>
      <c r="S206" s="130">
        <f>+'0BJ PROGR. I-II Y III'!K204</f>
        <v>0</v>
      </c>
      <c r="T206" s="130">
        <f>+'0BJ PROGR. I-II Y III'!L204</f>
        <v>0</v>
      </c>
      <c r="U206" s="130">
        <f>+'0BJ PROGR. I-II Y III'!M204</f>
        <v>0</v>
      </c>
      <c r="V206" s="358">
        <f>+'0BJ PROGR. I-II Y III'!N204</f>
        <v>0</v>
      </c>
      <c r="W206" s="130">
        <f>+'0BJ PROGR. I-II Y III'!O204</f>
        <v>0</v>
      </c>
      <c r="X206" s="280">
        <f>+'0BJ PROGR. I-II Y III'!P204</f>
        <v>0</v>
      </c>
      <c r="Y206" s="257">
        <f>+'0BJ PROGR. I-II Y III'!Q204</f>
        <v>0</v>
      </c>
      <c r="Z206" s="257">
        <f>+'0BJ PROGR. I-II Y III'!R204</f>
        <v>0</v>
      </c>
      <c r="AA206" s="257">
        <f>+'0BJ PROGR. I-II Y III'!S204</f>
        <v>0</v>
      </c>
      <c r="AB206" s="130">
        <f>+'0BJ PROGR. I-II Y III'!T204</f>
        <v>0</v>
      </c>
      <c r="AC206" s="287">
        <f>+'0BJ PROGR. I-II Y III'!U204</f>
        <v>0</v>
      </c>
      <c r="AD206" s="130">
        <f>+'0BJ PROGR. I-II Y III'!V204</f>
        <v>0</v>
      </c>
      <c r="AE206" s="130">
        <f>+'0BJ PROGR. I-II Y III'!W204</f>
        <v>0</v>
      </c>
      <c r="AF206" s="130">
        <f>+'0BJ PROGR. I-II Y III'!X204</f>
        <v>0</v>
      </c>
      <c r="AG206" s="130">
        <f>+'0BJ PROGR. I-II Y III'!Y204</f>
        <v>0</v>
      </c>
      <c r="AH206" s="130">
        <f>+'0BJ PROGR. I-II Y III'!Z204</f>
        <v>0</v>
      </c>
      <c r="AI206" s="130">
        <f>+'0BJ PROGR. I-II Y III'!AA204</f>
        <v>0</v>
      </c>
      <c r="AJ206" s="267">
        <f t="shared" si="163"/>
        <v>0</v>
      </c>
      <c r="AK206" s="130"/>
      <c r="AL206" s="267">
        <v>0</v>
      </c>
      <c r="AM206" s="130"/>
      <c r="AN206" s="267">
        <f t="shared" si="164"/>
        <v>70495739.579999998</v>
      </c>
      <c r="AO206" s="130"/>
      <c r="AP206" s="130"/>
      <c r="AQ206" s="130"/>
      <c r="AR206" s="130"/>
      <c r="AS206" s="130"/>
      <c r="AT206" s="130"/>
      <c r="AU206" s="130"/>
      <c r="AV206" s="130"/>
      <c r="AW206" s="130"/>
      <c r="AX206" s="116"/>
      <c r="AY206" s="116"/>
    </row>
    <row r="207" spans="1:51" ht="15.75" customHeight="1">
      <c r="A207" s="116"/>
      <c r="B207" s="116"/>
      <c r="C207" s="136"/>
      <c r="D207" s="116"/>
      <c r="E207" s="116"/>
      <c r="F207" s="116"/>
      <c r="G207" s="136"/>
      <c r="I207" s="260"/>
      <c r="J207" s="162" t="s">
        <v>1449</v>
      </c>
      <c r="K207" s="287">
        <f t="shared" ref="K207:N207" si="175">+K208+K209</f>
        <v>0</v>
      </c>
      <c r="L207" s="130">
        <f t="shared" si="175"/>
        <v>0</v>
      </c>
      <c r="M207" s="130">
        <f t="shared" si="175"/>
        <v>0</v>
      </c>
      <c r="N207" s="130">
        <f t="shared" si="175"/>
        <v>70228306.5</v>
      </c>
      <c r="O207" s="267">
        <f t="shared" si="174"/>
        <v>70228306.5</v>
      </c>
      <c r="P207" s="117"/>
      <c r="Q207" s="287">
        <f t="shared" ref="Q207:AI207" si="176">+Q208+Q209</f>
        <v>0</v>
      </c>
      <c r="R207" s="130">
        <f t="shared" si="176"/>
        <v>0</v>
      </c>
      <c r="S207" s="130">
        <f t="shared" si="176"/>
        <v>0</v>
      </c>
      <c r="T207" s="130">
        <f t="shared" si="176"/>
        <v>0</v>
      </c>
      <c r="U207" s="130">
        <f t="shared" si="176"/>
        <v>0</v>
      </c>
      <c r="V207" s="358">
        <f t="shared" si="176"/>
        <v>0</v>
      </c>
      <c r="W207" s="130">
        <f t="shared" si="176"/>
        <v>0</v>
      </c>
      <c r="X207" s="280">
        <f t="shared" si="176"/>
        <v>0</v>
      </c>
      <c r="Y207" s="257">
        <f t="shared" si="176"/>
        <v>0</v>
      </c>
      <c r="Z207" s="257">
        <f t="shared" si="176"/>
        <v>0</v>
      </c>
      <c r="AA207" s="257">
        <f t="shared" si="176"/>
        <v>0</v>
      </c>
      <c r="AB207" s="130">
        <f t="shared" si="176"/>
        <v>0</v>
      </c>
      <c r="AC207" s="287">
        <f t="shared" si="176"/>
        <v>0</v>
      </c>
      <c r="AD207" s="130">
        <f t="shared" si="176"/>
        <v>0</v>
      </c>
      <c r="AE207" s="130">
        <f t="shared" si="176"/>
        <v>0</v>
      </c>
      <c r="AF207" s="130">
        <f t="shared" si="176"/>
        <v>0</v>
      </c>
      <c r="AG207" s="130">
        <f t="shared" si="176"/>
        <v>0</v>
      </c>
      <c r="AH207" s="130">
        <f t="shared" si="176"/>
        <v>0</v>
      </c>
      <c r="AI207" s="130">
        <f t="shared" si="176"/>
        <v>0</v>
      </c>
      <c r="AJ207" s="267">
        <f t="shared" si="163"/>
        <v>0</v>
      </c>
      <c r="AK207" s="130"/>
      <c r="AL207" s="267">
        <v>0</v>
      </c>
      <c r="AM207" s="130"/>
      <c r="AN207" s="267">
        <f t="shared" si="164"/>
        <v>70228306.5</v>
      </c>
      <c r="AO207" s="130"/>
      <c r="AP207" s="130"/>
      <c r="AQ207" s="130"/>
      <c r="AR207" s="130"/>
      <c r="AS207" s="130"/>
      <c r="AT207" s="130"/>
      <c r="AU207" s="130"/>
      <c r="AV207" s="130"/>
      <c r="AW207" s="130"/>
      <c r="AX207" s="116"/>
      <c r="AY207" s="116"/>
    </row>
    <row r="208" spans="1:51" ht="15.75" customHeight="1">
      <c r="A208" s="116"/>
      <c r="B208" s="116"/>
      <c r="C208" s="136"/>
      <c r="D208" s="116"/>
      <c r="E208" s="116"/>
      <c r="F208" s="116"/>
      <c r="G208" s="136"/>
      <c r="I208" s="260"/>
      <c r="J208" s="162" t="s">
        <v>1450</v>
      </c>
      <c r="K208" s="287">
        <f>+'0BJ PROGR. I-II Y III'!C205</f>
        <v>0</v>
      </c>
      <c r="L208" s="130">
        <f>+'0BJ PROGR. I-II Y III'!D205</f>
        <v>0</v>
      </c>
      <c r="M208" s="130">
        <f>+'0BJ PROGR. I-II Y III'!E205</f>
        <v>0</v>
      </c>
      <c r="N208" s="130">
        <f>+'0BJ PROGR. I-II Y III'!F206</f>
        <v>36861854.5</v>
      </c>
      <c r="O208" s="361">
        <f t="shared" si="174"/>
        <v>36861854.5</v>
      </c>
      <c r="P208" s="117"/>
      <c r="Q208" s="287">
        <f>+'0BJ PROGR. I-II Y III'!I205</f>
        <v>0</v>
      </c>
      <c r="R208" s="130">
        <f>+'0BJ PROGR. I-II Y III'!J205</f>
        <v>0</v>
      </c>
      <c r="S208" s="130">
        <f>+'0BJ PROGR. I-II Y III'!K205</f>
        <v>0</v>
      </c>
      <c r="T208" s="130">
        <f>+'0BJ PROGR. I-II Y III'!L205</f>
        <v>0</v>
      </c>
      <c r="U208" s="130">
        <f>+'0BJ PROGR. I-II Y III'!M205</f>
        <v>0</v>
      </c>
      <c r="V208" s="358">
        <f>+'0BJ PROGR. I-II Y III'!N205</f>
        <v>0</v>
      </c>
      <c r="W208" s="130">
        <f>+'0BJ PROGR. I-II Y III'!O205</f>
        <v>0</v>
      </c>
      <c r="X208" s="280">
        <f>+'0BJ PROGR. I-II Y III'!P205</f>
        <v>0</v>
      </c>
      <c r="Y208" s="257">
        <f>+'0BJ PROGR. I-II Y III'!Q205</f>
        <v>0</v>
      </c>
      <c r="Z208" s="257">
        <f>+'0BJ PROGR. I-II Y III'!R205</f>
        <v>0</v>
      </c>
      <c r="AA208" s="257">
        <f>+'0BJ PROGR. I-II Y III'!S205</f>
        <v>0</v>
      </c>
      <c r="AB208" s="130">
        <f>+'0BJ PROGR. I-II Y III'!T205</f>
        <v>0</v>
      </c>
      <c r="AC208" s="287">
        <f>+'0BJ PROGR. I-II Y III'!U205</f>
        <v>0</v>
      </c>
      <c r="AD208" s="130">
        <f>+'0BJ PROGR. I-II Y III'!V205</f>
        <v>0</v>
      </c>
      <c r="AE208" s="130">
        <f>+'0BJ PROGR. I-II Y III'!W205</f>
        <v>0</v>
      </c>
      <c r="AF208" s="130">
        <f>+'0BJ PROGR. I-II Y III'!X205</f>
        <v>0</v>
      </c>
      <c r="AG208" s="130">
        <f>+'0BJ PROGR. I-II Y III'!Y205</f>
        <v>0</v>
      </c>
      <c r="AH208" s="130">
        <f>+'0BJ PROGR. I-II Y III'!Z205</f>
        <v>0</v>
      </c>
      <c r="AI208" s="130">
        <f>+'0BJ PROGR. I-II Y III'!AA205</f>
        <v>0</v>
      </c>
      <c r="AJ208" s="267">
        <f t="shared" si="163"/>
        <v>0</v>
      </c>
      <c r="AK208" s="130"/>
      <c r="AL208" s="267">
        <v>0</v>
      </c>
      <c r="AM208" s="130"/>
      <c r="AN208" s="267">
        <f t="shared" si="164"/>
        <v>36861854.5</v>
      </c>
      <c r="AO208" s="130"/>
      <c r="AP208" s="130"/>
      <c r="AQ208" s="130"/>
      <c r="AR208" s="130"/>
      <c r="AS208" s="130"/>
      <c r="AT208" s="130"/>
      <c r="AU208" s="130"/>
      <c r="AV208" s="130"/>
      <c r="AW208" s="130"/>
      <c r="AX208" s="116"/>
      <c r="AY208" s="116"/>
    </row>
    <row r="209" spans="1:51" ht="15.75" customHeight="1">
      <c r="A209" s="116"/>
      <c r="B209" s="116"/>
      <c r="C209" s="136"/>
      <c r="D209" s="116"/>
      <c r="E209" s="116"/>
      <c r="F209" s="116"/>
      <c r="G209" s="136"/>
      <c r="I209" s="260"/>
      <c r="J209" s="162" t="s">
        <v>1451</v>
      </c>
      <c r="K209" s="287">
        <f>+'0BJ PROGR. I-II Y III'!C206</f>
        <v>0</v>
      </c>
      <c r="L209" s="130">
        <f>+'0BJ PROGR. I-II Y III'!D206</f>
        <v>0</v>
      </c>
      <c r="M209" s="130">
        <f>+'0BJ PROGR. I-II Y III'!E206</f>
        <v>0</v>
      </c>
      <c r="N209" s="130">
        <f>+'0BJ PROGR. I-II Y III'!F207</f>
        <v>33366452</v>
      </c>
      <c r="O209" s="361">
        <f t="shared" si="174"/>
        <v>33366452</v>
      </c>
      <c r="P209" s="117"/>
      <c r="Q209" s="287">
        <f>+'0BJ PROGR. I-II Y III'!I206</f>
        <v>0</v>
      </c>
      <c r="R209" s="130">
        <f>+'0BJ PROGR. I-II Y III'!J206</f>
        <v>0</v>
      </c>
      <c r="S209" s="130">
        <f>+'0BJ PROGR. I-II Y III'!K206</f>
        <v>0</v>
      </c>
      <c r="T209" s="130">
        <f>+'0BJ PROGR. I-II Y III'!L206</f>
        <v>0</v>
      </c>
      <c r="U209" s="130">
        <f>+'0BJ PROGR. I-II Y III'!M206</f>
        <v>0</v>
      </c>
      <c r="V209" s="358">
        <f>+'0BJ PROGR. I-II Y III'!N206</f>
        <v>0</v>
      </c>
      <c r="W209" s="130">
        <f>+'0BJ PROGR. I-II Y III'!O206</f>
        <v>0</v>
      </c>
      <c r="X209" s="280">
        <f>+'0BJ PROGR. I-II Y III'!P206</f>
        <v>0</v>
      </c>
      <c r="Y209" s="257">
        <f>+'0BJ PROGR. I-II Y III'!Q206</f>
        <v>0</v>
      </c>
      <c r="Z209" s="257">
        <f>+'0BJ PROGR. I-II Y III'!R206</f>
        <v>0</v>
      </c>
      <c r="AA209" s="257">
        <f>+'0BJ PROGR. I-II Y III'!S206</f>
        <v>0</v>
      </c>
      <c r="AB209" s="130">
        <f>+'0BJ PROGR. I-II Y III'!T206</f>
        <v>0</v>
      </c>
      <c r="AC209" s="287">
        <f>+'0BJ PROGR. I-II Y III'!U206</f>
        <v>0</v>
      </c>
      <c r="AD209" s="130">
        <f>+'0BJ PROGR. I-II Y III'!V206</f>
        <v>0</v>
      </c>
      <c r="AE209" s="130">
        <f>+'0BJ PROGR. I-II Y III'!W206</f>
        <v>0</v>
      </c>
      <c r="AF209" s="130">
        <f>+'0BJ PROGR. I-II Y III'!X206</f>
        <v>0</v>
      </c>
      <c r="AG209" s="130">
        <f>+'0BJ PROGR. I-II Y III'!Y206</f>
        <v>0</v>
      </c>
      <c r="AH209" s="130">
        <f>+'0BJ PROGR. I-II Y III'!Z206</f>
        <v>0</v>
      </c>
      <c r="AI209" s="130">
        <f>+'0BJ PROGR. I-II Y III'!AA206</f>
        <v>0</v>
      </c>
      <c r="AJ209" s="267">
        <f t="shared" si="163"/>
        <v>0</v>
      </c>
      <c r="AK209" s="130"/>
      <c r="AL209" s="267">
        <v>0</v>
      </c>
      <c r="AM209" s="130"/>
      <c r="AN209" s="267">
        <f t="shared" si="164"/>
        <v>33366452</v>
      </c>
      <c r="AO209" s="130"/>
      <c r="AP209" s="130"/>
      <c r="AQ209" s="130"/>
      <c r="AR209" s="130"/>
      <c r="AS209" s="130"/>
      <c r="AT209" s="130"/>
      <c r="AU209" s="130"/>
      <c r="AV209" s="130"/>
      <c r="AW209" s="130"/>
      <c r="AX209" s="116"/>
      <c r="AY209" s="116"/>
    </row>
    <row r="210" spans="1:51" ht="15.75" customHeight="1">
      <c r="A210" s="116"/>
      <c r="B210" s="116"/>
      <c r="C210" s="136"/>
      <c r="D210" s="116"/>
      <c r="E210" s="116"/>
      <c r="F210" s="116"/>
      <c r="G210" s="136"/>
      <c r="I210" s="260"/>
      <c r="J210" s="162" t="s">
        <v>1452</v>
      </c>
      <c r="K210" s="287">
        <f>+'0BJ PROGR. I-II Y III'!C207</f>
        <v>0</v>
      </c>
      <c r="L210" s="130">
        <f>+'0BJ PROGR. I-II Y III'!D207</f>
        <v>0</v>
      </c>
      <c r="M210" s="130">
        <f>+'0BJ PROGR. I-II Y III'!E207</f>
        <v>0</v>
      </c>
      <c r="N210" s="130">
        <f>+'0BJ PROGR. I-II Y III'!F208</f>
        <v>4591023</v>
      </c>
      <c r="O210" s="267">
        <f t="shared" si="174"/>
        <v>4591023</v>
      </c>
      <c r="P210" s="117"/>
      <c r="Q210" s="287">
        <f>+'0BJ PROGR. I-II Y III'!I207</f>
        <v>0</v>
      </c>
      <c r="R210" s="130">
        <f>+'0BJ PROGR. I-II Y III'!J207</f>
        <v>0</v>
      </c>
      <c r="S210" s="130">
        <f>+'0BJ PROGR. I-II Y III'!K207</f>
        <v>0</v>
      </c>
      <c r="T210" s="130">
        <f>+'0BJ PROGR. I-II Y III'!L207</f>
        <v>0</v>
      </c>
      <c r="U210" s="130">
        <f>+'0BJ PROGR. I-II Y III'!M207</f>
        <v>0</v>
      </c>
      <c r="V210" s="358">
        <f>+'0BJ PROGR. I-II Y III'!N207</f>
        <v>0</v>
      </c>
      <c r="W210" s="130">
        <f>+'0BJ PROGR. I-II Y III'!O207</f>
        <v>0</v>
      </c>
      <c r="X210" s="280">
        <f>+'0BJ PROGR. I-II Y III'!P207</f>
        <v>0</v>
      </c>
      <c r="Y210" s="257">
        <f>+'0BJ PROGR. I-II Y III'!Q207</f>
        <v>0</v>
      </c>
      <c r="Z210" s="257">
        <f>+'0BJ PROGR. I-II Y III'!R207</f>
        <v>0</v>
      </c>
      <c r="AA210" s="257">
        <f>+'0BJ PROGR. I-II Y III'!S207</f>
        <v>0</v>
      </c>
      <c r="AB210" s="130">
        <f>+'0BJ PROGR. I-II Y III'!T207</f>
        <v>0</v>
      </c>
      <c r="AC210" s="287">
        <f>+'0BJ PROGR. I-II Y III'!U207</f>
        <v>0</v>
      </c>
      <c r="AD210" s="130">
        <f>+'0BJ PROGR. I-II Y III'!V207</f>
        <v>0</v>
      </c>
      <c r="AE210" s="130">
        <f>+'0BJ PROGR. I-II Y III'!W207</f>
        <v>0</v>
      </c>
      <c r="AF210" s="130">
        <f>+'0BJ PROGR. I-II Y III'!X207</f>
        <v>0</v>
      </c>
      <c r="AG210" s="130">
        <f>+'0BJ PROGR. I-II Y III'!Y207</f>
        <v>0</v>
      </c>
      <c r="AH210" s="130">
        <f>+'0BJ PROGR. I-II Y III'!Z207</f>
        <v>0</v>
      </c>
      <c r="AI210" s="130">
        <f>+'0BJ PROGR. I-II Y III'!AA207</f>
        <v>0</v>
      </c>
      <c r="AJ210" s="267">
        <f t="shared" si="163"/>
        <v>0</v>
      </c>
      <c r="AK210" s="130"/>
      <c r="AL210" s="267">
        <v>0</v>
      </c>
      <c r="AM210" s="130"/>
      <c r="AN210" s="267">
        <f t="shared" si="164"/>
        <v>4591023</v>
      </c>
      <c r="AO210" s="130"/>
      <c r="AP210" s="130"/>
      <c r="AQ210" s="130"/>
      <c r="AR210" s="130"/>
      <c r="AS210" s="130"/>
      <c r="AT210" s="130"/>
      <c r="AU210" s="130"/>
      <c r="AV210" s="130"/>
      <c r="AW210" s="130"/>
      <c r="AX210" s="116"/>
      <c r="AY210" s="116"/>
    </row>
    <row r="211" spans="1:51" ht="15.75" customHeight="1">
      <c r="A211" s="116"/>
      <c r="B211" s="116"/>
      <c r="C211" s="136"/>
      <c r="D211" s="116"/>
      <c r="E211" s="116"/>
      <c r="F211" s="116"/>
      <c r="G211" s="136" t="s">
        <v>976</v>
      </c>
      <c r="I211" s="260" t="s">
        <v>704</v>
      </c>
      <c r="J211" s="162" t="s">
        <v>705</v>
      </c>
      <c r="K211" s="287">
        <f>+'0BJ PROGR. I-II Y III'!C209</f>
        <v>0</v>
      </c>
      <c r="L211" s="130">
        <f>+'0BJ PROGR. I-II Y III'!D209</f>
        <v>0</v>
      </c>
      <c r="M211" s="130">
        <f>+'0BJ PROGR. I-II Y III'!E209</f>
        <v>0</v>
      </c>
      <c r="N211" s="130">
        <f>+'0BJ PROGR. I-II Y III'!F209</f>
        <v>0</v>
      </c>
      <c r="O211" s="267">
        <v>0</v>
      </c>
      <c r="P211" s="117"/>
      <c r="Q211" s="287">
        <f>+'0BJ PROGR. I-II Y III'!I209</f>
        <v>0</v>
      </c>
      <c r="R211" s="130">
        <f>+'0BJ PROGR. I-II Y III'!J209</f>
        <v>0</v>
      </c>
      <c r="S211" s="130">
        <f>+'0BJ PROGR. I-II Y III'!K209</f>
        <v>0</v>
      </c>
      <c r="T211" s="130">
        <f>+'0BJ PROGR. I-II Y III'!L209</f>
        <v>0</v>
      </c>
      <c r="U211" s="130">
        <f>+'0BJ PROGR. I-II Y III'!M209</f>
        <v>0</v>
      </c>
      <c r="V211" s="358">
        <f>+'0BJ PROGR. I-II Y III'!N209</f>
        <v>0</v>
      </c>
      <c r="W211" s="130">
        <f>+'0BJ PROGR. I-II Y III'!O209</f>
        <v>0</v>
      </c>
      <c r="X211" s="280">
        <f>+'0BJ PROGR. I-II Y III'!P209</f>
        <v>0</v>
      </c>
      <c r="Y211" s="257">
        <f>+'0BJ PROGR. I-II Y III'!Q209</f>
        <v>0</v>
      </c>
      <c r="Z211" s="257">
        <f>+'0BJ PROGR. I-II Y III'!R209</f>
        <v>0</v>
      </c>
      <c r="AA211" s="257">
        <f>+'0BJ PROGR. I-II Y III'!S209</f>
        <v>0</v>
      </c>
      <c r="AB211" s="130">
        <f>+'0BJ PROGR. I-II Y III'!T209</f>
        <v>0</v>
      </c>
      <c r="AC211" s="287">
        <f>+'0BJ PROGR. I-II Y III'!U209</f>
        <v>0</v>
      </c>
      <c r="AD211" s="130">
        <f>+'0BJ PROGR. I-II Y III'!V209</f>
        <v>0</v>
      </c>
      <c r="AE211" s="130">
        <f>+'0BJ PROGR. I-II Y III'!W209</f>
        <v>0</v>
      </c>
      <c r="AF211" s="130">
        <f>+'0BJ PROGR. I-II Y III'!X209</f>
        <v>0</v>
      </c>
      <c r="AG211" s="130">
        <f>+'0BJ PROGR. I-II Y III'!Y209</f>
        <v>0</v>
      </c>
      <c r="AH211" s="130">
        <f>+'0BJ PROGR. I-II Y III'!Z209</f>
        <v>0</v>
      </c>
      <c r="AI211" s="130">
        <f>+'0BJ PROGR. I-II Y III'!AA209</f>
        <v>0</v>
      </c>
      <c r="AJ211" s="267">
        <f t="shared" si="163"/>
        <v>0</v>
      </c>
      <c r="AK211" s="130"/>
      <c r="AL211" s="267">
        <v>0</v>
      </c>
      <c r="AM211" s="130"/>
      <c r="AN211" s="267">
        <f t="shared" si="164"/>
        <v>0</v>
      </c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16"/>
      <c r="AY211" s="116"/>
    </row>
    <row r="212" spans="1:51" ht="15.75" customHeight="1">
      <c r="A212" s="116"/>
      <c r="B212" s="116"/>
      <c r="C212" s="136"/>
      <c r="D212" s="116"/>
      <c r="E212" s="116"/>
      <c r="F212" s="116"/>
      <c r="G212" s="136" t="s">
        <v>976</v>
      </c>
      <c r="I212" s="260" t="s">
        <v>706</v>
      </c>
      <c r="J212" s="162" t="s">
        <v>707</v>
      </c>
      <c r="K212" s="287">
        <f>+'0BJ PROGR. I-II Y III'!C210</f>
        <v>0</v>
      </c>
      <c r="L212" s="130">
        <f>+'0BJ PROGR. I-II Y III'!D210</f>
        <v>0</v>
      </c>
      <c r="M212" s="130">
        <f>+'0BJ PROGR. I-II Y III'!E210</f>
        <v>0</v>
      </c>
      <c r="N212" s="130">
        <f>+'0BJ PROGR. I-II Y III'!F210</f>
        <v>0</v>
      </c>
      <c r="O212" s="267">
        <v>0</v>
      </c>
      <c r="P212" s="117"/>
      <c r="Q212" s="287">
        <f>+'0BJ PROGR. I-II Y III'!I210</f>
        <v>0</v>
      </c>
      <c r="R212" s="130">
        <f>+'0BJ PROGR. I-II Y III'!J210</f>
        <v>0</v>
      </c>
      <c r="S212" s="130">
        <f>+'0BJ PROGR. I-II Y III'!K210</f>
        <v>0</v>
      </c>
      <c r="T212" s="130">
        <f>+'0BJ PROGR. I-II Y III'!L210</f>
        <v>0</v>
      </c>
      <c r="U212" s="130">
        <f>+'0BJ PROGR. I-II Y III'!M210</f>
        <v>0</v>
      </c>
      <c r="V212" s="358">
        <f>+'0BJ PROGR. I-II Y III'!N210</f>
        <v>0</v>
      </c>
      <c r="W212" s="130">
        <f>+'0BJ PROGR. I-II Y III'!O210</f>
        <v>0</v>
      </c>
      <c r="X212" s="280">
        <f>+'0BJ PROGR. I-II Y III'!P210</f>
        <v>0</v>
      </c>
      <c r="Y212" s="257">
        <f>+'0BJ PROGR. I-II Y III'!Q210</f>
        <v>0</v>
      </c>
      <c r="Z212" s="257">
        <f>+'0BJ PROGR. I-II Y III'!R210</f>
        <v>0</v>
      </c>
      <c r="AA212" s="257">
        <f>+'0BJ PROGR. I-II Y III'!S210</f>
        <v>0</v>
      </c>
      <c r="AB212" s="130">
        <f>+'0BJ PROGR. I-II Y III'!T210</f>
        <v>0</v>
      </c>
      <c r="AC212" s="287">
        <f>+'0BJ PROGR. I-II Y III'!U210</f>
        <v>0</v>
      </c>
      <c r="AD212" s="130">
        <f>+'0BJ PROGR. I-II Y III'!V210</f>
        <v>0</v>
      </c>
      <c r="AE212" s="130">
        <f>+'0BJ PROGR. I-II Y III'!W210</f>
        <v>0</v>
      </c>
      <c r="AF212" s="130">
        <f>+'0BJ PROGR. I-II Y III'!X210</f>
        <v>0</v>
      </c>
      <c r="AG212" s="130">
        <f>+'0BJ PROGR. I-II Y III'!Y210</f>
        <v>0</v>
      </c>
      <c r="AH212" s="130">
        <f>+'0BJ PROGR. I-II Y III'!Z210</f>
        <v>0</v>
      </c>
      <c r="AI212" s="130">
        <f>+'0BJ PROGR. I-II Y III'!AA210</f>
        <v>0</v>
      </c>
      <c r="AJ212" s="267">
        <f t="shared" si="163"/>
        <v>0</v>
      </c>
      <c r="AK212" s="130"/>
      <c r="AL212" s="267">
        <v>0</v>
      </c>
      <c r="AM212" s="130"/>
      <c r="AN212" s="267">
        <f t="shared" si="164"/>
        <v>0</v>
      </c>
      <c r="AO212" s="130"/>
      <c r="AP212" s="130"/>
      <c r="AQ212" s="130"/>
      <c r="AR212" s="130"/>
      <c r="AS212" s="130"/>
      <c r="AT212" s="130"/>
      <c r="AU212" s="130"/>
      <c r="AV212" s="130"/>
      <c r="AW212" s="130"/>
      <c r="AX212" s="116"/>
      <c r="AY212" s="116"/>
    </row>
    <row r="213" spans="1:51" ht="15.75" customHeight="1">
      <c r="A213" s="116"/>
      <c r="B213" s="116"/>
      <c r="C213" s="136"/>
      <c r="D213" s="116"/>
      <c r="E213" s="116"/>
      <c r="F213" s="116"/>
      <c r="G213" s="136" t="s">
        <v>976</v>
      </c>
      <c r="I213" s="260" t="s">
        <v>708</v>
      </c>
      <c r="J213" s="162" t="s">
        <v>709</v>
      </c>
      <c r="K213" s="287">
        <f>+'0BJ PROGR. I-II Y III'!C211</f>
        <v>0</v>
      </c>
      <c r="L213" s="130">
        <f>+'0BJ PROGR. I-II Y III'!D211</f>
        <v>0</v>
      </c>
      <c r="M213" s="130">
        <f>+'0BJ PROGR. I-II Y III'!E211</f>
        <v>0</v>
      </c>
      <c r="N213" s="130">
        <f>+'0BJ PROGR. I-II Y III'!F211</f>
        <v>0</v>
      </c>
      <c r="O213" s="267">
        <v>0</v>
      </c>
      <c r="P213" s="117"/>
      <c r="Q213" s="287">
        <f>+'0BJ PROGR. I-II Y III'!I211</f>
        <v>0</v>
      </c>
      <c r="R213" s="130">
        <f>+'0BJ PROGR. I-II Y III'!J211</f>
        <v>0</v>
      </c>
      <c r="S213" s="130">
        <f>+'0BJ PROGR. I-II Y III'!K211</f>
        <v>0</v>
      </c>
      <c r="T213" s="130">
        <f>+'0BJ PROGR. I-II Y III'!L211</f>
        <v>0</v>
      </c>
      <c r="U213" s="130">
        <f>+'0BJ PROGR. I-II Y III'!M211</f>
        <v>0</v>
      </c>
      <c r="V213" s="358">
        <f>+'0BJ PROGR. I-II Y III'!N211</f>
        <v>0</v>
      </c>
      <c r="W213" s="130">
        <f>+'0BJ PROGR. I-II Y III'!O211</f>
        <v>0</v>
      </c>
      <c r="X213" s="280">
        <f>+'0BJ PROGR. I-II Y III'!P211</f>
        <v>0</v>
      </c>
      <c r="Y213" s="257">
        <f>+'0BJ PROGR. I-II Y III'!Q211</f>
        <v>0</v>
      </c>
      <c r="Z213" s="257">
        <f>+'0BJ PROGR. I-II Y III'!R211</f>
        <v>0</v>
      </c>
      <c r="AA213" s="257">
        <f>+'0BJ PROGR. I-II Y III'!S211</f>
        <v>0</v>
      </c>
      <c r="AB213" s="130">
        <f>+'0BJ PROGR. I-II Y III'!T211</f>
        <v>0</v>
      </c>
      <c r="AC213" s="287">
        <f>+'0BJ PROGR. I-II Y III'!U211</f>
        <v>0</v>
      </c>
      <c r="AD213" s="130">
        <f>+'0BJ PROGR. I-II Y III'!V211</f>
        <v>0</v>
      </c>
      <c r="AE213" s="130">
        <f>+'0BJ PROGR. I-II Y III'!W211</f>
        <v>0</v>
      </c>
      <c r="AF213" s="130">
        <f>+'0BJ PROGR. I-II Y III'!X211</f>
        <v>0</v>
      </c>
      <c r="AG213" s="130">
        <f>+'0BJ PROGR. I-II Y III'!Y211</f>
        <v>0</v>
      </c>
      <c r="AH213" s="130">
        <f>+'0BJ PROGR. I-II Y III'!Z211</f>
        <v>0</v>
      </c>
      <c r="AI213" s="130">
        <f>+'0BJ PROGR. I-II Y III'!AA211</f>
        <v>0</v>
      </c>
      <c r="AJ213" s="267">
        <f t="shared" si="163"/>
        <v>0</v>
      </c>
      <c r="AK213" s="130"/>
      <c r="AL213" s="267">
        <v>0</v>
      </c>
      <c r="AM213" s="130"/>
      <c r="AN213" s="267">
        <f t="shared" si="164"/>
        <v>0</v>
      </c>
      <c r="AO213" s="130"/>
      <c r="AP213" s="130"/>
      <c r="AQ213" s="130"/>
      <c r="AR213" s="130"/>
      <c r="AS213" s="130"/>
      <c r="AT213" s="130"/>
      <c r="AU213" s="130"/>
      <c r="AV213" s="130"/>
      <c r="AW213" s="130"/>
      <c r="AX213" s="116"/>
      <c r="AY213" s="116"/>
    </row>
    <row r="214" spans="1:51" ht="15.75" customHeight="1">
      <c r="A214" s="116"/>
      <c r="B214" s="116"/>
      <c r="C214" s="136"/>
      <c r="D214" s="116"/>
      <c r="E214" s="116"/>
      <c r="F214" s="116"/>
      <c r="G214" s="136" t="s">
        <v>976</v>
      </c>
      <c r="I214" s="260" t="s">
        <v>710</v>
      </c>
      <c r="J214" s="162" t="s">
        <v>711</v>
      </c>
      <c r="K214" s="287">
        <f>+'0BJ PROGR. I-II Y III'!C212</f>
        <v>0</v>
      </c>
      <c r="L214" s="130">
        <f>+'0BJ PROGR. I-II Y III'!D212</f>
        <v>0</v>
      </c>
      <c r="M214" s="130">
        <f>+'0BJ PROGR. I-II Y III'!E212</f>
        <v>0</v>
      </c>
      <c r="N214" s="130">
        <f>+'0BJ PROGR. I-II Y III'!F212</f>
        <v>0</v>
      </c>
      <c r="O214" s="267">
        <v>0</v>
      </c>
      <c r="P214" s="117"/>
      <c r="Q214" s="287">
        <f>+'0BJ PROGR. I-II Y III'!I212</f>
        <v>0</v>
      </c>
      <c r="R214" s="130">
        <f>+'0BJ PROGR. I-II Y III'!J212</f>
        <v>0</v>
      </c>
      <c r="S214" s="130">
        <f>+'0BJ PROGR. I-II Y III'!K212</f>
        <v>0</v>
      </c>
      <c r="T214" s="130">
        <f>+'0BJ PROGR. I-II Y III'!L212</f>
        <v>0</v>
      </c>
      <c r="U214" s="130">
        <f>+'0BJ PROGR. I-II Y III'!M212</f>
        <v>0</v>
      </c>
      <c r="V214" s="358">
        <f>+'0BJ PROGR. I-II Y III'!N212</f>
        <v>0</v>
      </c>
      <c r="W214" s="130">
        <f>+'0BJ PROGR. I-II Y III'!O212</f>
        <v>0</v>
      </c>
      <c r="X214" s="280">
        <f>+'0BJ PROGR. I-II Y III'!P212</f>
        <v>0</v>
      </c>
      <c r="Y214" s="257">
        <f>+'0BJ PROGR. I-II Y III'!Q212</f>
        <v>0</v>
      </c>
      <c r="Z214" s="257">
        <f>+'0BJ PROGR. I-II Y III'!R212</f>
        <v>0</v>
      </c>
      <c r="AA214" s="257">
        <f>+'0BJ PROGR. I-II Y III'!S212</f>
        <v>0</v>
      </c>
      <c r="AB214" s="130">
        <f>+'0BJ PROGR. I-II Y III'!T212</f>
        <v>0</v>
      </c>
      <c r="AC214" s="287">
        <f>+'0BJ PROGR. I-II Y III'!U212</f>
        <v>0</v>
      </c>
      <c r="AD214" s="130">
        <f>+'0BJ PROGR. I-II Y III'!V212</f>
        <v>0</v>
      </c>
      <c r="AE214" s="130">
        <f>+'0BJ PROGR. I-II Y III'!W212</f>
        <v>0</v>
      </c>
      <c r="AF214" s="130">
        <f>+'0BJ PROGR. I-II Y III'!X212</f>
        <v>0</v>
      </c>
      <c r="AG214" s="130">
        <f>+'0BJ PROGR. I-II Y III'!Y212</f>
        <v>0</v>
      </c>
      <c r="AH214" s="130">
        <f>+'0BJ PROGR. I-II Y III'!Z212</f>
        <v>0</v>
      </c>
      <c r="AI214" s="130">
        <f>+'0BJ PROGR. I-II Y III'!AA212</f>
        <v>0</v>
      </c>
      <c r="AJ214" s="267">
        <f t="shared" si="163"/>
        <v>0</v>
      </c>
      <c r="AK214" s="130"/>
      <c r="AL214" s="267">
        <v>0</v>
      </c>
      <c r="AM214" s="130"/>
      <c r="AN214" s="267">
        <f t="shared" si="164"/>
        <v>0</v>
      </c>
      <c r="AO214" s="130"/>
      <c r="AP214" s="130"/>
      <c r="AQ214" s="130"/>
      <c r="AR214" s="130"/>
      <c r="AS214" s="130"/>
      <c r="AT214" s="130"/>
      <c r="AU214" s="130"/>
      <c r="AV214" s="130"/>
      <c r="AW214" s="130"/>
      <c r="AX214" s="116"/>
      <c r="AY214" s="116"/>
    </row>
    <row r="215" spans="1:51" ht="15.75" customHeight="1">
      <c r="A215" s="116"/>
      <c r="B215" s="116"/>
      <c r="C215" s="136"/>
      <c r="D215" s="116"/>
      <c r="E215" s="116"/>
      <c r="F215" s="116"/>
      <c r="G215" s="136" t="s">
        <v>976</v>
      </c>
      <c r="I215" s="260" t="s">
        <v>712</v>
      </c>
      <c r="J215" s="162" t="s">
        <v>713</v>
      </c>
      <c r="K215" s="287">
        <f>+'0BJ PROGR. I-II Y III'!C213</f>
        <v>0</v>
      </c>
      <c r="L215" s="130">
        <f>+'0BJ PROGR. I-II Y III'!D213</f>
        <v>0</v>
      </c>
      <c r="M215" s="130">
        <f>+'0BJ PROGR. I-II Y III'!E213</f>
        <v>0</v>
      </c>
      <c r="N215" s="130">
        <f>+'0BJ PROGR. I-II Y III'!F213</f>
        <v>0</v>
      </c>
      <c r="O215" s="267">
        <v>0</v>
      </c>
      <c r="P215" s="117"/>
      <c r="Q215" s="287">
        <f>+'0BJ PROGR. I-II Y III'!I213</f>
        <v>0</v>
      </c>
      <c r="R215" s="130">
        <f>+'0BJ PROGR. I-II Y III'!J213</f>
        <v>0</v>
      </c>
      <c r="S215" s="130">
        <f>+'0BJ PROGR. I-II Y III'!K213</f>
        <v>0</v>
      </c>
      <c r="T215" s="130">
        <f>+'0BJ PROGR. I-II Y III'!L213</f>
        <v>0</v>
      </c>
      <c r="U215" s="130">
        <f>+'0BJ PROGR. I-II Y III'!M213</f>
        <v>0</v>
      </c>
      <c r="V215" s="358">
        <f>+'0BJ PROGR. I-II Y III'!N213</f>
        <v>0</v>
      </c>
      <c r="W215" s="130">
        <f>+'0BJ PROGR. I-II Y III'!O213</f>
        <v>0</v>
      </c>
      <c r="X215" s="280">
        <f>+'0BJ PROGR. I-II Y III'!P213</f>
        <v>0</v>
      </c>
      <c r="Y215" s="257">
        <f>+'0BJ PROGR. I-II Y III'!Q213</f>
        <v>0</v>
      </c>
      <c r="Z215" s="257">
        <f>+'0BJ PROGR. I-II Y III'!R213</f>
        <v>0</v>
      </c>
      <c r="AA215" s="257">
        <f>+'0BJ PROGR. I-II Y III'!S213</f>
        <v>0</v>
      </c>
      <c r="AB215" s="130">
        <f>+'0BJ PROGR. I-II Y III'!T213</f>
        <v>0</v>
      </c>
      <c r="AC215" s="287">
        <f>+'0BJ PROGR. I-II Y III'!U213</f>
        <v>0</v>
      </c>
      <c r="AD215" s="130">
        <f>+'0BJ PROGR. I-II Y III'!V213</f>
        <v>0</v>
      </c>
      <c r="AE215" s="130">
        <f>+'0BJ PROGR. I-II Y III'!W213</f>
        <v>0</v>
      </c>
      <c r="AF215" s="130">
        <f>+'0BJ PROGR. I-II Y III'!X213</f>
        <v>0</v>
      </c>
      <c r="AG215" s="130">
        <f>+'0BJ PROGR. I-II Y III'!Y213</f>
        <v>0</v>
      </c>
      <c r="AH215" s="130">
        <f>+'0BJ PROGR. I-II Y III'!Z213</f>
        <v>0</v>
      </c>
      <c r="AI215" s="130">
        <f>+'0BJ PROGR. I-II Y III'!AA213</f>
        <v>0</v>
      </c>
      <c r="AJ215" s="267">
        <f t="shared" si="163"/>
        <v>0</v>
      </c>
      <c r="AK215" s="130"/>
      <c r="AL215" s="267">
        <v>0</v>
      </c>
      <c r="AM215" s="130"/>
      <c r="AN215" s="267">
        <f t="shared" si="164"/>
        <v>0</v>
      </c>
      <c r="AO215" s="130"/>
      <c r="AP215" s="130"/>
      <c r="AQ215" s="130"/>
      <c r="AR215" s="130"/>
      <c r="AS215" s="130"/>
      <c r="AT215" s="130"/>
      <c r="AU215" s="130"/>
      <c r="AV215" s="130"/>
      <c r="AW215" s="130"/>
      <c r="AX215" s="116"/>
      <c r="AY215" s="116"/>
    </row>
    <row r="216" spans="1:51" ht="15.75" customHeight="1">
      <c r="A216" s="116"/>
      <c r="B216" s="116"/>
      <c r="C216" s="136"/>
      <c r="D216" s="116"/>
      <c r="E216" s="116"/>
      <c r="F216" s="116"/>
      <c r="G216" s="131" t="s">
        <v>976</v>
      </c>
      <c r="I216" s="273" t="s">
        <v>714</v>
      </c>
      <c r="J216" s="164" t="s">
        <v>715</v>
      </c>
      <c r="K216" s="278"/>
      <c r="L216" s="158"/>
      <c r="M216" s="158"/>
      <c r="N216" s="158"/>
      <c r="O216" s="274"/>
      <c r="P216" s="117"/>
      <c r="Q216" s="278"/>
      <c r="R216" s="158"/>
      <c r="S216" s="158"/>
      <c r="T216" s="158"/>
      <c r="U216" s="158"/>
      <c r="V216" s="352"/>
      <c r="W216" s="158"/>
      <c r="X216" s="277"/>
      <c r="Y216" s="276"/>
      <c r="Z216" s="276"/>
      <c r="AA216" s="276"/>
      <c r="AB216" s="158"/>
      <c r="AC216" s="278"/>
      <c r="AD216" s="158"/>
      <c r="AE216" s="158"/>
      <c r="AF216" s="158"/>
      <c r="AG216" s="158"/>
      <c r="AH216" s="158"/>
      <c r="AI216" s="158"/>
      <c r="AJ216" s="274"/>
      <c r="AK216" s="130"/>
      <c r="AL216" s="274"/>
      <c r="AM216" s="130"/>
      <c r="AN216" s="274"/>
      <c r="AO216" s="130"/>
      <c r="AP216" s="130"/>
      <c r="AQ216" s="130"/>
      <c r="AR216" s="130"/>
      <c r="AS216" s="130"/>
      <c r="AT216" s="130"/>
      <c r="AU216" s="130"/>
      <c r="AV216" s="130"/>
      <c r="AW216" s="130"/>
      <c r="AX216" s="116"/>
      <c r="AY216" s="116"/>
    </row>
    <row r="217" spans="1:51" ht="15.75" customHeight="1">
      <c r="A217" s="116"/>
      <c r="B217" s="116"/>
      <c r="C217" s="136"/>
      <c r="D217" s="116"/>
      <c r="E217" s="116"/>
      <c r="F217" s="116"/>
      <c r="G217" s="136" t="s">
        <v>976</v>
      </c>
      <c r="I217" s="260" t="s">
        <v>716</v>
      </c>
      <c r="J217" s="162" t="s">
        <v>717</v>
      </c>
      <c r="K217" s="287">
        <f>+'0BJ PROGR. I-II Y III'!C215</f>
        <v>0</v>
      </c>
      <c r="L217" s="130">
        <f>+'0BJ PROGR. I-II Y III'!D215</f>
        <v>0</v>
      </c>
      <c r="M217" s="130">
        <f>+'0BJ PROGR. I-II Y III'!E215</f>
        <v>0</v>
      </c>
      <c r="N217" s="130">
        <f>+'0BJ PROGR. I-II Y III'!F215</f>
        <v>0</v>
      </c>
      <c r="O217" s="267">
        <f t="shared" ref="O217:O220" si="177">SUM(K217:N217)</f>
        <v>0</v>
      </c>
      <c r="P217" s="117"/>
      <c r="Q217" s="287">
        <f>+'0BJ PROGR. I-II Y III'!I215</f>
        <v>0</v>
      </c>
      <c r="R217" s="130">
        <f>+'0BJ PROGR. I-II Y III'!J215</f>
        <v>0</v>
      </c>
      <c r="S217" s="130">
        <f>+'0BJ PROGR. I-II Y III'!K215</f>
        <v>0</v>
      </c>
      <c r="T217" s="130">
        <f>+'0BJ PROGR. I-II Y III'!L215</f>
        <v>0</v>
      </c>
      <c r="U217" s="130">
        <f>+'0BJ PROGR. I-II Y III'!M215</f>
        <v>0</v>
      </c>
      <c r="V217" s="358">
        <f>+'0BJ PROGR. I-II Y III'!N215</f>
        <v>0</v>
      </c>
      <c r="W217" s="130">
        <f>+'0BJ PROGR. I-II Y III'!O215</f>
        <v>0</v>
      </c>
      <c r="X217" s="280">
        <f>+'0BJ PROGR. I-II Y III'!P215</f>
        <v>0</v>
      </c>
      <c r="Y217" s="257">
        <f>+'0BJ PROGR. I-II Y III'!Q215</f>
        <v>0</v>
      </c>
      <c r="Z217" s="257">
        <f>+'0BJ PROGR. I-II Y III'!R215</f>
        <v>0</v>
      </c>
      <c r="AA217" s="257">
        <f>+'0BJ PROGR. I-II Y III'!S215</f>
        <v>0</v>
      </c>
      <c r="AB217" s="130">
        <f>+'0BJ PROGR. I-II Y III'!T215</f>
        <v>0</v>
      </c>
      <c r="AC217" s="287">
        <f>+'0BJ PROGR. I-II Y III'!U215</f>
        <v>0</v>
      </c>
      <c r="AD217" s="130">
        <f>+'0BJ PROGR. I-II Y III'!V215</f>
        <v>0</v>
      </c>
      <c r="AE217" s="130">
        <f>+'0BJ PROGR. I-II Y III'!W215</f>
        <v>0</v>
      </c>
      <c r="AF217" s="130">
        <f>+'0BJ PROGR. I-II Y III'!X215</f>
        <v>0</v>
      </c>
      <c r="AG217" s="130">
        <f>+'0BJ PROGR. I-II Y III'!Y215</f>
        <v>0</v>
      </c>
      <c r="AH217" s="130">
        <f>+'0BJ PROGR. I-II Y III'!Z215</f>
        <v>0</v>
      </c>
      <c r="AI217" s="130">
        <f>+'0BJ PROGR. I-II Y III'!AA215</f>
        <v>0</v>
      </c>
      <c r="AJ217" s="267">
        <f t="shared" ref="AJ217:AJ220" si="178">+Q217+R217+S217+T217+U217++X217+AB217+AC217+AD217+AE217+AF217+AG217+AH217+AI217</f>
        <v>0</v>
      </c>
      <c r="AK217" s="130"/>
      <c r="AL217" s="267">
        <v>0</v>
      </c>
      <c r="AM217" s="130"/>
      <c r="AN217" s="267">
        <f t="shared" ref="AN217:AN220" si="179">+O217+AJ217+AL217</f>
        <v>0</v>
      </c>
      <c r="AO217" s="130"/>
      <c r="AP217" s="130"/>
      <c r="AQ217" s="130"/>
      <c r="AR217" s="130"/>
      <c r="AS217" s="130"/>
      <c r="AT217" s="130"/>
      <c r="AU217" s="130"/>
      <c r="AV217" s="130"/>
      <c r="AW217" s="130"/>
      <c r="AX217" s="116"/>
      <c r="AY217" s="116"/>
    </row>
    <row r="218" spans="1:51" ht="15.75" customHeight="1">
      <c r="A218" s="116"/>
      <c r="B218" s="116"/>
      <c r="C218" s="136"/>
      <c r="D218" s="116"/>
      <c r="E218" s="116"/>
      <c r="F218" s="116"/>
      <c r="G218" s="136" t="s">
        <v>976</v>
      </c>
      <c r="I218" s="260" t="s">
        <v>718</v>
      </c>
      <c r="J218" s="162" t="s">
        <v>1480</v>
      </c>
      <c r="K218" s="287">
        <f>+'0BJ PROGR. I-II Y III'!C216</f>
        <v>0</v>
      </c>
      <c r="L218" s="130">
        <f>+'0BJ PROGR. I-II Y III'!D216</f>
        <v>0</v>
      </c>
      <c r="M218" s="130">
        <f>+'0BJ PROGR. I-II Y III'!E216</f>
        <v>0</v>
      </c>
      <c r="N218" s="130">
        <f>+'0BJ PROGR. I-II Y III'!F216</f>
        <v>0</v>
      </c>
      <c r="O218" s="267">
        <f t="shared" si="177"/>
        <v>0</v>
      </c>
      <c r="P218" s="117"/>
      <c r="Q218" s="287">
        <f>+'0BJ PROGR. I-II Y III'!I216</f>
        <v>0</v>
      </c>
      <c r="R218" s="130">
        <f>+'0BJ PROGR. I-II Y III'!J216</f>
        <v>0</v>
      </c>
      <c r="S218" s="130">
        <f>+'0BJ PROGR. I-II Y III'!K216</f>
        <v>0</v>
      </c>
      <c r="T218" s="130">
        <f>+'0BJ PROGR. I-II Y III'!L216</f>
        <v>0</v>
      </c>
      <c r="U218" s="130">
        <f>+'0BJ PROGR. I-II Y III'!M216</f>
        <v>0</v>
      </c>
      <c r="V218" s="358">
        <f>+'0BJ PROGR. I-II Y III'!N216</f>
        <v>0</v>
      </c>
      <c r="W218" s="130">
        <f>+'0BJ PROGR. I-II Y III'!O216</f>
        <v>0</v>
      </c>
      <c r="X218" s="280">
        <f>+'0BJ PROGR. I-II Y III'!P216</f>
        <v>0</v>
      </c>
      <c r="Y218" s="257">
        <f>+'0BJ PROGR. I-II Y III'!Q216</f>
        <v>0</v>
      </c>
      <c r="Z218" s="257">
        <f>+'0BJ PROGR. I-II Y III'!R216</f>
        <v>0</v>
      </c>
      <c r="AA218" s="257">
        <f>+'0BJ PROGR. I-II Y III'!S216</f>
        <v>0</v>
      </c>
      <c r="AB218" s="130">
        <f>+'0BJ PROGR. I-II Y III'!T216</f>
        <v>0</v>
      </c>
      <c r="AC218" s="287">
        <f>+'0BJ PROGR. I-II Y III'!U216</f>
        <v>0</v>
      </c>
      <c r="AD218" s="130">
        <f>+'0BJ PROGR. I-II Y III'!V216</f>
        <v>0</v>
      </c>
      <c r="AE218" s="130">
        <f>+'0BJ PROGR. I-II Y III'!W216</f>
        <v>0</v>
      </c>
      <c r="AF218" s="130">
        <f>+'0BJ PROGR. I-II Y III'!X216</f>
        <v>0</v>
      </c>
      <c r="AG218" s="130">
        <f>+'0BJ PROGR. I-II Y III'!Y216</f>
        <v>0</v>
      </c>
      <c r="AH218" s="130">
        <f>+'0BJ PROGR. I-II Y III'!Z216</f>
        <v>0</v>
      </c>
      <c r="AI218" s="130">
        <f>+'0BJ PROGR. I-II Y III'!AA216</f>
        <v>0</v>
      </c>
      <c r="AJ218" s="267">
        <f t="shared" si="178"/>
        <v>0</v>
      </c>
      <c r="AK218" s="130"/>
      <c r="AL218" s="267">
        <v>0</v>
      </c>
      <c r="AM218" s="130"/>
      <c r="AN218" s="267">
        <f t="shared" si="179"/>
        <v>0</v>
      </c>
      <c r="AO218" s="130"/>
      <c r="AP218" s="130"/>
      <c r="AQ218" s="130"/>
      <c r="AR218" s="130"/>
      <c r="AS218" s="130"/>
      <c r="AT218" s="130"/>
      <c r="AU218" s="130"/>
      <c r="AV218" s="130"/>
      <c r="AW218" s="130"/>
      <c r="AX218" s="116"/>
      <c r="AY218" s="116"/>
    </row>
    <row r="219" spans="1:51" ht="15.75" customHeight="1">
      <c r="A219" s="116"/>
      <c r="B219" s="116"/>
      <c r="C219" s="116"/>
      <c r="D219" s="116"/>
      <c r="E219" s="116"/>
      <c r="F219" s="116"/>
      <c r="G219" s="136" t="s">
        <v>976</v>
      </c>
      <c r="I219" s="260" t="s">
        <v>720</v>
      </c>
      <c r="J219" s="162" t="s">
        <v>721</v>
      </c>
      <c r="K219" s="287">
        <f>+'0BJ PROGR. I-II Y III'!C217</f>
        <v>0</v>
      </c>
      <c r="L219" s="130">
        <f>+'0BJ PROGR. I-II Y III'!D217</f>
        <v>0</v>
      </c>
      <c r="M219" s="130">
        <f>+'0BJ PROGR. I-II Y III'!E217</f>
        <v>0</v>
      </c>
      <c r="N219" s="130">
        <f>+'0BJ PROGR. I-II Y III'!F217</f>
        <v>0</v>
      </c>
      <c r="O219" s="267">
        <f t="shared" si="177"/>
        <v>0</v>
      </c>
      <c r="P219" s="117"/>
      <c r="Q219" s="287">
        <f>+'0BJ PROGR. I-II Y III'!I217</f>
        <v>0</v>
      </c>
      <c r="R219" s="130">
        <f>+'0BJ PROGR. I-II Y III'!J217</f>
        <v>0</v>
      </c>
      <c r="S219" s="130">
        <f>+'0BJ PROGR. I-II Y III'!K217</f>
        <v>0</v>
      </c>
      <c r="T219" s="130">
        <f>+'0BJ PROGR. I-II Y III'!L217</f>
        <v>0</v>
      </c>
      <c r="U219" s="130">
        <f>+'0BJ PROGR. I-II Y III'!M217</f>
        <v>0</v>
      </c>
      <c r="V219" s="358">
        <f>+'0BJ PROGR. I-II Y III'!N217</f>
        <v>0</v>
      </c>
      <c r="W219" s="130">
        <f>+'0BJ PROGR. I-II Y III'!O217</f>
        <v>0</v>
      </c>
      <c r="X219" s="280">
        <f>+'0BJ PROGR. I-II Y III'!P217</f>
        <v>0</v>
      </c>
      <c r="Y219" s="257">
        <f>+'0BJ PROGR. I-II Y III'!Q217</f>
        <v>0</v>
      </c>
      <c r="Z219" s="257">
        <f>+'0BJ PROGR. I-II Y III'!R217</f>
        <v>0</v>
      </c>
      <c r="AA219" s="257">
        <f>+'0BJ PROGR. I-II Y III'!S217</f>
        <v>0</v>
      </c>
      <c r="AB219" s="130">
        <f>+'0BJ PROGR. I-II Y III'!T217</f>
        <v>0</v>
      </c>
      <c r="AC219" s="287">
        <f>+'0BJ PROGR. I-II Y III'!U217</f>
        <v>0</v>
      </c>
      <c r="AD219" s="130">
        <f>+'0BJ PROGR. I-II Y III'!V217</f>
        <v>0</v>
      </c>
      <c r="AE219" s="130">
        <f>+'0BJ PROGR. I-II Y III'!W217</f>
        <v>0</v>
      </c>
      <c r="AF219" s="130">
        <f>+'0BJ PROGR. I-II Y III'!X217</f>
        <v>0</v>
      </c>
      <c r="AG219" s="130">
        <f>+'0BJ PROGR. I-II Y III'!Y217</f>
        <v>0</v>
      </c>
      <c r="AH219" s="130">
        <f>+'0BJ PROGR. I-II Y III'!Z217</f>
        <v>0</v>
      </c>
      <c r="AI219" s="130">
        <f>+'0BJ PROGR. I-II Y III'!AA217</f>
        <v>0</v>
      </c>
      <c r="AJ219" s="267">
        <f t="shared" si="178"/>
        <v>0</v>
      </c>
      <c r="AK219" s="130"/>
      <c r="AL219" s="267">
        <v>0</v>
      </c>
      <c r="AM219" s="130"/>
      <c r="AN219" s="267">
        <f t="shared" si="179"/>
        <v>0</v>
      </c>
      <c r="AO219" s="130"/>
      <c r="AP219" s="130"/>
      <c r="AQ219" s="130"/>
      <c r="AR219" s="130"/>
      <c r="AS219" s="130"/>
      <c r="AT219" s="130"/>
      <c r="AU219" s="130"/>
      <c r="AV219" s="130"/>
      <c r="AW219" s="130"/>
      <c r="AX219" s="116"/>
      <c r="AY219" s="116"/>
    </row>
    <row r="220" spans="1:51" ht="15.75" customHeight="1">
      <c r="A220" s="116"/>
      <c r="B220" s="116"/>
      <c r="C220" s="116"/>
      <c r="D220" s="116"/>
      <c r="E220" s="116"/>
      <c r="F220" s="116"/>
      <c r="G220" s="136" t="s">
        <v>976</v>
      </c>
      <c r="I220" s="260" t="s">
        <v>722</v>
      </c>
      <c r="J220" s="162" t="s">
        <v>1454</v>
      </c>
      <c r="K220" s="287">
        <f>+'0BJ PROGR. I-II Y III'!C218</f>
        <v>1200000</v>
      </c>
      <c r="L220" s="130">
        <f>+'0BJ PROGR. I-II Y III'!D218</f>
        <v>0</v>
      </c>
      <c r="M220" s="130">
        <f>+'0BJ PROGR. I-II Y III'!E218</f>
        <v>0</v>
      </c>
      <c r="N220" s="130">
        <f>+'0BJ PROGR. I-II Y III'!F218</f>
        <v>0</v>
      </c>
      <c r="O220" s="267">
        <f t="shared" si="177"/>
        <v>1200000</v>
      </c>
      <c r="P220" s="117"/>
      <c r="Q220" s="287">
        <f>+'0BJ PROGR. I-II Y III'!I218</f>
        <v>0</v>
      </c>
      <c r="R220" s="130">
        <f>+'0BJ PROGR. I-II Y III'!J218</f>
        <v>500000</v>
      </c>
      <c r="S220" s="130">
        <f>+'0BJ PROGR. I-II Y III'!K218</f>
        <v>100000</v>
      </c>
      <c r="T220" s="130">
        <f>+'0BJ PROGR. I-II Y III'!L218</f>
        <v>0</v>
      </c>
      <c r="U220" s="130">
        <f>+'0BJ PROGR. I-II Y III'!M218</f>
        <v>0</v>
      </c>
      <c r="V220" s="358">
        <f>+'0BJ PROGR. I-II Y III'!N218</f>
        <v>0</v>
      </c>
      <c r="W220" s="130">
        <f>+'0BJ PROGR. I-II Y III'!O218</f>
        <v>0</v>
      </c>
      <c r="X220" s="280">
        <f>+'0BJ PROGR. I-II Y III'!P218</f>
        <v>0</v>
      </c>
      <c r="Y220" s="257">
        <f>+'0BJ PROGR. I-II Y III'!Q218</f>
        <v>0</v>
      </c>
      <c r="Z220" s="257">
        <f>+'0BJ PROGR. I-II Y III'!R218</f>
        <v>0</v>
      </c>
      <c r="AA220" s="257">
        <f>+'0BJ PROGR. I-II Y III'!S218</f>
        <v>0</v>
      </c>
      <c r="AB220" s="130">
        <f>+'0BJ PROGR. I-II Y III'!T218</f>
        <v>0</v>
      </c>
      <c r="AC220" s="287">
        <f>+'0BJ PROGR. I-II Y III'!U218</f>
        <v>0</v>
      </c>
      <c r="AD220" s="130">
        <f>+'0BJ PROGR. I-II Y III'!V218</f>
        <v>0</v>
      </c>
      <c r="AE220" s="130">
        <f>+'0BJ PROGR. I-II Y III'!W218</f>
        <v>0</v>
      </c>
      <c r="AF220" s="130">
        <f>+'0BJ PROGR. I-II Y III'!X218</f>
        <v>0</v>
      </c>
      <c r="AG220" s="130">
        <f>+'0BJ PROGR. I-II Y III'!Y218</f>
        <v>0</v>
      </c>
      <c r="AH220" s="130">
        <f>+'0BJ PROGR. I-II Y III'!Z218</f>
        <v>0</v>
      </c>
      <c r="AI220" s="130">
        <f>+'0BJ PROGR. I-II Y III'!AA218</f>
        <v>0</v>
      </c>
      <c r="AJ220" s="267">
        <f t="shared" si="178"/>
        <v>600000</v>
      </c>
      <c r="AK220" s="130"/>
      <c r="AL220" s="267">
        <v>0</v>
      </c>
      <c r="AM220" s="130"/>
      <c r="AN220" s="267">
        <f t="shared" si="179"/>
        <v>1800000</v>
      </c>
      <c r="AO220" s="130"/>
      <c r="AP220" s="130"/>
      <c r="AQ220" s="130"/>
      <c r="AR220" s="130"/>
      <c r="AS220" s="130"/>
      <c r="AT220" s="130"/>
      <c r="AU220" s="130"/>
      <c r="AV220" s="130"/>
      <c r="AW220" s="130"/>
      <c r="AX220" s="116"/>
      <c r="AY220" s="116"/>
    </row>
    <row r="221" spans="1:51" ht="15.75" customHeight="1">
      <c r="A221" s="116"/>
      <c r="B221" s="116"/>
      <c r="C221" s="136"/>
      <c r="D221" s="116"/>
      <c r="E221" s="116"/>
      <c r="F221" s="116"/>
      <c r="G221" s="136"/>
      <c r="I221" s="260"/>
      <c r="J221" s="162"/>
      <c r="K221" s="287"/>
      <c r="L221" s="130"/>
      <c r="M221" s="130"/>
      <c r="N221" s="130"/>
      <c r="O221" s="267"/>
      <c r="P221" s="117"/>
      <c r="Q221" s="287"/>
      <c r="R221" s="130"/>
      <c r="S221" s="130"/>
      <c r="T221" s="130"/>
      <c r="U221" s="130"/>
      <c r="V221" s="358"/>
      <c r="W221" s="130"/>
      <c r="X221" s="280"/>
      <c r="Y221" s="257"/>
      <c r="Z221" s="257"/>
      <c r="AA221" s="257"/>
      <c r="AB221" s="130"/>
      <c r="AC221" s="287"/>
      <c r="AD221" s="130"/>
      <c r="AE221" s="130"/>
      <c r="AF221" s="130"/>
      <c r="AG221" s="130"/>
      <c r="AH221" s="130"/>
      <c r="AI221" s="130"/>
      <c r="AJ221" s="267"/>
      <c r="AK221" s="130"/>
      <c r="AL221" s="267"/>
      <c r="AM221" s="130"/>
      <c r="AN221" s="267"/>
      <c r="AO221" s="130"/>
      <c r="AP221" s="130"/>
      <c r="AQ221" s="130"/>
      <c r="AR221" s="130"/>
      <c r="AS221" s="130"/>
      <c r="AT221" s="130"/>
      <c r="AU221" s="130"/>
      <c r="AV221" s="130"/>
      <c r="AW221" s="130"/>
      <c r="AX221" s="116"/>
      <c r="AY221" s="116"/>
    </row>
    <row r="222" spans="1:51" ht="15.75" customHeight="1">
      <c r="A222" s="116"/>
      <c r="B222" s="116"/>
      <c r="C222" s="136" t="s">
        <v>979</v>
      </c>
      <c r="D222" s="116" t="s">
        <v>980</v>
      </c>
      <c r="E222" s="116"/>
      <c r="F222" s="116"/>
      <c r="G222" s="136"/>
      <c r="I222" s="260"/>
      <c r="J222" s="162"/>
      <c r="K222" s="354">
        <f t="shared" ref="K222:O222" si="180">SUM(K224:K243)</f>
        <v>0</v>
      </c>
      <c r="L222" s="133">
        <f t="shared" si="180"/>
        <v>0</v>
      </c>
      <c r="M222" s="133">
        <f t="shared" si="180"/>
        <v>0</v>
      </c>
      <c r="N222" s="133">
        <f t="shared" si="180"/>
        <v>139400000</v>
      </c>
      <c r="O222" s="305">
        <f t="shared" si="180"/>
        <v>139400000</v>
      </c>
      <c r="P222" s="117"/>
      <c r="Q222" s="354">
        <f t="shared" ref="Q222:AJ222" si="181">SUM(Q224:Q243)</f>
        <v>200000</v>
      </c>
      <c r="R222" s="133">
        <f t="shared" si="181"/>
        <v>500000</v>
      </c>
      <c r="S222" s="133">
        <f t="shared" si="181"/>
        <v>0</v>
      </c>
      <c r="T222" s="133">
        <f t="shared" si="181"/>
        <v>0</v>
      </c>
      <c r="U222" s="133">
        <f t="shared" si="181"/>
        <v>0</v>
      </c>
      <c r="V222" s="355">
        <f t="shared" si="181"/>
        <v>100000</v>
      </c>
      <c r="W222" s="133">
        <f t="shared" si="181"/>
        <v>0</v>
      </c>
      <c r="X222" s="308">
        <f t="shared" si="181"/>
        <v>100000</v>
      </c>
      <c r="Y222" s="307">
        <f t="shared" si="181"/>
        <v>100000</v>
      </c>
      <c r="Z222" s="307">
        <f t="shared" si="181"/>
        <v>0</v>
      </c>
      <c r="AA222" s="307">
        <f t="shared" si="181"/>
        <v>0</v>
      </c>
      <c r="AB222" s="133">
        <f t="shared" si="181"/>
        <v>100000</v>
      </c>
      <c r="AC222" s="354">
        <f t="shared" si="181"/>
        <v>0</v>
      </c>
      <c r="AD222" s="133">
        <f t="shared" si="181"/>
        <v>0</v>
      </c>
      <c r="AE222" s="133">
        <f t="shared" si="181"/>
        <v>0</v>
      </c>
      <c r="AF222" s="133">
        <f t="shared" si="181"/>
        <v>100000</v>
      </c>
      <c r="AG222" s="133">
        <f t="shared" si="181"/>
        <v>0</v>
      </c>
      <c r="AH222" s="133">
        <f t="shared" si="181"/>
        <v>0</v>
      </c>
      <c r="AI222" s="133">
        <f t="shared" si="181"/>
        <v>0</v>
      </c>
      <c r="AJ222" s="305">
        <f t="shared" si="181"/>
        <v>1000000</v>
      </c>
      <c r="AK222" s="130"/>
      <c r="AL222" s="305">
        <f>SUM(AL224:AL243)</f>
        <v>31000000</v>
      </c>
      <c r="AM222" s="130"/>
      <c r="AN222" s="305">
        <f>SUM(AN224:AN243)</f>
        <v>171400000</v>
      </c>
      <c r="AO222" s="130"/>
      <c r="AP222" s="130"/>
      <c r="AQ222" s="130"/>
      <c r="AR222" s="130"/>
      <c r="AS222" s="130"/>
      <c r="AT222" s="130"/>
      <c r="AU222" s="130"/>
      <c r="AV222" s="130"/>
      <c r="AW222" s="130"/>
      <c r="AX222" s="116"/>
      <c r="AY222" s="116"/>
    </row>
    <row r="223" spans="1:51" ht="15.75" customHeight="1">
      <c r="A223" s="116"/>
      <c r="B223" s="116"/>
      <c r="C223" s="114"/>
      <c r="D223" s="114"/>
      <c r="E223" s="116"/>
      <c r="F223" s="116"/>
      <c r="G223" s="131" t="s">
        <v>979</v>
      </c>
      <c r="I223" s="273" t="s">
        <v>724</v>
      </c>
      <c r="J223" s="164" t="s">
        <v>725</v>
      </c>
      <c r="K223" s="278"/>
      <c r="L223" s="158"/>
      <c r="M223" s="158"/>
      <c r="N223" s="158"/>
      <c r="O223" s="274"/>
      <c r="P223" s="117"/>
      <c r="Q223" s="278"/>
      <c r="R223" s="158"/>
      <c r="S223" s="158"/>
      <c r="T223" s="158"/>
      <c r="U223" s="158"/>
      <c r="V223" s="352"/>
      <c r="W223" s="158"/>
      <c r="X223" s="277"/>
      <c r="Y223" s="276"/>
      <c r="Z223" s="276"/>
      <c r="AA223" s="276"/>
      <c r="AB223" s="158"/>
      <c r="AC223" s="278"/>
      <c r="AD223" s="158"/>
      <c r="AE223" s="158"/>
      <c r="AF223" s="158"/>
      <c r="AG223" s="158"/>
      <c r="AH223" s="158"/>
      <c r="AI223" s="158"/>
      <c r="AJ223" s="274"/>
      <c r="AK223" s="130"/>
      <c r="AL223" s="274"/>
      <c r="AM223" s="130"/>
      <c r="AN223" s="274"/>
      <c r="AO223" s="130"/>
      <c r="AP223" s="130"/>
      <c r="AQ223" s="130"/>
      <c r="AR223" s="130"/>
      <c r="AS223" s="130"/>
      <c r="AT223" s="130"/>
      <c r="AU223" s="130"/>
      <c r="AV223" s="130"/>
      <c r="AW223" s="130"/>
      <c r="AX223" s="116"/>
      <c r="AY223" s="116"/>
    </row>
    <row r="224" spans="1:51" ht="15.75" customHeight="1">
      <c r="A224" s="116"/>
      <c r="B224" s="116"/>
      <c r="C224" s="136"/>
      <c r="D224" s="116" t="s">
        <v>320</v>
      </c>
      <c r="E224" s="116"/>
      <c r="F224" s="116"/>
      <c r="G224" s="136" t="s">
        <v>979</v>
      </c>
      <c r="I224" s="260" t="s">
        <v>726</v>
      </c>
      <c r="J224" s="162" t="s">
        <v>727</v>
      </c>
      <c r="K224" s="287">
        <f>+'0BJ PROGR. I-II Y III'!C221</f>
        <v>0</v>
      </c>
      <c r="L224" s="130">
        <f>+'0BJ PROGR. I-II Y III'!D221</f>
        <v>0</v>
      </c>
      <c r="M224" s="130">
        <f>+'0BJ PROGR. I-II Y III'!E221</f>
        <v>0</v>
      </c>
      <c r="N224" s="130">
        <f>+'0BJ PROGR. I-II Y III'!F221</f>
        <v>12750000</v>
      </c>
      <c r="O224" s="267">
        <f t="shared" ref="O224:O227" si="182">SUM(K224:N224)</f>
        <v>12750000</v>
      </c>
      <c r="P224" s="117"/>
      <c r="Q224" s="287">
        <f>+'0BJ PROGR. I-II Y III'!I221</f>
        <v>0</v>
      </c>
      <c r="R224" s="130">
        <f>+'0BJ PROGR. I-II Y III'!J221</f>
        <v>0</v>
      </c>
      <c r="S224" s="130">
        <f>+'0BJ PROGR. I-II Y III'!K221</f>
        <v>0</v>
      </c>
      <c r="T224" s="130">
        <f>+'0BJ PROGR. I-II Y III'!L221</f>
        <v>0</v>
      </c>
      <c r="U224" s="130">
        <f>+'0BJ PROGR. I-II Y III'!M221</f>
        <v>0</v>
      </c>
      <c r="V224" s="358">
        <f>+'0BJ PROGR. I-II Y III'!N221</f>
        <v>0</v>
      </c>
      <c r="W224" s="130">
        <f>+'0BJ PROGR. I-II Y III'!O221</f>
        <v>0</v>
      </c>
      <c r="X224" s="280">
        <f>+'0BJ PROGR. I-II Y III'!P221</f>
        <v>0</v>
      </c>
      <c r="Y224" s="257">
        <f>+'0BJ PROGR. I-II Y III'!Q221</f>
        <v>0</v>
      </c>
      <c r="Z224" s="257">
        <f>+'0BJ PROGR. I-II Y III'!R221</f>
        <v>0</v>
      </c>
      <c r="AA224" s="257">
        <f>+'0BJ PROGR. I-II Y III'!S221</f>
        <v>0</v>
      </c>
      <c r="AB224" s="130">
        <f>+'0BJ PROGR. I-II Y III'!T221</f>
        <v>0</v>
      </c>
      <c r="AC224" s="287">
        <f>+'0BJ PROGR. I-II Y III'!U221</f>
        <v>0</v>
      </c>
      <c r="AD224" s="130">
        <f>+'0BJ PROGR. I-II Y III'!V221</f>
        <v>0</v>
      </c>
      <c r="AE224" s="130">
        <f>+'0BJ PROGR. I-II Y III'!W221</f>
        <v>0</v>
      </c>
      <c r="AF224" s="130">
        <f>+'0BJ PROGR. I-II Y III'!X221</f>
        <v>0</v>
      </c>
      <c r="AG224" s="130">
        <f>+'0BJ PROGR. I-II Y III'!Y221</f>
        <v>0</v>
      </c>
      <c r="AH224" s="130">
        <f>+'0BJ PROGR. I-II Y III'!Z221</f>
        <v>0</v>
      </c>
      <c r="AI224" s="130">
        <f>+'0BJ PROGR. I-II Y III'!AA221</f>
        <v>0</v>
      </c>
      <c r="AJ224" s="267">
        <f t="shared" ref="AJ224:AJ227" si="183">+Q224+R224+S224+T224+U224++X224+AB224+AC224+AD224+AE224+AF224+AG224+AH224+AI224</f>
        <v>0</v>
      </c>
      <c r="AK224" s="130"/>
      <c r="AL224" s="267">
        <v>0</v>
      </c>
      <c r="AM224" s="130"/>
      <c r="AN224" s="267">
        <f t="shared" ref="AN224:AN227" si="184">+O224+AJ224+AL224</f>
        <v>12750000</v>
      </c>
      <c r="AO224" s="130"/>
      <c r="AP224" s="130"/>
      <c r="AQ224" s="130"/>
      <c r="AR224" s="130"/>
      <c r="AS224" s="130"/>
      <c r="AT224" s="130"/>
      <c r="AU224" s="130"/>
      <c r="AV224" s="130"/>
      <c r="AW224" s="130"/>
      <c r="AX224" s="116"/>
      <c r="AY224" s="116"/>
    </row>
    <row r="225" spans="1:51" ht="15.75" customHeight="1">
      <c r="A225" s="116"/>
      <c r="B225" s="116"/>
      <c r="C225" s="136"/>
      <c r="D225" s="116"/>
      <c r="E225" s="116"/>
      <c r="F225" s="116"/>
      <c r="G225" s="136" t="s">
        <v>979</v>
      </c>
      <c r="I225" s="260" t="s">
        <v>728</v>
      </c>
      <c r="J225" s="162" t="s">
        <v>729</v>
      </c>
      <c r="K225" s="287">
        <f>+'0BJ PROGR. I-II Y III'!C222</f>
        <v>0</v>
      </c>
      <c r="L225" s="130">
        <f>+'0BJ PROGR. I-II Y III'!D222</f>
        <v>0</v>
      </c>
      <c r="M225" s="130">
        <f>+'0BJ PROGR. I-II Y III'!E222</f>
        <v>0</v>
      </c>
      <c r="N225" s="130">
        <f>+'0BJ PROGR. I-II Y III'!F222</f>
        <v>0</v>
      </c>
      <c r="O225" s="267">
        <f t="shared" si="182"/>
        <v>0</v>
      </c>
      <c r="P225" s="117"/>
      <c r="Q225" s="287">
        <f>+'0BJ PROGR. I-II Y III'!I222</f>
        <v>0</v>
      </c>
      <c r="R225" s="130">
        <f>+'0BJ PROGR. I-II Y III'!J222</f>
        <v>0</v>
      </c>
      <c r="S225" s="130">
        <f>+'0BJ PROGR. I-II Y III'!K222</f>
        <v>0</v>
      </c>
      <c r="T225" s="130">
        <f>+'0BJ PROGR. I-II Y III'!L222</f>
        <v>0</v>
      </c>
      <c r="U225" s="130">
        <f>+'0BJ PROGR. I-II Y III'!M222</f>
        <v>0</v>
      </c>
      <c r="V225" s="358">
        <f>+'0BJ PROGR. I-II Y III'!N222</f>
        <v>0</v>
      </c>
      <c r="W225" s="130">
        <f>+'0BJ PROGR. I-II Y III'!O222</f>
        <v>0</v>
      </c>
      <c r="X225" s="280">
        <f>+'0BJ PROGR. I-II Y III'!P222</f>
        <v>0</v>
      </c>
      <c r="Y225" s="257">
        <f>+'0BJ PROGR. I-II Y III'!Q222</f>
        <v>0</v>
      </c>
      <c r="Z225" s="257">
        <f>+'0BJ PROGR. I-II Y III'!R222</f>
        <v>0</v>
      </c>
      <c r="AA225" s="257">
        <f>+'0BJ PROGR. I-II Y III'!S222</f>
        <v>0</v>
      </c>
      <c r="AB225" s="130">
        <f>+'0BJ PROGR. I-II Y III'!T222</f>
        <v>0</v>
      </c>
      <c r="AC225" s="287">
        <f>+'0BJ PROGR. I-II Y III'!U222</f>
        <v>0</v>
      </c>
      <c r="AD225" s="130">
        <f>+'0BJ PROGR. I-II Y III'!V222</f>
        <v>0</v>
      </c>
      <c r="AE225" s="130">
        <f>+'0BJ PROGR. I-II Y III'!W222</f>
        <v>0</v>
      </c>
      <c r="AF225" s="130">
        <f>+'0BJ PROGR. I-II Y III'!X222</f>
        <v>0</v>
      </c>
      <c r="AG225" s="130">
        <f>+'0BJ PROGR. I-II Y III'!Y222</f>
        <v>0</v>
      </c>
      <c r="AH225" s="130">
        <f>+'0BJ PROGR. I-II Y III'!Z222</f>
        <v>0</v>
      </c>
      <c r="AI225" s="130">
        <f>+'0BJ PROGR. I-II Y III'!AA222</f>
        <v>0</v>
      </c>
      <c r="AJ225" s="267">
        <f t="shared" si="183"/>
        <v>0</v>
      </c>
      <c r="AK225" s="130"/>
      <c r="AL225" s="267">
        <v>0</v>
      </c>
      <c r="AM225" s="130"/>
      <c r="AN225" s="267">
        <f t="shared" si="184"/>
        <v>0</v>
      </c>
      <c r="AO225" s="130"/>
      <c r="AP225" s="130"/>
      <c r="AQ225" s="130"/>
      <c r="AR225" s="130"/>
      <c r="AS225" s="130"/>
      <c r="AT225" s="130"/>
      <c r="AU225" s="130"/>
      <c r="AV225" s="130"/>
      <c r="AW225" s="130"/>
      <c r="AX225" s="116"/>
      <c r="AY225" s="116"/>
    </row>
    <row r="226" spans="1:51" ht="15.75" customHeight="1">
      <c r="A226" s="116"/>
      <c r="B226" s="116"/>
      <c r="C226" s="136"/>
      <c r="D226" s="116"/>
      <c r="E226" s="116"/>
      <c r="F226" s="116"/>
      <c r="G226" s="136" t="s">
        <v>979</v>
      </c>
      <c r="I226" s="260" t="s">
        <v>730</v>
      </c>
      <c r="J226" s="162" t="s">
        <v>731</v>
      </c>
      <c r="K226" s="287">
        <f>+'0BJ PROGR. I-II Y III'!C223</f>
        <v>0</v>
      </c>
      <c r="L226" s="130">
        <f>+'0BJ PROGR. I-II Y III'!D223</f>
        <v>0</v>
      </c>
      <c r="M226" s="130">
        <f>+'0BJ PROGR. I-II Y III'!E223</f>
        <v>0</v>
      </c>
      <c r="N226" s="130">
        <f>+'0BJ PROGR. I-II Y III'!F223</f>
        <v>8650000</v>
      </c>
      <c r="O226" s="267">
        <f t="shared" si="182"/>
        <v>8650000</v>
      </c>
      <c r="P226" s="117"/>
      <c r="Q226" s="287">
        <f>+'0BJ PROGR. I-II Y III'!I223</f>
        <v>0</v>
      </c>
      <c r="R226" s="130">
        <f>+'0BJ PROGR. I-II Y III'!J223</f>
        <v>0</v>
      </c>
      <c r="S226" s="130">
        <f>+'0BJ PROGR. I-II Y III'!K223</f>
        <v>0</v>
      </c>
      <c r="T226" s="130">
        <f>+'0BJ PROGR. I-II Y III'!L223</f>
        <v>0</v>
      </c>
      <c r="U226" s="130">
        <f>+'0BJ PROGR. I-II Y III'!M223</f>
        <v>0</v>
      </c>
      <c r="V226" s="358">
        <f>+'0BJ PROGR. I-II Y III'!N223</f>
        <v>0</v>
      </c>
      <c r="W226" s="130">
        <f>+'0BJ PROGR. I-II Y III'!O223</f>
        <v>0</v>
      </c>
      <c r="X226" s="280">
        <f>+'0BJ PROGR. I-II Y III'!P223</f>
        <v>0</v>
      </c>
      <c r="Y226" s="257">
        <f>+'0BJ PROGR. I-II Y III'!Q223</f>
        <v>0</v>
      </c>
      <c r="Z226" s="257">
        <f>+'0BJ PROGR. I-II Y III'!R223</f>
        <v>0</v>
      </c>
      <c r="AA226" s="257">
        <f>+'0BJ PROGR. I-II Y III'!S223</f>
        <v>0</v>
      </c>
      <c r="AB226" s="130">
        <f>+'0BJ PROGR. I-II Y III'!T223</f>
        <v>0</v>
      </c>
      <c r="AC226" s="287">
        <f>+'0BJ PROGR. I-II Y III'!U223</f>
        <v>0</v>
      </c>
      <c r="AD226" s="130">
        <f>+'0BJ PROGR. I-II Y III'!V223</f>
        <v>0</v>
      </c>
      <c r="AE226" s="130">
        <f>+'0BJ PROGR. I-II Y III'!W223</f>
        <v>0</v>
      </c>
      <c r="AF226" s="130">
        <f>+'0BJ PROGR. I-II Y III'!X223</f>
        <v>0</v>
      </c>
      <c r="AG226" s="130">
        <f>+'0BJ PROGR. I-II Y III'!Y223</f>
        <v>0</v>
      </c>
      <c r="AH226" s="130">
        <f>+'0BJ PROGR. I-II Y III'!Z223</f>
        <v>0</v>
      </c>
      <c r="AI226" s="130">
        <f>+'0BJ PROGR. I-II Y III'!AA223</f>
        <v>0</v>
      </c>
      <c r="AJ226" s="267">
        <f t="shared" si="183"/>
        <v>0</v>
      </c>
      <c r="AK226" s="130"/>
      <c r="AL226" s="267">
        <v>0</v>
      </c>
      <c r="AM226" s="130"/>
      <c r="AN226" s="267">
        <f t="shared" si="184"/>
        <v>8650000</v>
      </c>
      <c r="AO226" s="130"/>
      <c r="AP226" s="130"/>
      <c r="AQ226" s="130"/>
      <c r="AR226" s="130"/>
      <c r="AS226" s="130"/>
      <c r="AT226" s="130"/>
      <c r="AU226" s="130"/>
      <c r="AV226" s="130"/>
      <c r="AW226" s="130"/>
      <c r="AX226" s="116"/>
      <c r="AY226" s="116"/>
    </row>
    <row r="227" spans="1:51" ht="15.75" customHeight="1">
      <c r="A227" s="116"/>
      <c r="B227" s="116"/>
      <c r="C227" s="136"/>
      <c r="D227" s="116"/>
      <c r="E227" s="116"/>
      <c r="F227" s="116"/>
      <c r="G227" s="136" t="s">
        <v>979</v>
      </c>
      <c r="I227" s="260" t="s">
        <v>732</v>
      </c>
      <c r="J227" s="162" t="s">
        <v>733</v>
      </c>
      <c r="K227" s="287">
        <f>+'0BJ PROGR. I-II Y III'!C224</f>
        <v>0</v>
      </c>
      <c r="L227" s="130">
        <f>+'0BJ PROGR. I-II Y III'!D224</f>
        <v>0</v>
      </c>
      <c r="M227" s="130">
        <f>+'0BJ PROGR. I-II Y III'!E224</f>
        <v>0</v>
      </c>
      <c r="N227" s="130">
        <f>+'0BJ PROGR. I-II Y III'!F224</f>
        <v>0</v>
      </c>
      <c r="O227" s="267">
        <f t="shared" si="182"/>
        <v>0</v>
      </c>
      <c r="P227" s="117"/>
      <c r="Q227" s="287">
        <f>+'0BJ PROGR. I-II Y III'!I224</f>
        <v>0</v>
      </c>
      <c r="R227" s="130">
        <f>+'0BJ PROGR. I-II Y III'!J224</f>
        <v>0</v>
      </c>
      <c r="S227" s="130">
        <f>+'0BJ PROGR. I-II Y III'!K224</f>
        <v>0</v>
      </c>
      <c r="T227" s="130">
        <f>+'0BJ PROGR. I-II Y III'!L224</f>
        <v>0</v>
      </c>
      <c r="U227" s="130">
        <f>+'0BJ PROGR. I-II Y III'!M224</f>
        <v>0</v>
      </c>
      <c r="V227" s="358">
        <f>+'0BJ PROGR. I-II Y III'!N224</f>
        <v>0</v>
      </c>
      <c r="W227" s="130">
        <f>+'0BJ PROGR. I-II Y III'!O224</f>
        <v>0</v>
      </c>
      <c r="X227" s="280">
        <f>+'0BJ PROGR. I-II Y III'!P224</f>
        <v>0</v>
      </c>
      <c r="Y227" s="257">
        <f>+'0BJ PROGR. I-II Y III'!Q224</f>
        <v>0</v>
      </c>
      <c r="Z227" s="257">
        <f>+'0BJ PROGR. I-II Y III'!R224</f>
        <v>0</v>
      </c>
      <c r="AA227" s="257">
        <f>+'0BJ PROGR. I-II Y III'!S224</f>
        <v>0</v>
      </c>
      <c r="AB227" s="130">
        <f>+'0BJ PROGR. I-II Y III'!T224</f>
        <v>0</v>
      </c>
      <c r="AC227" s="287">
        <f>+'0BJ PROGR. I-II Y III'!U224</f>
        <v>0</v>
      </c>
      <c r="AD227" s="130">
        <f>+'0BJ PROGR. I-II Y III'!V224</f>
        <v>0</v>
      </c>
      <c r="AE227" s="130">
        <f>+'0BJ PROGR. I-II Y III'!W224</f>
        <v>0</v>
      </c>
      <c r="AF227" s="130">
        <f>+'0BJ PROGR. I-II Y III'!X224</f>
        <v>0</v>
      </c>
      <c r="AG227" s="130">
        <f>+'0BJ PROGR. I-II Y III'!Y224</f>
        <v>0</v>
      </c>
      <c r="AH227" s="130">
        <f>+'0BJ PROGR. I-II Y III'!Z224</f>
        <v>0</v>
      </c>
      <c r="AI227" s="130">
        <f>+'0BJ PROGR. I-II Y III'!AA224</f>
        <v>0</v>
      </c>
      <c r="AJ227" s="267">
        <f t="shared" si="183"/>
        <v>0</v>
      </c>
      <c r="AK227" s="130"/>
      <c r="AL227" s="267">
        <v>0</v>
      </c>
      <c r="AM227" s="130"/>
      <c r="AN227" s="267">
        <f t="shared" si="184"/>
        <v>0</v>
      </c>
      <c r="AO227" s="130"/>
      <c r="AP227" s="130"/>
      <c r="AQ227" s="130"/>
      <c r="AR227" s="130"/>
      <c r="AS227" s="130"/>
      <c r="AT227" s="130"/>
      <c r="AU227" s="130"/>
      <c r="AV227" s="130"/>
      <c r="AW227" s="130"/>
      <c r="AX227" s="116"/>
      <c r="AY227" s="116"/>
    </row>
    <row r="228" spans="1:51" ht="15.75" customHeight="1">
      <c r="A228" s="116"/>
      <c r="B228" s="116"/>
      <c r="C228" s="136"/>
      <c r="D228" s="116"/>
      <c r="E228" s="116"/>
      <c r="F228" s="116"/>
      <c r="G228" s="136" t="s">
        <v>979</v>
      </c>
      <c r="I228" s="273" t="s">
        <v>734</v>
      </c>
      <c r="J228" s="164" t="s">
        <v>735</v>
      </c>
      <c r="K228" s="287"/>
      <c r="L228" s="130"/>
      <c r="M228" s="130"/>
      <c r="N228" s="130"/>
      <c r="O228" s="274"/>
      <c r="P228" s="117"/>
      <c r="Q228" s="287"/>
      <c r="R228" s="130"/>
      <c r="S228" s="130"/>
      <c r="T228" s="130"/>
      <c r="U228" s="130"/>
      <c r="V228" s="358"/>
      <c r="W228" s="130"/>
      <c r="X228" s="280"/>
      <c r="Y228" s="257"/>
      <c r="Z228" s="257"/>
      <c r="AA228" s="257"/>
      <c r="AB228" s="130"/>
      <c r="AC228" s="287"/>
      <c r="AD228" s="130"/>
      <c r="AE228" s="130"/>
      <c r="AF228" s="130"/>
      <c r="AG228" s="130"/>
      <c r="AH228" s="130"/>
      <c r="AI228" s="130"/>
      <c r="AJ228" s="274"/>
      <c r="AK228" s="130"/>
      <c r="AL228" s="274"/>
      <c r="AM228" s="130"/>
      <c r="AN228" s="274"/>
      <c r="AO228" s="130"/>
      <c r="AP228" s="130"/>
      <c r="AQ228" s="130"/>
      <c r="AR228" s="130"/>
      <c r="AS228" s="130"/>
      <c r="AT228" s="130"/>
      <c r="AU228" s="130"/>
      <c r="AV228" s="130"/>
      <c r="AW228" s="130"/>
      <c r="AX228" s="116"/>
      <c r="AY228" s="116"/>
    </row>
    <row r="229" spans="1:51" ht="15.75" customHeight="1">
      <c r="A229" s="116"/>
      <c r="B229" s="116"/>
      <c r="C229" s="136"/>
      <c r="D229" s="116"/>
      <c r="E229" s="116"/>
      <c r="F229" s="116"/>
      <c r="G229" s="136" t="s">
        <v>979</v>
      </c>
      <c r="I229" s="260" t="s">
        <v>736</v>
      </c>
      <c r="J229" s="162" t="s">
        <v>737</v>
      </c>
      <c r="K229" s="287">
        <f>+'0BJ PROGR. I-II Y III'!C226</f>
        <v>0</v>
      </c>
      <c r="L229" s="130">
        <f>+'0BJ PROGR. I-II Y III'!D226</f>
        <v>0</v>
      </c>
      <c r="M229" s="130">
        <f>+'0BJ PROGR. I-II Y III'!E226</f>
        <v>0</v>
      </c>
      <c r="N229" s="130">
        <f>+'0BJ PROGR. I-II Y III'!F226</f>
        <v>0</v>
      </c>
      <c r="O229" s="267">
        <f t="shared" ref="O229:O233" si="185">SUM(K229:N229)</f>
        <v>0</v>
      </c>
      <c r="P229" s="117"/>
      <c r="Q229" s="287">
        <f>+'0BJ PROGR. I-II Y III'!I226</f>
        <v>0</v>
      </c>
      <c r="R229" s="130">
        <f>+'0BJ PROGR. I-II Y III'!J226</f>
        <v>0</v>
      </c>
      <c r="S229" s="130">
        <f>+'0BJ PROGR. I-II Y III'!K226</f>
        <v>0</v>
      </c>
      <c r="T229" s="130">
        <f>+'0BJ PROGR. I-II Y III'!L226</f>
        <v>0</v>
      </c>
      <c r="U229" s="130">
        <f>+'0BJ PROGR. I-II Y III'!M226</f>
        <v>0</v>
      </c>
      <c r="V229" s="358">
        <f>+'0BJ PROGR. I-II Y III'!N226</f>
        <v>0</v>
      </c>
      <c r="W229" s="130">
        <f>+'0BJ PROGR. I-II Y III'!O226</f>
        <v>0</v>
      </c>
      <c r="X229" s="280">
        <f>+'0BJ PROGR. I-II Y III'!P226</f>
        <v>0</v>
      </c>
      <c r="Y229" s="257">
        <f>+'0BJ PROGR. I-II Y III'!Q226</f>
        <v>0</v>
      </c>
      <c r="Z229" s="257">
        <f>+'0BJ PROGR. I-II Y III'!R226</f>
        <v>0</v>
      </c>
      <c r="AA229" s="257">
        <f>+'0BJ PROGR. I-II Y III'!S226</f>
        <v>0</v>
      </c>
      <c r="AB229" s="130">
        <f>+'0BJ PROGR. I-II Y III'!T226</f>
        <v>0</v>
      </c>
      <c r="AC229" s="287">
        <f>+'0BJ PROGR. I-II Y III'!U226</f>
        <v>0</v>
      </c>
      <c r="AD229" s="130">
        <f>+'0BJ PROGR. I-II Y III'!V226</f>
        <v>0</v>
      </c>
      <c r="AE229" s="130">
        <f>+'0BJ PROGR. I-II Y III'!W226</f>
        <v>0</v>
      </c>
      <c r="AF229" s="130">
        <f>+'0BJ PROGR. I-II Y III'!X226</f>
        <v>0</v>
      </c>
      <c r="AG229" s="130">
        <f>+'0BJ PROGR. I-II Y III'!Y226</f>
        <v>0</v>
      </c>
      <c r="AH229" s="130">
        <f>+'0BJ PROGR. I-II Y III'!Z226</f>
        <v>0</v>
      </c>
      <c r="AI229" s="130">
        <f>+'0BJ PROGR. I-II Y III'!AA226</f>
        <v>0</v>
      </c>
      <c r="AJ229" s="267">
        <f t="shared" ref="AJ229:AJ233" si="186">+Q229+R229+S229+T229+U229++X229+AB229+AC229+AD229+AE229+AF229+AG229+AH229+AI229</f>
        <v>0</v>
      </c>
      <c r="AK229" s="130"/>
      <c r="AL229" s="267">
        <f>+'DETALLE PROG. III'!D158</f>
        <v>25000000</v>
      </c>
      <c r="AM229" s="130"/>
      <c r="AN229" s="267">
        <f t="shared" ref="AN229:AN233" si="187">+O229+AJ229+AL229</f>
        <v>25000000</v>
      </c>
      <c r="AO229" s="130"/>
      <c r="AP229" s="130"/>
      <c r="AQ229" s="130"/>
      <c r="AR229" s="130"/>
      <c r="AS229" s="130"/>
      <c r="AT229" s="130"/>
      <c r="AU229" s="130"/>
      <c r="AV229" s="130"/>
      <c r="AW229" s="130"/>
      <c r="AX229" s="116"/>
      <c r="AY229" s="116"/>
    </row>
    <row r="230" spans="1:51" ht="15.75" customHeight="1">
      <c r="A230" s="116"/>
      <c r="B230" s="116"/>
      <c r="C230" s="136"/>
      <c r="D230" s="116"/>
      <c r="E230" s="116"/>
      <c r="F230" s="116"/>
      <c r="G230" s="136" t="s">
        <v>979</v>
      </c>
      <c r="I230" s="260" t="s">
        <v>738</v>
      </c>
      <c r="J230" s="162" t="s">
        <v>739</v>
      </c>
      <c r="K230" s="287">
        <f>+'0BJ PROGR. I-II Y III'!C227</f>
        <v>0</v>
      </c>
      <c r="L230" s="130">
        <f>+'0BJ PROGR. I-II Y III'!D227</f>
        <v>0</v>
      </c>
      <c r="M230" s="130">
        <f>+'0BJ PROGR. I-II Y III'!E227</f>
        <v>0</v>
      </c>
      <c r="N230" s="130">
        <f>+'0BJ PROGR. I-II Y III'!F227</f>
        <v>0</v>
      </c>
      <c r="O230" s="267">
        <f t="shared" si="185"/>
        <v>0</v>
      </c>
      <c r="P230" s="117"/>
      <c r="Q230" s="287">
        <f>+'0BJ PROGR. I-II Y III'!I227</f>
        <v>0</v>
      </c>
      <c r="R230" s="130">
        <f>+'0BJ PROGR. I-II Y III'!J227</f>
        <v>0</v>
      </c>
      <c r="S230" s="130">
        <f>+'0BJ PROGR. I-II Y III'!K227</f>
        <v>0</v>
      </c>
      <c r="T230" s="130">
        <f>+'0BJ PROGR. I-II Y III'!L227</f>
        <v>0</v>
      </c>
      <c r="U230" s="130">
        <f>+'0BJ PROGR. I-II Y III'!M227</f>
        <v>0</v>
      </c>
      <c r="V230" s="358">
        <f>+'0BJ PROGR. I-II Y III'!N227</f>
        <v>0</v>
      </c>
      <c r="W230" s="130">
        <f>+'0BJ PROGR. I-II Y III'!O227</f>
        <v>0</v>
      </c>
      <c r="X230" s="280">
        <f>+'0BJ PROGR. I-II Y III'!P227</f>
        <v>0</v>
      </c>
      <c r="Y230" s="257">
        <f>+'0BJ PROGR. I-II Y III'!Q227</f>
        <v>0</v>
      </c>
      <c r="Z230" s="257">
        <f>+'0BJ PROGR. I-II Y III'!R227</f>
        <v>0</v>
      </c>
      <c r="AA230" s="257">
        <f>+'0BJ PROGR. I-II Y III'!S227</f>
        <v>0</v>
      </c>
      <c r="AB230" s="130">
        <f>+'0BJ PROGR. I-II Y III'!T227</f>
        <v>0</v>
      </c>
      <c r="AC230" s="287">
        <f>+'0BJ PROGR. I-II Y III'!U227</f>
        <v>0</v>
      </c>
      <c r="AD230" s="130">
        <f>+'0BJ PROGR. I-II Y III'!V227</f>
        <v>0</v>
      </c>
      <c r="AE230" s="130">
        <f>+'0BJ PROGR. I-II Y III'!W227</f>
        <v>0</v>
      </c>
      <c r="AF230" s="130">
        <f>+'0BJ PROGR. I-II Y III'!X227</f>
        <v>0</v>
      </c>
      <c r="AG230" s="130">
        <f>+'0BJ PROGR. I-II Y III'!Y227</f>
        <v>0</v>
      </c>
      <c r="AH230" s="130">
        <f>+'0BJ PROGR. I-II Y III'!Z227</f>
        <v>0</v>
      </c>
      <c r="AI230" s="130">
        <f>+'0BJ PROGR. I-II Y III'!AA227</f>
        <v>0</v>
      </c>
      <c r="AJ230" s="267">
        <f t="shared" si="186"/>
        <v>0</v>
      </c>
      <c r="AK230" s="130"/>
      <c r="AL230" s="267">
        <v>0</v>
      </c>
      <c r="AM230" s="130"/>
      <c r="AN230" s="267">
        <f t="shared" si="187"/>
        <v>0</v>
      </c>
      <c r="AO230" s="130"/>
      <c r="AP230" s="130"/>
      <c r="AQ230" s="130"/>
      <c r="AR230" s="130"/>
      <c r="AS230" s="130"/>
      <c r="AT230" s="130"/>
      <c r="AU230" s="130"/>
      <c r="AV230" s="130"/>
      <c r="AW230" s="130"/>
      <c r="AX230" s="116"/>
      <c r="AY230" s="116"/>
    </row>
    <row r="231" spans="1:51" ht="15.75" customHeight="1">
      <c r="A231" s="116"/>
      <c r="B231" s="116"/>
      <c r="C231" s="136"/>
      <c r="D231" s="116"/>
      <c r="E231" s="116"/>
      <c r="F231" s="116"/>
      <c r="G231" s="136" t="s">
        <v>979</v>
      </c>
      <c r="I231" s="260" t="s">
        <v>740</v>
      </c>
      <c r="J231" s="162" t="s">
        <v>741</v>
      </c>
      <c r="K231" s="287">
        <f>+'0BJ PROGR. I-II Y III'!C228</f>
        <v>0</v>
      </c>
      <c r="L231" s="130">
        <f>+'0BJ PROGR. I-II Y III'!D228</f>
        <v>0</v>
      </c>
      <c r="M231" s="130">
        <f>+'0BJ PROGR. I-II Y III'!E228</f>
        <v>0</v>
      </c>
      <c r="N231" s="130">
        <f>+'0BJ PROGR. I-II Y III'!F228</f>
        <v>0</v>
      </c>
      <c r="O231" s="267">
        <f t="shared" si="185"/>
        <v>0</v>
      </c>
      <c r="P231" s="117"/>
      <c r="Q231" s="287">
        <f>+'0BJ PROGR. I-II Y III'!I228</f>
        <v>0</v>
      </c>
      <c r="R231" s="130">
        <f>+'0BJ PROGR. I-II Y III'!J228</f>
        <v>0</v>
      </c>
      <c r="S231" s="130">
        <f>+'0BJ PROGR. I-II Y III'!K228</f>
        <v>0</v>
      </c>
      <c r="T231" s="130">
        <f>+'0BJ PROGR. I-II Y III'!L228</f>
        <v>0</v>
      </c>
      <c r="U231" s="130">
        <f>+'0BJ PROGR. I-II Y III'!M228</f>
        <v>0</v>
      </c>
      <c r="V231" s="358">
        <f>+'0BJ PROGR. I-II Y III'!N228</f>
        <v>0</v>
      </c>
      <c r="W231" s="130">
        <f>+'0BJ PROGR. I-II Y III'!O228</f>
        <v>0</v>
      </c>
      <c r="X231" s="280">
        <f>+'0BJ PROGR. I-II Y III'!P228</f>
        <v>0</v>
      </c>
      <c r="Y231" s="257">
        <f>+'0BJ PROGR. I-II Y III'!Q228</f>
        <v>0</v>
      </c>
      <c r="Z231" s="257">
        <f>+'0BJ PROGR. I-II Y III'!R228</f>
        <v>0</v>
      </c>
      <c r="AA231" s="257">
        <f>+'0BJ PROGR. I-II Y III'!S228</f>
        <v>0</v>
      </c>
      <c r="AB231" s="130">
        <f>+'0BJ PROGR. I-II Y III'!T228</f>
        <v>0</v>
      </c>
      <c r="AC231" s="287">
        <f>+'0BJ PROGR. I-II Y III'!U228</f>
        <v>0</v>
      </c>
      <c r="AD231" s="130">
        <f>+'0BJ PROGR. I-II Y III'!V228</f>
        <v>0</v>
      </c>
      <c r="AE231" s="130">
        <f>+'0BJ PROGR. I-II Y III'!W228</f>
        <v>0</v>
      </c>
      <c r="AF231" s="130">
        <f>+'0BJ PROGR. I-II Y III'!X228</f>
        <v>0</v>
      </c>
      <c r="AG231" s="130">
        <f>+'0BJ PROGR. I-II Y III'!Y228</f>
        <v>0</v>
      </c>
      <c r="AH231" s="130">
        <f>+'0BJ PROGR. I-II Y III'!Z228</f>
        <v>0</v>
      </c>
      <c r="AI231" s="130">
        <f>+'0BJ PROGR. I-II Y III'!AA228</f>
        <v>0</v>
      </c>
      <c r="AJ231" s="267">
        <f t="shared" si="186"/>
        <v>0</v>
      </c>
      <c r="AK231" s="130"/>
      <c r="AL231" s="267">
        <v>0</v>
      </c>
      <c r="AM231" s="130"/>
      <c r="AN231" s="267">
        <f t="shared" si="187"/>
        <v>0</v>
      </c>
      <c r="AO231" s="130"/>
      <c r="AP231" s="130"/>
      <c r="AQ231" s="130"/>
      <c r="AR231" s="130"/>
      <c r="AS231" s="130"/>
      <c r="AT231" s="130"/>
      <c r="AU231" s="130"/>
      <c r="AV231" s="130"/>
      <c r="AW231" s="130"/>
      <c r="AX231" s="116"/>
      <c r="AY231" s="116"/>
    </row>
    <row r="232" spans="1:51" ht="15.75" customHeight="1">
      <c r="A232" s="116"/>
      <c r="B232" s="116"/>
      <c r="C232" s="136"/>
      <c r="D232" s="116"/>
      <c r="E232" s="116"/>
      <c r="F232" s="116"/>
      <c r="G232" s="136" t="s">
        <v>979</v>
      </c>
      <c r="I232" s="260" t="s">
        <v>742</v>
      </c>
      <c r="J232" s="162" t="s">
        <v>743</v>
      </c>
      <c r="K232" s="287">
        <f>+'0BJ PROGR. I-II Y III'!C229</f>
        <v>0</v>
      </c>
      <c r="L232" s="130">
        <f>+'0BJ PROGR. I-II Y III'!D229</f>
        <v>0</v>
      </c>
      <c r="M232" s="130">
        <f>+'0BJ PROGR. I-II Y III'!E229</f>
        <v>0</v>
      </c>
      <c r="N232" s="130">
        <f>+'0BJ PROGR. I-II Y III'!F229</f>
        <v>0</v>
      </c>
      <c r="O232" s="267">
        <f t="shared" si="185"/>
        <v>0</v>
      </c>
      <c r="P232" s="117"/>
      <c r="Q232" s="287">
        <f>+'0BJ PROGR. I-II Y III'!I229</f>
        <v>0</v>
      </c>
      <c r="R232" s="130">
        <f>+'0BJ PROGR. I-II Y III'!J229</f>
        <v>0</v>
      </c>
      <c r="S232" s="130">
        <f>+'0BJ PROGR. I-II Y III'!K229</f>
        <v>0</v>
      </c>
      <c r="T232" s="130">
        <f>+'0BJ PROGR. I-II Y III'!L229</f>
        <v>0</v>
      </c>
      <c r="U232" s="130">
        <f>+'0BJ PROGR. I-II Y III'!M229</f>
        <v>0</v>
      </c>
      <c r="V232" s="358">
        <f>+'0BJ PROGR. I-II Y III'!N229</f>
        <v>0</v>
      </c>
      <c r="W232" s="130">
        <f>+'0BJ PROGR. I-II Y III'!O229</f>
        <v>0</v>
      </c>
      <c r="X232" s="280">
        <f>+'0BJ PROGR. I-II Y III'!P229</f>
        <v>0</v>
      </c>
      <c r="Y232" s="257">
        <f>+'0BJ PROGR. I-II Y III'!Q229</f>
        <v>0</v>
      </c>
      <c r="Z232" s="257">
        <f>+'0BJ PROGR. I-II Y III'!R229</f>
        <v>0</v>
      </c>
      <c r="AA232" s="257">
        <f>+'0BJ PROGR. I-II Y III'!S229</f>
        <v>0</v>
      </c>
      <c r="AB232" s="130">
        <f>+'0BJ PROGR. I-II Y III'!T229</f>
        <v>0</v>
      </c>
      <c r="AC232" s="287">
        <f>+'0BJ PROGR. I-II Y III'!U229</f>
        <v>0</v>
      </c>
      <c r="AD232" s="130">
        <f>+'0BJ PROGR. I-II Y III'!V229</f>
        <v>0</v>
      </c>
      <c r="AE232" s="130">
        <f>+'0BJ PROGR. I-II Y III'!W229</f>
        <v>0</v>
      </c>
      <c r="AF232" s="130">
        <f>+'0BJ PROGR. I-II Y III'!X229</f>
        <v>0</v>
      </c>
      <c r="AG232" s="130">
        <f>+'0BJ PROGR. I-II Y III'!Y229</f>
        <v>0</v>
      </c>
      <c r="AH232" s="130">
        <f>+'0BJ PROGR. I-II Y III'!Z229</f>
        <v>0</v>
      </c>
      <c r="AI232" s="130">
        <f>+'0BJ PROGR. I-II Y III'!AA229</f>
        <v>0</v>
      </c>
      <c r="AJ232" s="267">
        <f t="shared" si="186"/>
        <v>0</v>
      </c>
      <c r="AK232" s="130"/>
      <c r="AL232" s="267">
        <v>0</v>
      </c>
      <c r="AM232" s="130"/>
      <c r="AN232" s="267">
        <f t="shared" si="187"/>
        <v>0</v>
      </c>
      <c r="AO232" s="130"/>
      <c r="AP232" s="130"/>
      <c r="AQ232" s="130"/>
      <c r="AR232" s="130"/>
      <c r="AS232" s="130"/>
      <c r="AT232" s="130"/>
      <c r="AU232" s="130"/>
      <c r="AV232" s="130"/>
      <c r="AW232" s="130"/>
      <c r="AX232" s="116"/>
      <c r="AY232" s="116"/>
    </row>
    <row r="233" spans="1:51" ht="15.75" customHeight="1">
      <c r="A233" s="116"/>
      <c r="B233" s="116"/>
      <c r="C233" s="136"/>
      <c r="D233" s="116"/>
      <c r="E233" s="116"/>
      <c r="F233" s="116"/>
      <c r="G233" s="136" t="s">
        <v>979</v>
      </c>
      <c r="I233" s="260" t="s">
        <v>744</v>
      </c>
      <c r="J233" s="162" t="s">
        <v>745</v>
      </c>
      <c r="K233" s="287">
        <f>+'0BJ PROGR. I-II Y III'!C230</f>
        <v>0</v>
      </c>
      <c r="L233" s="130">
        <f>+'0BJ PROGR. I-II Y III'!D230</f>
        <v>0</v>
      </c>
      <c r="M233" s="130">
        <f>+'0BJ PROGR. I-II Y III'!E230</f>
        <v>0</v>
      </c>
      <c r="N233" s="130">
        <f>+'0BJ PROGR. I-II Y III'!F230</f>
        <v>4000000</v>
      </c>
      <c r="O233" s="267">
        <f t="shared" si="185"/>
        <v>4000000</v>
      </c>
      <c r="P233" s="117"/>
      <c r="Q233" s="287">
        <f>+'0BJ PROGR. I-II Y III'!I230</f>
        <v>200000</v>
      </c>
      <c r="R233" s="130">
        <f>+'0BJ PROGR. I-II Y III'!J230</f>
        <v>500000</v>
      </c>
      <c r="S233" s="130">
        <f>+'0BJ PROGR. I-II Y III'!K230</f>
        <v>0</v>
      </c>
      <c r="T233" s="130">
        <f>+'0BJ PROGR. I-II Y III'!L230</f>
        <v>0</v>
      </c>
      <c r="U233" s="130">
        <f>+'0BJ PROGR. I-II Y III'!M230</f>
        <v>0</v>
      </c>
      <c r="V233" s="358">
        <f>+'0BJ PROGR. I-II Y III'!N230</f>
        <v>100000</v>
      </c>
      <c r="W233" s="130">
        <f>+'0BJ PROGR. I-II Y III'!O230</f>
        <v>0</v>
      </c>
      <c r="X233" s="280">
        <f>+'0BJ PROGR. I-II Y III'!P230</f>
        <v>100000</v>
      </c>
      <c r="Y233" s="257">
        <f>+'0BJ PROGR. I-II Y III'!Q230</f>
        <v>100000</v>
      </c>
      <c r="Z233" s="257">
        <f>+'0BJ PROGR. I-II Y III'!R230</f>
        <v>0</v>
      </c>
      <c r="AA233" s="257">
        <f>+'0BJ PROGR. I-II Y III'!S230</f>
        <v>0</v>
      </c>
      <c r="AB233" s="130">
        <f>+'0BJ PROGR. I-II Y III'!T230</f>
        <v>100000</v>
      </c>
      <c r="AC233" s="287">
        <f>+'0BJ PROGR. I-II Y III'!U230</f>
        <v>0</v>
      </c>
      <c r="AD233" s="130">
        <f>+'0BJ PROGR. I-II Y III'!V230</f>
        <v>0</v>
      </c>
      <c r="AE233" s="130">
        <f>+'0BJ PROGR. I-II Y III'!W230</f>
        <v>0</v>
      </c>
      <c r="AF233" s="130">
        <f>+'0BJ PROGR. I-II Y III'!X230</f>
        <v>100000</v>
      </c>
      <c r="AG233" s="130">
        <f>+'0BJ PROGR. I-II Y III'!Y230</f>
        <v>0</v>
      </c>
      <c r="AH233" s="130">
        <f>+'0BJ PROGR. I-II Y III'!Z230</f>
        <v>0</v>
      </c>
      <c r="AI233" s="130">
        <f>+'0BJ PROGR. I-II Y III'!AA230</f>
        <v>0</v>
      </c>
      <c r="AJ233" s="267">
        <f t="shared" si="186"/>
        <v>1000000</v>
      </c>
      <c r="AK233" s="130"/>
      <c r="AL233" s="267">
        <f>+'DETALLE PROG. III'!D159</f>
        <v>6000000</v>
      </c>
      <c r="AM233" s="130"/>
      <c r="AN233" s="267">
        <f t="shared" si="187"/>
        <v>11000000</v>
      </c>
      <c r="AO233" s="130"/>
      <c r="AP233" s="130"/>
      <c r="AQ233" s="130"/>
      <c r="AR233" s="130"/>
      <c r="AS233" s="130"/>
      <c r="AT233" s="130"/>
      <c r="AU233" s="130"/>
      <c r="AV233" s="130"/>
      <c r="AW233" s="130"/>
      <c r="AX233" s="116"/>
      <c r="AY233" s="116"/>
    </row>
    <row r="234" spans="1:51" ht="15.75" customHeight="1">
      <c r="A234" s="116"/>
      <c r="B234" s="116"/>
      <c r="C234" s="136"/>
      <c r="D234" s="116"/>
      <c r="E234" s="116"/>
      <c r="F234" s="116"/>
      <c r="G234" s="136" t="s">
        <v>979</v>
      </c>
      <c r="I234" s="273" t="s">
        <v>746</v>
      </c>
      <c r="J234" s="164" t="s">
        <v>747</v>
      </c>
      <c r="K234" s="287"/>
      <c r="L234" s="130"/>
      <c r="M234" s="130"/>
      <c r="N234" s="130"/>
      <c r="O234" s="274"/>
      <c r="P234" s="117"/>
      <c r="Q234" s="287"/>
      <c r="R234" s="130"/>
      <c r="S234" s="130"/>
      <c r="T234" s="130"/>
      <c r="U234" s="130"/>
      <c r="V234" s="358"/>
      <c r="W234" s="130"/>
      <c r="X234" s="280"/>
      <c r="Y234" s="257"/>
      <c r="Z234" s="257"/>
      <c r="AA234" s="257"/>
      <c r="AB234" s="130"/>
      <c r="AC234" s="287"/>
      <c r="AD234" s="130"/>
      <c r="AE234" s="130"/>
      <c r="AF234" s="130"/>
      <c r="AG234" s="130"/>
      <c r="AH234" s="130"/>
      <c r="AI234" s="130"/>
      <c r="AJ234" s="274"/>
      <c r="AK234" s="130"/>
      <c r="AL234" s="274"/>
      <c r="AM234" s="130"/>
      <c r="AN234" s="274"/>
      <c r="AO234" s="130"/>
      <c r="AP234" s="130"/>
      <c r="AQ234" s="130"/>
      <c r="AR234" s="130"/>
      <c r="AS234" s="130"/>
      <c r="AT234" s="130"/>
      <c r="AU234" s="130"/>
      <c r="AV234" s="130"/>
      <c r="AW234" s="130"/>
      <c r="AX234" s="116"/>
      <c r="AY234" s="116"/>
    </row>
    <row r="235" spans="1:51" ht="15.75" customHeight="1">
      <c r="A235" s="116"/>
      <c r="B235" s="116"/>
      <c r="C235" s="136"/>
      <c r="D235" s="116" t="s">
        <v>320</v>
      </c>
      <c r="E235" s="116"/>
      <c r="F235" s="116"/>
      <c r="G235" s="136" t="s">
        <v>979</v>
      </c>
      <c r="I235" s="260" t="s">
        <v>748</v>
      </c>
      <c r="J235" s="162" t="s">
        <v>749</v>
      </c>
      <c r="K235" s="287">
        <f>+'0BJ PROGR. I-II Y III'!C232</f>
        <v>0</v>
      </c>
      <c r="L235" s="130">
        <f>+'0BJ PROGR. I-II Y III'!D232</f>
        <v>0</v>
      </c>
      <c r="M235" s="130">
        <f>+'0BJ PROGR. I-II Y III'!E232</f>
        <v>0</v>
      </c>
      <c r="N235" s="130">
        <f>+'0BJ PROGR. I-II Y III'!F232</f>
        <v>0</v>
      </c>
      <c r="O235" s="267">
        <f t="shared" ref="O235:O238" si="188">SUM(K235:N235)</f>
        <v>0</v>
      </c>
      <c r="P235" s="117"/>
      <c r="Q235" s="287">
        <f>+'0BJ PROGR. I-II Y III'!I232</f>
        <v>0</v>
      </c>
      <c r="R235" s="130">
        <f>+'0BJ PROGR. I-II Y III'!J232</f>
        <v>0</v>
      </c>
      <c r="S235" s="130">
        <f>+'0BJ PROGR. I-II Y III'!K232</f>
        <v>0</v>
      </c>
      <c r="T235" s="130">
        <f>+'0BJ PROGR. I-II Y III'!L232</f>
        <v>0</v>
      </c>
      <c r="U235" s="130">
        <f>+'0BJ PROGR. I-II Y III'!M232</f>
        <v>0</v>
      </c>
      <c r="V235" s="358">
        <f>+'0BJ PROGR. I-II Y III'!N232</f>
        <v>0</v>
      </c>
      <c r="W235" s="130">
        <f>+'0BJ PROGR. I-II Y III'!O232</f>
        <v>0</v>
      </c>
      <c r="X235" s="280">
        <f>+'0BJ PROGR. I-II Y III'!P232</f>
        <v>0</v>
      </c>
      <c r="Y235" s="257">
        <f>+'0BJ PROGR. I-II Y III'!Q232</f>
        <v>0</v>
      </c>
      <c r="Z235" s="257">
        <f>+'0BJ PROGR. I-II Y III'!R232</f>
        <v>0</v>
      </c>
      <c r="AA235" s="257">
        <f>+'0BJ PROGR. I-II Y III'!S232</f>
        <v>0</v>
      </c>
      <c r="AB235" s="130">
        <f>+'0BJ PROGR. I-II Y III'!T232</f>
        <v>0</v>
      </c>
      <c r="AC235" s="287">
        <f>+'0BJ PROGR. I-II Y III'!U232</f>
        <v>0</v>
      </c>
      <c r="AD235" s="130">
        <f>+'0BJ PROGR. I-II Y III'!V232</f>
        <v>0</v>
      </c>
      <c r="AE235" s="130">
        <f>+'0BJ PROGR. I-II Y III'!W232</f>
        <v>0</v>
      </c>
      <c r="AF235" s="130">
        <f>+'0BJ PROGR. I-II Y III'!X232</f>
        <v>0</v>
      </c>
      <c r="AG235" s="130">
        <f>+'0BJ PROGR. I-II Y III'!Y232</f>
        <v>0</v>
      </c>
      <c r="AH235" s="130">
        <f>+'0BJ PROGR. I-II Y III'!Z232</f>
        <v>0</v>
      </c>
      <c r="AI235" s="130">
        <f>+'0BJ PROGR. I-II Y III'!AA232</f>
        <v>0</v>
      </c>
      <c r="AJ235" s="267">
        <f t="shared" ref="AJ235:AJ238" si="189">+Q235+R235+S235+T235+U235++X235+AB235+AC235+AD235+AE235+AF235+AG235+AH235+AI235</f>
        <v>0</v>
      </c>
      <c r="AK235" s="130"/>
      <c r="AL235" s="267">
        <v>0</v>
      </c>
      <c r="AM235" s="130"/>
      <c r="AN235" s="267">
        <f t="shared" ref="AN235:AN238" si="190">+O235+AJ235+AL235</f>
        <v>0</v>
      </c>
      <c r="AO235" s="130"/>
      <c r="AP235" s="130"/>
      <c r="AQ235" s="130"/>
      <c r="AR235" s="130"/>
      <c r="AS235" s="130"/>
      <c r="AT235" s="130"/>
      <c r="AU235" s="130"/>
      <c r="AV235" s="130"/>
      <c r="AW235" s="130"/>
      <c r="AX235" s="116"/>
      <c r="AY235" s="116"/>
    </row>
    <row r="236" spans="1:51" ht="15.75" customHeight="1">
      <c r="A236" s="116"/>
      <c r="B236" s="116"/>
      <c r="C236" s="136"/>
      <c r="D236" s="116"/>
      <c r="E236" s="116"/>
      <c r="F236" s="116"/>
      <c r="G236" s="136" t="s">
        <v>979</v>
      </c>
      <c r="I236" s="260" t="s">
        <v>750</v>
      </c>
      <c r="J236" s="162" t="s">
        <v>751</v>
      </c>
      <c r="K236" s="287">
        <f>+'0BJ PROGR. I-II Y III'!C233</f>
        <v>0</v>
      </c>
      <c r="L236" s="130">
        <f>+'0BJ PROGR. I-II Y III'!D233</f>
        <v>0</v>
      </c>
      <c r="M236" s="130">
        <f>+'0BJ PROGR. I-II Y III'!E233</f>
        <v>0</v>
      </c>
      <c r="N236" s="130">
        <f>+'0BJ PROGR. I-II Y III'!F233</f>
        <v>0</v>
      </c>
      <c r="O236" s="267">
        <f t="shared" si="188"/>
        <v>0</v>
      </c>
      <c r="P236" s="117"/>
      <c r="Q236" s="287">
        <f>+'0BJ PROGR. I-II Y III'!I233</f>
        <v>0</v>
      </c>
      <c r="R236" s="130">
        <f>+'0BJ PROGR. I-II Y III'!J233</f>
        <v>0</v>
      </c>
      <c r="S236" s="130">
        <f>+'0BJ PROGR. I-II Y III'!K233</f>
        <v>0</v>
      </c>
      <c r="T236" s="130">
        <f>+'0BJ PROGR. I-II Y III'!L233</f>
        <v>0</v>
      </c>
      <c r="U236" s="130">
        <f>+'0BJ PROGR. I-II Y III'!M233</f>
        <v>0</v>
      </c>
      <c r="V236" s="358">
        <f>+'0BJ PROGR. I-II Y III'!N233</f>
        <v>0</v>
      </c>
      <c r="W236" s="130">
        <f>+'0BJ PROGR. I-II Y III'!O233</f>
        <v>0</v>
      </c>
      <c r="X236" s="280">
        <f>+'0BJ PROGR. I-II Y III'!P233</f>
        <v>0</v>
      </c>
      <c r="Y236" s="257">
        <f>+'0BJ PROGR. I-II Y III'!Q233</f>
        <v>0</v>
      </c>
      <c r="Z236" s="257">
        <f>+'0BJ PROGR. I-II Y III'!R233</f>
        <v>0</v>
      </c>
      <c r="AA236" s="257">
        <f>+'0BJ PROGR. I-II Y III'!S233</f>
        <v>0</v>
      </c>
      <c r="AB236" s="130">
        <f>+'0BJ PROGR. I-II Y III'!T233</f>
        <v>0</v>
      </c>
      <c r="AC236" s="287">
        <f>+'0BJ PROGR. I-II Y III'!U233</f>
        <v>0</v>
      </c>
      <c r="AD236" s="130">
        <f>+'0BJ PROGR. I-II Y III'!V233</f>
        <v>0</v>
      </c>
      <c r="AE236" s="130">
        <f>+'0BJ PROGR. I-II Y III'!W233</f>
        <v>0</v>
      </c>
      <c r="AF236" s="130">
        <f>+'0BJ PROGR. I-II Y III'!X233</f>
        <v>0</v>
      </c>
      <c r="AG236" s="130">
        <f>+'0BJ PROGR. I-II Y III'!Y233</f>
        <v>0</v>
      </c>
      <c r="AH236" s="130">
        <f>+'0BJ PROGR. I-II Y III'!Z233</f>
        <v>0</v>
      </c>
      <c r="AI236" s="130">
        <f>+'0BJ PROGR. I-II Y III'!AA233</f>
        <v>0</v>
      </c>
      <c r="AJ236" s="267">
        <f t="shared" si="189"/>
        <v>0</v>
      </c>
      <c r="AK236" s="130"/>
      <c r="AL236" s="267">
        <v>0</v>
      </c>
      <c r="AM236" s="130"/>
      <c r="AN236" s="267">
        <f t="shared" si="190"/>
        <v>0</v>
      </c>
      <c r="AO236" s="130"/>
      <c r="AP236" s="130"/>
      <c r="AQ236" s="130"/>
      <c r="AR236" s="130"/>
      <c r="AS236" s="130"/>
      <c r="AT236" s="130"/>
      <c r="AU236" s="130"/>
      <c r="AV236" s="130"/>
      <c r="AW236" s="130"/>
      <c r="AX236" s="116"/>
      <c r="AY236" s="116"/>
    </row>
    <row r="237" spans="1:51" ht="15.75" customHeight="1">
      <c r="A237" s="116"/>
      <c r="B237" s="116"/>
      <c r="C237" s="136"/>
      <c r="D237" s="116"/>
      <c r="E237" s="116"/>
      <c r="F237" s="116"/>
      <c r="G237" s="136" t="s">
        <v>979</v>
      </c>
      <c r="I237" s="260" t="s">
        <v>752</v>
      </c>
      <c r="J237" s="162" t="s">
        <v>753</v>
      </c>
      <c r="K237" s="287">
        <f>+'0BJ PROGR. I-II Y III'!C234</f>
        <v>0</v>
      </c>
      <c r="L237" s="130">
        <f>+'0BJ PROGR. I-II Y III'!D234</f>
        <v>0</v>
      </c>
      <c r="M237" s="130">
        <f>+'0BJ PROGR. I-II Y III'!E234</f>
        <v>0</v>
      </c>
      <c r="N237" s="130">
        <f>+'0BJ PROGR. I-II Y III'!F234</f>
        <v>0</v>
      </c>
      <c r="O237" s="267">
        <f t="shared" si="188"/>
        <v>0</v>
      </c>
      <c r="P237" s="117"/>
      <c r="Q237" s="287">
        <f>+'0BJ PROGR. I-II Y III'!I234</f>
        <v>0</v>
      </c>
      <c r="R237" s="130">
        <f>+'0BJ PROGR. I-II Y III'!J234</f>
        <v>0</v>
      </c>
      <c r="S237" s="130">
        <f>+'0BJ PROGR. I-II Y III'!K234</f>
        <v>0</v>
      </c>
      <c r="T237" s="130">
        <f>+'0BJ PROGR. I-II Y III'!L234</f>
        <v>0</v>
      </c>
      <c r="U237" s="130">
        <f>+'0BJ PROGR. I-II Y III'!M234</f>
        <v>0</v>
      </c>
      <c r="V237" s="358">
        <f>+'0BJ PROGR. I-II Y III'!N234</f>
        <v>0</v>
      </c>
      <c r="W237" s="130">
        <f>+'0BJ PROGR. I-II Y III'!O234</f>
        <v>0</v>
      </c>
      <c r="X237" s="280">
        <f>+'0BJ PROGR. I-II Y III'!P234</f>
        <v>0</v>
      </c>
      <c r="Y237" s="257">
        <f>+'0BJ PROGR. I-II Y III'!Q234</f>
        <v>0</v>
      </c>
      <c r="Z237" s="257">
        <f>+'0BJ PROGR. I-II Y III'!R234</f>
        <v>0</v>
      </c>
      <c r="AA237" s="257">
        <f>+'0BJ PROGR. I-II Y III'!S234</f>
        <v>0</v>
      </c>
      <c r="AB237" s="130">
        <f>+'0BJ PROGR. I-II Y III'!T234</f>
        <v>0</v>
      </c>
      <c r="AC237" s="287">
        <f>+'0BJ PROGR. I-II Y III'!U234</f>
        <v>0</v>
      </c>
      <c r="AD237" s="130">
        <f>+'0BJ PROGR. I-II Y III'!V234</f>
        <v>0</v>
      </c>
      <c r="AE237" s="130">
        <f>+'0BJ PROGR. I-II Y III'!W234</f>
        <v>0</v>
      </c>
      <c r="AF237" s="130">
        <f>+'0BJ PROGR. I-II Y III'!X234</f>
        <v>0</v>
      </c>
      <c r="AG237" s="130">
        <f>+'0BJ PROGR. I-II Y III'!Y234</f>
        <v>0</v>
      </c>
      <c r="AH237" s="130">
        <f>+'0BJ PROGR. I-II Y III'!Z234</f>
        <v>0</v>
      </c>
      <c r="AI237" s="130">
        <f>+'0BJ PROGR. I-II Y III'!AA234</f>
        <v>0</v>
      </c>
      <c r="AJ237" s="267">
        <f t="shared" si="189"/>
        <v>0</v>
      </c>
      <c r="AK237" s="130"/>
      <c r="AL237" s="267">
        <v>0</v>
      </c>
      <c r="AM237" s="130"/>
      <c r="AN237" s="267">
        <f t="shared" si="190"/>
        <v>0</v>
      </c>
      <c r="AO237" s="130"/>
      <c r="AP237" s="130"/>
      <c r="AQ237" s="130"/>
      <c r="AR237" s="130"/>
      <c r="AS237" s="130"/>
      <c r="AT237" s="130"/>
      <c r="AU237" s="130"/>
      <c r="AV237" s="130"/>
      <c r="AW237" s="130"/>
      <c r="AX237" s="116"/>
      <c r="AY237" s="116"/>
    </row>
    <row r="238" spans="1:51" ht="15.75" customHeight="1">
      <c r="A238" s="116"/>
      <c r="B238" s="116"/>
      <c r="C238" s="136"/>
      <c r="D238" s="116"/>
      <c r="E238" s="116"/>
      <c r="F238" s="116"/>
      <c r="G238" s="136" t="s">
        <v>979</v>
      </c>
      <c r="I238" s="260" t="s">
        <v>754</v>
      </c>
      <c r="J238" s="162" t="s">
        <v>755</v>
      </c>
      <c r="K238" s="287">
        <f>+'0BJ PROGR. I-II Y III'!C235</f>
        <v>0</v>
      </c>
      <c r="L238" s="130">
        <f>+'0BJ PROGR. I-II Y III'!D235</f>
        <v>0</v>
      </c>
      <c r="M238" s="130">
        <f>+'0BJ PROGR. I-II Y III'!E235</f>
        <v>0</v>
      </c>
      <c r="N238" s="130">
        <f>+'0BJ PROGR. I-II Y III'!F235</f>
        <v>0</v>
      </c>
      <c r="O238" s="267">
        <f t="shared" si="188"/>
        <v>0</v>
      </c>
      <c r="P238" s="117"/>
      <c r="Q238" s="287">
        <f>+'0BJ PROGR. I-II Y III'!I235</f>
        <v>0</v>
      </c>
      <c r="R238" s="130">
        <f>+'0BJ PROGR. I-II Y III'!J235</f>
        <v>0</v>
      </c>
      <c r="S238" s="130">
        <f>+'0BJ PROGR. I-II Y III'!K235</f>
        <v>0</v>
      </c>
      <c r="T238" s="130">
        <f>+'0BJ PROGR. I-II Y III'!L235</f>
        <v>0</v>
      </c>
      <c r="U238" s="130">
        <f>+'0BJ PROGR. I-II Y III'!M235</f>
        <v>0</v>
      </c>
      <c r="V238" s="358">
        <f>+'0BJ PROGR. I-II Y III'!N235</f>
        <v>0</v>
      </c>
      <c r="W238" s="130">
        <f>+'0BJ PROGR. I-II Y III'!O235</f>
        <v>0</v>
      </c>
      <c r="X238" s="280">
        <f>+'0BJ PROGR. I-II Y III'!P235</f>
        <v>0</v>
      </c>
      <c r="Y238" s="257">
        <f>+'0BJ PROGR. I-II Y III'!Q235</f>
        <v>0</v>
      </c>
      <c r="Z238" s="257">
        <f>+'0BJ PROGR. I-II Y III'!R235</f>
        <v>0</v>
      </c>
      <c r="AA238" s="257">
        <f>+'0BJ PROGR. I-II Y III'!S235</f>
        <v>0</v>
      </c>
      <c r="AB238" s="130">
        <f>+'0BJ PROGR. I-II Y III'!T235</f>
        <v>0</v>
      </c>
      <c r="AC238" s="287">
        <f>+'0BJ PROGR. I-II Y III'!U235</f>
        <v>0</v>
      </c>
      <c r="AD238" s="130">
        <f>+'0BJ PROGR. I-II Y III'!V235</f>
        <v>0</v>
      </c>
      <c r="AE238" s="130">
        <f>+'0BJ PROGR. I-II Y III'!W235</f>
        <v>0</v>
      </c>
      <c r="AF238" s="130">
        <f>+'0BJ PROGR. I-II Y III'!X235</f>
        <v>0</v>
      </c>
      <c r="AG238" s="130">
        <f>+'0BJ PROGR. I-II Y III'!Y235</f>
        <v>0</v>
      </c>
      <c r="AH238" s="130">
        <f>+'0BJ PROGR. I-II Y III'!Z235</f>
        <v>0</v>
      </c>
      <c r="AI238" s="130">
        <f>+'0BJ PROGR. I-II Y III'!AA235</f>
        <v>0</v>
      </c>
      <c r="AJ238" s="267">
        <f t="shared" si="189"/>
        <v>0</v>
      </c>
      <c r="AK238" s="130"/>
      <c r="AL238" s="267">
        <v>0</v>
      </c>
      <c r="AM238" s="130"/>
      <c r="AN238" s="267">
        <f t="shared" si="190"/>
        <v>0</v>
      </c>
      <c r="AO238" s="130"/>
      <c r="AP238" s="130"/>
      <c r="AQ238" s="130"/>
      <c r="AR238" s="130"/>
      <c r="AS238" s="130"/>
      <c r="AT238" s="130"/>
      <c r="AU238" s="130"/>
      <c r="AV238" s="130"/>
      <c r="AW238" s="130"/>
      <c r="AX238" s="116"/>
      <c r="AY238" s="116"/>
    </row>
    <row r="239" spans="1:51" ht="15.75" customHeight="1">
      <c r="A239" s="116"/>
      <c r="B239" s="116"/>
      <c r="C239" s="136"/>
      <c r="D239" s="116"/>
      <c r="E239" s="116"/>
      <c r="F239" s="116"/>
      <c r="G239" s="136" t="s">
        <v>979</v>
      </c>
      <c r="I239" s="273" t="s">
        <v>756</v>
      </c>
      <c r="J239" s="164" t="s">
        <v>757</v>
      </c>
      <c r="K239" s="287"/>
      <c r="L239" s="130"/>
      <c r="M239" s="130"/>
      <c r="N239" s="130"/>
      <c r="O239" s="274"/>
      <c r="P239" s="117"/>
      <c r="Q239" s="287"/>
      <c r="R239" s="130"/>
      <c r="S239" s="130"/>
      <c r="T239" s="130"/>
      <c r="U239" s="130"/>
      <c r="V239" s="358"/>
      <c r="W239" s="130"/>
      <c r="X239" s="280"/>
      <c r="Y239" s="257"/>
      <c r="Z239" s="257"/>
      <c r="AA239" s="257"/>
      <c r="AB239" s="130"/>
      <c r="AC239" s="287"/>
      <c r="AD239" s="130"/>
      <c r="AE239" s="130"/>
      <c r="AF239" s="130"/>
      <c r="AG239" s="130"/>
      <c r="AH239" s="130"/>
      <c r="AI239" s="130"/>
      <c r="AJ239" s="274"/>
      <c r="AK239" s="130"/>
      <c r="AL239" s="274"/>
      <c r="AM239" s="130"/>
      <c r="AN239" s="274"/>
      <c r="AO239" s="130"/>
      <c r="AP239" s="130"/>
      <c r="AQ239" s="130"/>
      <c r="AR239" s="130"/>
      <c r="AS239" s="130"/>
      <c r="AT239" s="130"/>
      <c r="AU239" s="130"/>
      <c r="AV239" s="130"/>
      <c r="AW239" s="130"/>
      <c r="AX239" s="116"/>
      <c r="AY239" s="116"/>
    </row>
    <row r="240" spans="1:51" ht="15.75" customHeight="1">
      <c r="A240" s="116"/>
      <c r="B240" s="116"/>
      <c r="C240" s="136"/>
      <c r="D240" s="116" t="s">
        <v>320</v>
      </c>
      <c r="E240" s="116"/>
      <c r="F240" s="116"/>
      <c r="G240" s="136" t="s">
        <v>979</v>
      </c>
      <c r="I240" s="260" t="s">
        <v>758</v>
      </c>
      <c r="J240" s="162" t="s">
        <v>759</v>
      </c>
      <c r="K240" s="287">
        <f>+'0BJ PROGR. I-II Y III'!C237</f>
        <v>0</v>
      </c>
      <c r="L240" s="130">
        <f>+'0BJ PROGR. I-II Y III'!D237</f>
        <v>0</v>
      </c>
      <c r="M240" s="130">
        <f>+'0BJ PROGR. I-II Y III'!E237</f>
        <v>0</v>
      </c>
      <c r="N240" s="130">
        <f>+'0BJ PROGR. I-II Y III'!F237</f>
        <v>0</v>
      </c>
      <c r="O240" s="267">
        <f>SUM(K240:N240)</f>
        <v>0</v>
      </c>
      <c r="P240" s="117"/>
      <c r="Q240" s="287">
        <f>+'0BJ PROGR. I-II Y III'!I237</f>
        <v>0</v>
      </c>
      <c r="R240" s="130">
        <f>+'0BJ PROGR. I-II Y III'!J237</f>
        <v>0</v>
      </c>
      <c r="S240" s="130">
        <f>+'0BJ PROGR. I-II Y III'!K237</f>
        <v>0</v>
      </c>
      <c r="T240" s="130">
        <f>+'0BJ PROGR. I-II Y III'!L237</f>
        <v>0</v>
      </c>
      <c r="U240" s="130">
        <f>+'0BJ PROGR. I-II Y III'!M237</f>
        <v>0</v>
      </c>
      <c r="V240" s="358">
        <f>+'0BJ PROGR. I-II Y III'!N237</f>
        <v>0</v>
      </c>
      <c r="W240" s="130">
        <f>+'0BJ PROGR. I-II Y III'!O237</f>
        <v>0</v>
      </c>
      <c r="X240" s="280">
        <f>+'0BJ PROGR. I-II Y III'!P237</f>
        <v>0</v>
      </c>
      <c r="Y240" s="257">
        <f>+'0BJ PROGR. I-II Y III'!Q237</f>
        <v>0</v>
      </c>
      <c r="Z240" s="257">
        <f>+'0BJ PROGR. I-II Y III'!R237</f>
        <v>0</v>
      </c>
      <c r="AA240" s="257">
        <f>+'0BJ PROGR. I-II Y III'!S237</f>
        <v>0</v>
      </c>
      <c r="AB240" s="130">
        <f>+'0BJ PROGR. I-II Y III'!T237</f>
        <v>0</v>
      </c>
      <c r="AC240" s="287">
        <f>+'0BJ PROGR. I-II Y III'!U237</f>
        <v>0</v>
      </c>
      <c r="AD240" s="130">
        <f>+'0BJ PROGR. I-II Y III'!V237</f>
        <v>0</v>
      </c>
      <c r="AE240" s="130">
        <f>+'0BJ PROGR. I-II Y III'!W237</f>
        <v>0</v>
      </c>
      <c r="AF240" s="130">
        <f>+'0BJ PROGR. I-II Y III'!X237</f>
        <v>0</v>
      </c>
      <c r="AG240" s="130">
        <f>+'0BJ PROGR. I-II Y III'!Y237</f>
        <v>0</v>
      </c>
      <c r="AH240" s="130">
        <f>+'0BJ PROGR. I-II Y III'!Z237</f>
        <v>0</v>
      </c>
      <c r="AI240" s="130">
        <f>+'0BJ PROGR. I-II Y III'!AA237</f>
        <v>0</v>
      </c>
      <c r="AJ240" s="267">
        <f>+Q240+R240+S240+T240+U240++X240+AB240+AC240+AD240+AE240+AF240+AG240+AH240+AI240</f>
        <v>0</v>
      </c>
      <c r="AK240" s="130"/>
      <c r="AL240" s="267">
        <v>0</v>
      </c>
      <c r="AM240" s="130"/>
      <c r="AN240" s="267">
        <f>+O240+AJ240+AL240</f>
        <v>0</v>
      </c>
      <c r="AO240" s="130"/>
      <c r="AP240" s="130"/>
      <c r="AQ240" s="130"/>
      <c r="AR240" s="130"/>
      <c r="AS240" s="130"/>
      <c r="AT240" s="130"/>
      <c r="AU240" s="130"/>
      <c r="AV240" s="130"/>
      <c r="AW240" s="130"/>
      <c r="AX240" s="116"/>
      <c r="AY240" s="116"/>
    </row>
    <row r="241" spans="1:51" ht="15.75" customHeight="1">
      <c r="A241" s="116"/>
      <c r="B241" s="116"/>
      <c r="C241" s="136"/>
      <c r="D241" s="116"/>
      <c r="E241" s="116"/>
      <c r="F241" s="116"/>
      <c r="G241" s="136" t="s">
        <v>979</v>
      </c>
      <c r="I241" s="273" t="s">
        <v>760</v>
      </c>
      <c r="J241" s="164" t="s">
        <v>761</v>
      </c>
      <c r="K241" s="287"/>
      <c r="L241" s="130"/>
      <c r="M241" s="130"/>
      <c r="N241" s="130"/>
      <c r="O241" s="274"/>
      <c r="P241" s="117"/>
      <c r="Q241" s="287"/>
      <c r="R241" s="130"/>
      <c r="S241" s="130"/>
      <c r="T241" s="130"/>
      <c r="U241" s="130"/>
      <c r="V241" s="358"/>
      <c r="W241" s="130"/>
      <c r="X241" s="280"/>
      <c r="Y241" s="257"/>
      <c r="Z241" s="257"/>
      <c r="AA241" s="257"/>
      <c r="AB241" s="130"/>
      <c r="AC241" s="287"/>
      <c r="AD241" s="130"/>
      <c r="AE241" s="130"/>
      <c r="AF241" s="130"/>
      <c r="AG241" s="130"/>
      <c r="AH241" s="130"/>
      <c r="AI241" s="130"/>
      <c r="AJ241" s="274"/>
      <c r="AK241" s="130"/>
      <c r="AL241" s="274"/>
      <c r="AM241" s="130"/>
      <c r="AN241" s="274"/>
      <c r="AO241" s="130"/>
      <c r="AP241" s="130"/>
      <c r="AQ241" s="130"/>
      <c r="AR241" s="130"/>
      <c r="AS241" s="130"/>
      <c r="AT241" s="130"/>
      <c r="AU241" s="130"/>
      <c r="AV241" s="130"/>
      <c r="AW241" s="130"/>
      <c r="AX241" s="116"/>
      <c r="AY241" s="116"/>
    </row>
    <row r="242" spans="1:51" ht="15.75" customHeight="1">
      <c r="A242" s="116"/>
      <c r="B242" s="116"/>
      <c r="C242" s="136"/>
      <c r="D242" s="116"/>
      <c r="E242" s="116"/>
      <c r="F242" s="116"/>
      <c r="G242" s="136" t="s">
        <v>979</v>
      </c>
      <c r="I242" s="260" t="s">
        <v>762</v>
      </c>
      <c r="J242" s="162" t="s">
        <v>763</v>
      </c>
      <c r="K242" s="287">
        <f>+'0BJ PROGR. I-II Y III'!C239</f>
        <v>0</v>
      </c>
      <c r="L242" s="130">
        <f>+'0BJ PROGR. I-II Y III'!D239</f>
        <v>0</v>
      </c>
      <c r="M242" s="130">
        <f>+'0BJ PROGR. I-II Y III'!E239</f>
        <v>0</v>
      </c>
      <c r="N242" s="130">
        <f>+'0BJ PROGR. I-II Y III'!F239</f>
        <v>114000000</v>
      </c>
      <c r="O242" s="267">
        <f t="shared" ref="O242:O243" si="191">SUM(K242:N242)</f>
        <v>114000000</v>
      </c>
      <c r="P242" s="117"/>
      <c r="Q242" s="287">
        <f>+'0BJ PROGR. I-II Y III'!I239</f>
        <v>0</v>
      </c>
      <c r="R242" s="130">
        <f>+'0BJ PROGR. I-II Y III'!J239</f>
        <v>0</v>
      </c>
      <c r="S242" s="130">
        <f>+'0BJ PROGR. I-II Y III'!K239</f>
        <v>0</v>
      </c>
      <c r="T242" s="130">
        <f>+'0BJ PROGR. I-II Y III'!L239</f>
        <v>0</v>
      </c>
      <c r="U242" s="130">
        <f>+'0BJ PROGR. I-II Y III'!M239</f>
        <v>0</v>
      </c>
      <c r="V242" s="358">
        <f>+'0BJ PROGR. I-II Y III'!N239</f>
        <v>0</v>
      </c>
      <c r="W242" s="130">
        <f>+'0BJ PROGR. I-II Y III'!O239</f>
        <v>0</v>
      </c>
      <c r="X242" s="280">
        <f>+'0BJ PROGR. I-II Y III'!P239</f>
        <v>0</v>
      </c>
      <c r="Y242" s="257">
        <f>+'0BJ PROGR. I-II Y III'!Q239</f>
        <v>0</v>
      </c>
      <c r="Z242" s="257">
        <f>+'0BJ PROGR. I-II Y III'!R239</f>
        <v>0</v>
      </c>
      <c r="AA242" s="257">
        <f>+'0BJ PROGR. I-II Y III'!S239</f>
        <v>0</v>
      </c>
      <c r="AB242" s="130">
        <f>+'0BJ PROGR. I-II Y III'!T239</f>
        <v>0</v>
      </c>
      <c r="AC242" s="287">
        <f>+'0BJ PROGR. I-II Y III'!U239</f>
        <v>0</v>
      </c>
      <c r="AD242" s="130">
        <f>+'0BJ PROGR. I-II Y III'!V239</f>
        <v>0</v>
      </c>
      <c r="AE242" s="130">
        <f>+'0BJ PROGR. I-II Y III'!W239</f>
        <v>0</v>
      </c>
      <c r="AF242" s="130">
        <f>+'0BJ PROGR. I-II Y III'!X239</f>
        <v>0</v>
      </c>
      <c r="AG242" s="130">
        <f>+'0BJ PROGR. I-II Y III'!Y239</f>
        <v>0</v>
      </c>
      <c r="AH242" s="130">
        <f>+'0BJ PROGR. I-II Y III'!Z239</f>
        <v>0</v>
      </c>
      <c r="AI242" s="130">
        <f>+'0BJ PROGR. I-II Y III'!AA239</f>
        <v>0</v>
      </c>
      <c r="AJ242" s="267">
        <f t="shared" ref="AJ242:AJ243" si="192">+Q242+R242+S242+T242+U242++X242+AB242+AC242+AD242+AE242+AF242+AG242+AH242+AI242</f>
        <v>0</v>
      </c>
      <c r="AK242" s="130"/>
      <c r="AL242" s="267">
        <v>0</v>
      </c>
      <c r="AM242" s="130"/>
      <c r="AN242" s="267">
        <f t="shared" ref="AN242:AN243" si="193">+O242+AJ242+AL242</f>
        <v>114000000</v>
      </c>
      <c r="AO242" s="130"/>
      <c r="AP242" s="130"/>
      <c r="AQ242" s="130"/>
      <c r="AR242" s="130"/>
      <c r="AS242" s="130"/>
      <c r="AT242" s="130"/>
      <c r="AU242" s="130"/>
      <c r="AV242" s="130"/>
      <c r="AW242" s="130"/>
      <c r="AX242" s="116"/>
      <c r="AY242" s="116"/>
    </row>
    <row r="243" spans="1:51" ht="15.75" customHeight="1">
      <c r="A243" s="116"/>
      <c r="B243" s="116"/>
      <c r="C243" s="136"/>
      <c r="D243" s="116"/>
      <c r="E243" s="116"/>
      <c r="F243" s="116"/>
      <c r="G243" s="136" t="s">
        <v>979</v>
      </c>
      <c r="I243" s="260" t="s">
        <v>764</v>
      </c>
      <c r="J243" s="162" t="s">
        <v>765</v>
      </c>
      <c r="K243" s="287">
        <f>+'0BJ PROGR. I-II Y III'!C240</f>
        <v>0</v>
      </c>
      <c r="L243" s="130">
        <f>+'0BJ PROGR. I-II Y III'!D240</f>
        <v>0</v>
      </c>
      <c r="M243" s="130">
        <f>+'0BJ PROGR. I-II Y III'!E240</f>
        <v>0</v>
      </c>
      <c r="N243" s="130">
        <f>+'0BJ PROGR. I-II Y III'!F240</f>
        <v>0</v>
      </c>
      <c r="O243" s="267">
        <f t="shared" si="191"/>
        <v>0</v>
      </c>
      <c r="P243" s="117"/>
      <c r="Q243" s="287">
        <f>+'0BJ PROGR. I-II Y III'!I240</f>
        <v>0</v>
      </c>
      <c r="R243" s="130">
        <f>+'0BJ PROGR. I-II Y III'!J240</f>
        <v>0</v>
      </c>
      <c r="S243" s="130">
        <f>+'0BJ PROGR. I-II Y III'!K240</f>
        <v>0</v>
      </c>
      <c r="T243" s="130">
        <f>+'0BJ PROGR. I-II Y III'!L240</f>
        <v>0</v>
      </c>
      <c r="U243" s="130">
        <f>+'0BJ PROGR. I-II Y III'!M240</f>
        <v>0</v>
      </c>
      <c r="V243" s="358">
        <f>+'0BJ PROGR. I-II Y III'!N240</f>
        <v>0</v>
      </c>
      <c r="W243" s="130">
        <f>+'0BJ PROGR. I-II Y III'!O240</f>
        <v>0</v>
      </c>
      <c r="X243" s="280">
        <f>+'0BJ PROGR. I-II Y III'!P240</f>
        <v>0</v>
      </c>
      <c r="Y243" s="257">
        <f>+'0BJ PROGR. I-II Y III'!Q240</f>
        <v>0</v>
      </c>
      <c r="Z243" s="257">
        <f>+'0BJ PROGR. I-II Y III'!R240</f>
        <v>0</v>
      </c>
      <c r="AA243" s="257">
        <f>+'0BJ PROGR. I-II Y III'!S240</f>
        <v>0</v>
      </c>
      <c r="AB243" s="130">
        <f>+'0BJ PROGR. I-II Y III'!T240</f>
        <v>0</v>
      </c>
      <c r="AC243" s="287">
        <f>+'0BJ PROGR. I-II Y III'!U240</f>
        <v>0</v>
      </c>
      <c r="AD243" s="130">
        <f>+'0BJ PROGR. I-II Y III'!V240</f>
        <v>0</v>
      </c>
      <c r="AE243" s="130">
        <f>+'0BJ PROGR. I-II Y III'!W240</f>
        <v>0</v>
      </c>
      <c r="AF243" s="130">
        <f>+'0BJ PROGR. I-II Y III'!X240</f>
        <v>0</v>
      </c>
      <c r="AG243" s="130">
        <f>+'0BJ PROGR. I-II Y III'!Y240</f>
        <v>0</v>
      </c>
      <c r="AH243" s="130">
        <f>+'0BJ PROGR. I-II Y III'!Z240</f>
        <v>0</v>
      </c>
      <c r="AI243" s="130">
        <f>+'0BJ PROGR. I-II Y III'!AA240</f>
        <v>0</v>
      </c>
      <c r="AJ243" s="267">
        <f t="shared" si="192"/>
        <v>0</v>
      </c>
      <c r="AK243" s="130"/>
      <c r="AL243" s="267">
        <v>0</v>
      </c>
      <c r="AM243" s="130"/>
      <c r="AN243" s="267">
        <f t="shared" si="193"/>
        <v>0</v>
      </c>
      <c r="AO243" s="130"/>
      <c r="AP243" s="130"/>
      <c r="AQ243" s="130"/>
      <c r="AR243" s="130"/>
      <c r="AS243" s="130"/>
      <c r="AT243" s="130"/>
      <c r="AU243" s="130"/>
      <c r="AV243" s="130"/>
      <c r="AW243" s="130"/>
      <c r="AX243" s="116"/>
      <c r="AY243" s="116"/>
    </row>
    <row r="244" spans="1:51" ht="15.75" customHeight="1">
      <c r="A244" s="116"/>
      <c r="B244" s="116"/>
      <c r="C244" s="136"/>
      <c r="D244" s="116"/>
      <c r="E244" s="116"/>
      <c r="F244" s="116"/>
      <c r="G244" s="136" t="s">
        <v>320</v>
      </c>
      <c r="I244" s="260"/>
      <c r="J244" s="162"/>
      <c r="K244" s="287"/>
      <c r="L244" s="130"/>
      <c r="M244" s="130"/>
      <c r="N244" s="130"/>
      <c r="O244" s="267"/>
      <c r="P244" s="117"/>
      <c r="Q244" s="287"/>
      <c r="R244" s="130"/>
      <c r="S244" s="130"/>
      <c r="T244" s="130"/>
      <c r="U244" s="130"/>
      <c r="V244" s="358"/>
      <c r="W244" s="130"/>
      <c r="X244" s="280"/>
      <c r="Y244" s="257"/>
      <c r="Z244" s="257"/>
      <c r="AA244" s="257"/>
      <c r="AB244" s="130"/>
      <c r="AC244" s="287"/>
      <c r="AD244" s="130"/>
      <c r="AE244" s="130"/>
      <c r="AF244" s="130"/>
      <c r="AG244" s="130"/>
      <c r="AH244" s="130"/>
      <c r="AI244" s="130"/>
      <c r="AJ244" s="267"/>
      <c r="AK244" s="130"/>
      <c r="AL244" s="267"/>
      <c r="AM244" s="130"/>
      <c r="AN244" s="267"/>
      <c r="AO244" s="130"/>
      <c r="AP244" s="130"/>
      <c r="AQ244" s="130"/>
      <c r="AR244" s="130"/>
      <c r="AS244" s="130"/>
      <c r="AT244" s="130"/>
      <c r="AU244" s="130"/>
      <c r="AV244" s="130"/>
      <c r="AW244" s="130"/>
      <c r="AX244" s="116"/>
      <c r="AY244" s="116"/>
    </row>
    <row r="245" spans="1:51" ht="15.75" customHeight="1">
      <c r="A245" s="116"/>
      <c r="B245" s="116"/>
      <c r="C245" s="136" t="s">
        <v>981</v>
      </c>
      <c r="D245" s="116" t="s">
        <v>982</v>
      </c>
      <c r="E245" s="116"/>
      <c r="F245" s="116"/>
      <c r="G245" s="136"/>
      <c r="I245" s="260"/>
      <c r="J245" s="162"/>
      <c r="K245" s="354">
        <f t="shared" ref="K245:O245" si="194">SUM(K246:K248)</f>
        <v>0</v>
      </c>
      <c r="L245" s="133">
        <f t="shared" si="194"/>
        <v>0</v>
      </c>
      <c r="M245" s="133">
        <f t="shared" si="194"/>
        <v>0</v>
      </c>
      <c r="N245" s="133">
        <f t="shared" si="194"/>
        <v>0</v>
      </c>
      <c r="O245" s="305">
        <f t="shared" si="194"/>
        <v>0</v>
      </c>
      <c r="P245" s="117"/>
      <c r="Q245" s="354">
        <f t="shared" ref="Q245:AJ245" si="195">SUM(Q246:Q248)</f>
        <v>0</v>
      </c>
      <c r="R245" s="133">
        <f t="shared" si="195"/>
        <v>0</v>
      </c>
      <c r="S245" s="133">
        <f t="shared" si="195"/>
        <v>0</v>
      </c>
      <c r="T245" s="133">
        <f t="shared" si="195"/>
        <v>0</v>
      </c>
      <c r="U245" s="133">
        <f t="shared" si="195"/>
        <v>0</v>
      </c>
      <c r="V245" s="355">
        <f t="shared" si="195"/>
        <v>0</v>
      </c>
      <c r="W245" s="133">
        <f t="shared" si="195"/>
        <v>0</v>
      </c>
      <c r="X245" s="308">
        <f t="shared" si="195"/>
        <v>0</v>
      </c>
      <c r="Y245" s="307">
        <f t="shared" si="195"/>
        <v>0</v>
      </c>
      <c r="Z245" s="307">
        <f t="shared" si="195"/>
        <v>0</v>
      </c>
      <c r="AA245" s="307">
        <f t="shared" si="195"/>
        <v>0</v>
      </c>
      <c r="AB245" s="133">
        <f t="shared" si="195"/>
        <v>0</v>
      </c>
      <c r="AC245" s="354">
        <f t="shared" si="195"/>
        <v>0</v>
      </c>
      <c r="AD245" s="133">
        <f t="shared" si="195"/>
        <v>0</v>
      </c>
      <c r="AE245" s="133">
        <f t="shared" si="195"/>
        <v>0</v>
      </c>
      <c r="AF245" s="133">
        <f t="shared" si="195"/>
        <v>0</v>
      </c>
      <c r="AG245" s="133">
        <f t="shared" si="195"/>
        <v>0</v>
      </c>
      <c r="AH245" s="133">
        <f t="shared" si="195"/>
        <v>0</v>
      </c>
      <c r="AI245" s="133">
        <f t="shared" si="195"/>
        <v>0</v>
      </c>
      <c r="AJ245" s="305">
        <f t="shared" si="195"/>
        <v>0</v>
      </c>
      <c r="AK245" s="130"/>
      <c r="AL245" s="305">
        <f>SUM(AL246:AL248)</f>
        <v>0</v>
      </c>
      <c r="AM245" s="130"/>
      <c r="AN245" s="305">
        <f>SUM(AN246:AN248)</f>
        <v>0</v>
      </c>
      <c r="AO245" s="130"/>
      <c r="AP245" s="130"/>
      <c r="AQ245" s="130"/>
      <c r="AR245" s="130"/>
      <c r="AS245" s="130"/>
      <c r="AT245" s="130"/>
      <c r="AU245" s="130"/>
      <c r="AV245" s="130"/>
      <c r="AW245" s="130"/>
      <c r="AX245" s="116"/>
      <c r="AY245" s="116"/>
    </row>
    <row r="246" spans="1:51" ht="15.75" customHeight="1">
      <c r="A246" s="116"/>
      <c r="B246" s="116"/>
      <c r="C246" s="114"/>
      <c r="D246" s="114"/>
      <c r="E246" s="116"/>
      <c r="F246" s="116"/>
      <c r="G246" s="131" t="s">
        <v>981</v>
      </c>
      <c r="I246" s="273" t="s">
        <v>766</v>
      </c>
      <c r="J246" s="164" t="s">
        <v>767</v>
      </c>
      <c r="K246" s="278"/>
      <c r="L246" s="158"/>
      <c r="M246" s="158"/>
      <c r="N246" s="158"/>
      <c r="O246" s="274"/>
      <c r="P246" s="117"/>
      <c r="Q246" s="278"/>
      <c r="R246" s="158"/>
      <c r="S246" s="158"/>
      <c r="T246" s="158"/>
      <c r="U246" s="158"/>
      <c r="V246" s="352"/>
      <c r="W246" s="158"/>
      <c r="X246" s="277"/>
      <c r="Y246" s="276"/>
      <c r="Z246" s="276"/>
      <c r="AA246" s="276"/>
      <c r="AB246" s="158"/>
      <c r="AC246" s="278"/>
      <c r="AD246" s="158"/>
      <c r="AE246" s="158"/>
      <c r="AF246" s="158"/>
      <c r="AG246" s="158"/>
      <c r="AH246" s="158"/>
      <c r="AI246" s="158"/>
      <c r="AJ246" s="274"/>
      <c r="AK246" s="130"/>
      <c r="AL246" s="274"/>
      <c r="AM246" s="130"/>
      <c r="AN246" s="274"/>
      <c r="AO246" s="130"/>
      <c r="AP246" s="130"/>
      <c r="AQ246" s="130"/>
      <c r="AR246" s="130"/>
      <c r="AS246" s="130"/>
      <c r="AT246" s="130"/>
      <c r="AU246" s="130"/>
      <c r="AV246" s="130"/>
      <c r="AW246" s="130"/>
      <c r="AX246" s="116"/>
      <c r="AY246" s="116"/>
    </row>
    <row r="247" spans="1:51" ht="15.75" customHeight="1">
      <c r="A247" s="116"/>
      <c r="B247" s="116"/>
      <c r="C247" s="116"/>
      <c r="D247" s="116" t="s">
        <v>320</v>
      </c>
      <c r="E247" s="116"/>
      <c r="F247" s="116"/>
      <c r="G247" s="136" t="s">
        <v>981</v>
      </c>
      <c r="I247" s="260" t="s">
        <v>768</v>
      </c>
      <c r="J247" s="162" t="s">
        <v>769</v>
      </c>
      <c r="K247" s="287">
        <f>+'0BJ PROGR. I-II Y III'!C243</f>
        <v>0</v>
      </c>
      <c r="L247" s="130">
        <f>+'0BJ PROGR. I-II Y III'!D243</f>
        <v>0</v>
      </c>
      <c r="M247" s="130">
        <f>+'0BJ PROGR. I-II Y III'!E243</f>
        <v>0</v>
      </c>
      <c r="N247" s="130">
        <f>+'0BJ PROGR. I-II Y III'!F243</f>
        <v>0</v>
      </c>
      <c r="O247" s="267">
        <f t="shared" ref="O247:O248" si="196">SUM(K247:N247)</f>
        <v>0</v>
      </c>
      <c r="P247" s="117"/>
      <c r="Q247" s="287">
        <f>+'0BJ PROGR. I-II Y III'!I243</f>
        <v>0</v>
      </c>
      <c r="R247" s="130">
        <f>+'0BJ PROGR. I-II Y III'!J243</f>
        <v>0</v>
      </c>
      <c r="S247" s="130">
        <f>+'0BJ PROGR. I-II Y III'!K243</f>
        <v>0</v>
      </c>
      <c r="T247" s="130">
        <f>+'0BJ PROGR. I-II Y III'!L243</f>
        <v>0</v>
      </c>
      <c r="U247" s="130">
        <f>+'0BJ PROGR. I-II Y III'!M243</f>
        <v>0</v>
      </c>
      <c r="V247" s="358">
        <f>+'0BJ PROGR. I-II Y III'!N243</f>
        <v>0</v>
      </c>
      <c r="W247" s="130">
        <f>+'0BJ PROGR. I-II Y III'!O243</f>
        <v>0</v>
      </c>
      <c r="X247" s="280">
        <f>+'0BJ PROGR. I-II Y III'!P243</f>
        <v>0</v>
      </c>
      <c r="Y247" s="257">
        <f>+'0BJ PROGR. I-II Y III'!Q243</f>
        <v>0</v>
      </c>
      <c r="Z247" s="257">
        <f>+'0BJ PROGR. I-II Y III'!R243</f>
        <v>0</v>
      </c>
      <c r="AA247" s="257">
        <f>+'0BJ PROGR. I-II Y III'!S243</f>
        <v>0</v>
      </c>
      <c r="AB247" s="130">
        <f>+'0BJ PROGR. I-II Y III'!T243</f>
        <v>0</v>
      </c>
      <c r="AC247" s="287">
        <f>+'0BJ PROGR. I-II Y III'!U243</f>
        <v>0</v>
      </c>
      <c r="AD247" s="130">
        <f>+'0BJ PROGR. I-II Y III'!V243</f>
        <v>0</v>
      </c>
      <c r="AE247" s="130">
        <f>+'0BJ PROGR. I-II Y III'!W243</f>
        <v>0</v>
      </c>
      <c r="AF247" s="130">
        <f>+'0BJ PROGR. I-II Y III'!X243</f>
        <v>0</v>
      </c>
      <c r="AG247" s="130">
        <f>+'0BJ PROGR. I-II Y III'!Y243</f>
        <v>0</v>
      </c>
      <c r="AH247" s="130">
        <f>+'0BJ PROGR. I-II Y III'!Z243</f>
        <v>0</v>
      </c>
      <c r="AI247" s="130">
        <f>+'0BJ PROGR. I-II Y III'!AA243</f>
        <v>0</v>
      </c>
      <c r="AJ247" s="267">
        <f t="shared" ref="AJ247:AJ248" si="197">+Q247+R247+S247+T247+U247++X247+AB247+AC247+AD247+AE247+AF247+AG247+AH247+AI247</f>
        <v>0</v>
      </c>
      <c r="AK247" s="130"/>
      <c r="AL247" s="267">
        <v>0</v>
      </c>
      <c r="AM247" s="130"/>
      <c r="AN247" s="267">
        <f t="shared" ref="AN247:AN248" si="198">+O247+AJ247+AL247</f>
        <v>0</v>
      </c>
      <c r="AO247" s="130"/>
      <c r="AP247" s="130"/>
      <c r="AQ247" s="130"/>
      <c r="AR247" s="130"/>
      <c r="AS247" s="130"/>
      <c r="AT247" s="130"/>
      <c r="AU247" s="130"/>
      <c r="AV247" s="130"/>
      <c r="AW247" s="130"/>
      <c r="AX247" s="116"/>
      <c r="AY247" s="116"/>
    </row>
    <row r="248" spans="1:51" ht="15.75" customHeight="1">
      <c r="A248" s="116"/>
      <c r="B248" s="116"/>
      <c r="C248" s="116"/>
      <c r="D248" s="116" t="s">
        <v>320</v>
      </c>
      <c r="E248" s="116"/>
      <c r="F248" s="116"/>
      <c r="G248" s="136" t="s">
        <v>981</v>
      </c>
      <c r="I248" s="260" t="s">
        <v>770</v>
      </c>
      <c r="J248" s="162" t="s">
        <v>771</v>
      </c>
      <c r="K248" s="287">
        <f>+'0BJ PROGR. I-II Y III'!C244</f>
        <v>0</v>
      </c>
      <c r="L248" s="130">
        <f>+'0BJ PROGR. I-II Y III'!D244</f>
        <v>0</v>
      </c>
      <c r="M248" s="130">
        <f>+'0BJ PROGR. I-II Y III'!E244</f>
        <v>0</v>
      </c>
      <c r="N248" s="130">
        <f>+'0BJ PROGR. I-II Y III'!F244</f>
        <v>0</v>
      </c>
      <c r="O248" s="267">
        <f t="shared" si="196"/>
        <v>0</v>
      </c>
      <c r="P248" s="117"/>
      <c r="Q248" s="287">
        <f>+'0BJ PROGR. I-II Y III'!I244</f>
        <v>0</v>
      </c>
      <c r="R248" s="130">
        <f>+'0BJ PROGR. I-II Y III'!J244</f>
        <v>0</v>
      </c>
      <c r="S248" s="130">
        <f>+'0BJ PROGR. I-II Y III'!K244</f>
        <v>0</v>
      </c>
      <c r="T248" s="130">
        <f>+'0BJ PROGR. I-II Y III'!L244</f>
        <v>0</v>
      </c>
      <c r="U248" s="130">
        <f>+'0BJ PROGR. I-II Y III'!M244</f>
        <v>0</v>
      </c>
      <c r="V248" s="358">
        <f>+'0BJ PROGR. I-II Y III'!N244</f>
        <v>0</v>
      </c>
      <c r="W248" s="130">
        <f>+'0BJ PROGR. I-II Y III'!O244</f>
        <v>0</v>
      </c>
      <c r="X248" s="280">
        <f>+'0BJ PROGR. I-II Y III'!P244</f>
        <v>0</v>
      </c>
      <c r="Y248" s="257">
        <f>+'0BJ PROGR. I-II Y III'!Q244</f>
        <v>0</v>
      </c>
      <c r="Z248" s="257">
        <f>+'0BJ PROGR. I-II Y III'!R244</f>
        <v>0</v>
      </c>
      <c r="AA248" s="257">
        <f>+'0BJ PROGR. I-II Y III'!S244</f>
        <v>0</v>
      </c>
      <c r="AB248" s="130">
        <f>+'0BJ PROGR. I-II Y III'!T244</f>
        <v>0</v>
      </c>
      <c r="AC248" s="287">
        <f>+'0BJ PROGR. I-II Y III'!U244</f>
        <v>0</v>
      </c>
      <c r="AD248" s="130">
        <f>+'0BJ PROGR. I-II Y III'!V244</f>
        <v>0</v>
      </c>
      <c r="AE248" s="130">
        <f>+'0BJ PROGR. I-II Y III'!W244</f>
        <v>0</v>
      </c>
      <c r="AF248" s="130">
        <f>+'0BJ PROGR. I-II Y III'!X244</f>
        <v>0</v>
      </c>
      <c r="AG248" s="130">
        <f>+'0BJ PROGR. I-II Y III'!Y244</f>
        <v>0</v>
      </c>
      <c r="AH248" s="130">
        <f>+'0BJ PROGR. I-II Y III'!Z244</f>
        <v>0</v>
      </c>
      <c r="AI248" s="130">
        <f>+'0BJ PROGR. I-II Y III'!AA244</f>
        <v>0</v>
      </c>
      <c r="AJ248" s="267">
        <f t="shared" si="197"/>
        <v>0</v>
      </c>
      <c r="AK248" s="130"/>
      <c r="AL248" s="267">
        <v>0</v>
      </c>
      <c r="AM248" s="130"/>
      <c r="AN248" s="267">
        <f t="shared" si="198"/>
        <v>0</v>
      </c>
      <c r="AO248" s="130"/>
      <c r="AP248" s="130"/>
      <c r="AQ248" s="130"/>
      <c r="AR248" s="130"/>
      <c r="AS248" s="130"/>
      <c r="AT248" s="130"/>
      <c r="AU248" s="130"/>
      <c r="AV248" s="130"/>
      <c r="AW248" s="130"/>
      <c r="AX248" s="116"/>
      <c r="AY248" s="116"/>
    </row>
    <row r="249" spans="1:51" ht="15.75" customHeight="1">
      <c r="A249" s="116"/>
      <c r="B249" s="116"/>
      <c r="C249" s="116"/>
      <c r="D249" s="116"/>
      <c r="E249" s="116"/>
      <c r="F249" s="116"/>
      <c r="G249" s="136"/>
      <c r="I249" s="260"/>
      <c r="J249" s="162"/>
      <c r="K249" s="287"/>
      <c r="L249" s="130"/>
      <c r="M249" s="130"/>
      <c r="N249" s="130"/>
      <c r="O249" s="267"/>
      <c r="P249" s="117"/>
      <c r="Q249" s="287"/>
      <c r="R249" s="130"/>
      <c r="S249" s="130"/>
      <c r="T249" s="130"/>
      <c r="U249" s="130"/>
      <c r="V249" s="358"/>
      <c r="W249" s="130"/>
      <c r="X249" s="280"/>
      <c r="Y249" s="257"/>
      <c r="Z249" s="257"/>
      <c r="AA249" s="257"/>
      <c r="AB249" s="130"/>
      <c r="AC249" s="362"/>
      <c r="AD249" s="363"/>
      <c r="AE249" s="363"/>
      <c r="AF249" s="363"/>
      <c r="AG249" s="363"/>
      <c r="AH249" s="363"/>
      <c r="AI249" s="363"/>
      <c r="AJ249" s="364"/>
      <c r="AK249" s="130"/>
      <c r="AL249" s="267"/>
      <c r="AM249" s="130"/>
      <c r="AN249" s="267"/>
      <c r="AO249" s="130"/>
      <c r="AP249" s="130"/>
      <c r="AQ249" s="130"/>
      <c r="AR249" s="130"/>
      <c r="AS249" s="130"/>
      <c r="AT249" s="130"/>
      <c r="AU249" s="130"/>
      <c r="AV249" s="130"/>
      <c r="AW249" s="130"/>
      <c r="AX249" s="116"/>
      <c r="AY249" s="116"/>
    </row>
    <row r="250" spans="1:51" ht="35.25" customHeight="1">
      <c r="A250" s="156" t="s">
        <v>983</v>
      </c>
      <c r="B250" s="456" t="s">
        <v>984</v>
      </c>
      <c r="C250" s="438"/>
      <c r="D250" s="438"/>
      <c r="E250" s="438"/>
      <c r="F250" s="438"/>
      <c r="G250" s="123">
        <v>2</v>
      </c>
      <c r="H250" s="321"/>
      <c r="I250" s="337"/>
      <c r="J250" s="338"/>
      <c r="K250" s="310">
        <f t="shared" ref="K250:O250" si="199">+K252+K264+K292</f>
        <v>0</v>
      </c>
      <c r="L250" s="125">
        <f t="shared" si="199"/>
        <v>1800000</v>
      </c>
      <c r="M250" s="125">
        <f t="shared" si="199"/>
        <v>11645000</v>
      </c>
      <c r="N250" s="125">
        <f t="shared" si="199"/>
        <v>0</v>
      </c>
      <c r="O250" s="309">
        <f t="shared" si="199"/>
        <v>13445000</v>
      </c>
      <c r="P250" s="117"/>
      <c r="Q250" s="310">
        <f t="shared" ref="Q250:AJ250" si="200">+Q252+Q264+Q292</f>
        <v>500000</v>
      </c>
      <c r="R250" s="125">
        <f t="shared" si="200"/>
        <v>0</v>
      </c>
      <c r="S250" s="125">
        <f t="shared" si="200"/>
        <v>0</v>
      </c>
      <c r="T250" s="125">
        <f t="shared" si="200"/>
        <v>500000</v>
      </c>
      <c r="U250" s="125">
        <f t="shared" si="200"/>
        <v>0</v>
      </c>
      <c r="V250" s="365">
        <f t="shared" si="200"/>
        <v>1500000</v>
      </c>
      <c r="W250" s="125">
        <f t="shared" si="200"/>
        <v>0</v>
      </c>
      <c r="X250" s="311">
        <f t="shared" si="200"/>
        <v>1500000</v>
      </c>
      <c r="Y250" s="366">
        <f t="shared" si="200"/>
        <v>0</v>
      </c>
      <c r="Z250" s="366">
        <f t="shared" si="200"/>
        <v>0</v>
      </c>
      <c r="AA250" s="366">
        <f t="shared" si="200"/>
        <v>138592</v>
      </c>
      <c r="AB250" s="125">
        <f t="shared" si="200"/>
        <v>138592</v>
      </c>
      <c r="AC250" s="310">
        <f t="shared" si="200"/>
        <v>0</v>
      </c>
      <c r="AD250" s="125">
        <f t="shared" si="200"/>
        <v>0</v>
      </c>
      <c r="AE250" s="125">
        <f t="shared" si="200"/>
        <v>0</v>
      </c>
      <c r="AF250" s="125">
        <f t="shared" si="200"/>
        <v>500000</v>
      </c>
      <c r="AG250" s="125">
        <f t="shared" si="200"/>
        <v>2500000</v>
      </c>
      <c r="AH250" s="125">
        <f t="shared" si="200"/>
        <v>0</v>
      </c>
      <c r="AI250" s="311">
        <f t="shared" si="200"/>
        <v>0</v>
      </c>
      <c r="AJ250" s="311">
        <f t="shared" si="200"/>
        <v>5638592</v>
      </c>
      <c r="AK250" s="130"/>
      <c r="AL250" s="309">
        <f>+AL252+AL264+AL292</f>
        <v>1576850663.6746709</v>
      </c>
      <c r="AM250" s="130"/>
      <c r="AN250" s="309">
        <f>+AN252+AN264+AN292</f>
        <v>1595934255.6746709</v>
      </c>
      <c r="AO250" s="130"/>
      <c r="AP250" s="130"/>
      <c r="AQ250" s="130"/>
      <c r="AR250" s="130"/>
      <c r="AS250" s="130"/>
      <c r="AT250" s="130"/>
      <c r="AU250" s="130"/>
      <c r="AV250" s="130"/>
      <c r="AW250" s="130"/>
      <c r="AX250" s="116"/>
      <c r="AY250" s="116"/>
    </row>
    <row r="251" spans="1:51" ht="15.75" customHeight="1">
      <c r="A251" s="130"/>
      <c r="B251" s="130"/>
      <c r="C251" s="130"/>
      <c r="D251" s="130"/>
      <c r="E251" s="130"/>
      <c r="F251" s="130"/>
      <c r="G251" s="130"/>
      <c r="I251" s="273">
        <v>5</v>
      </c>
      <c r="J251" s="164" t="s">
        <v>176</v>
      </c>
      <c r="K251" s="278"/>
      <c r="L251" s="158"/>
      <c r="M251" s="158"/>
      <c r="N251" s="158"/>
      <c r="O251" s="274"/>
      <c r="P251" s="117"/>
      <c r="Q251" s="278"/>
      <c r="R251" s="158"/>
      <c r="S251" s="158"/>
      <c r="T251" s="158"/>
      <c r="U251" s="158"/>
      <c r="V251" s="352"/>
      <c r="W251" s="158"/>
      <c r="X251" s="277"/>
      <c r="Y251" s="276"/>
      <c r="Z251" s="276"/>
      <c r="AA251" s="276"/>
      <c r="AB251" s="158"/>
      <c r="AC251" s="278"/>
      <c r="AD251" s="158"/>
      <c r="AE251" s="158"/>
      <c r="AF251" s="158"/>
      <c r="AG251" s="158"/>
      <c r="AH251" s="158"/>
      <c r="AI251" s="277"/>
      <c r="AJ251" s="277"/>
      <c r="AK251" s="130"/>
      <c r="AL251" s="274"/>
      <c r="AM251" s="130"/>
      <c r="AN251" s="274"/>
      <c r="AO251" s="130"/>
      <c r="AP251" s="130"/>
      <c r="AQ251" s="130"/>
      <c r="AR251" s="130"/>
      <c r="AS251" s="130"/>
      <c r="AT251" s="130"/>
      <c r="AU251" s="130"/>
      <c r="AV251" s="130"/>
      <c r="AW251" s="130"/>
      <c r="AX251" s="116"/>
      <c r="AY251" s="116"/>
    </row>
    <row r="252" spans="1:51" ht="15.75" customHeight="1">
      <c r="A252" s="116"/>
      <c r="B252" s="131" t="s">
        <v>985</v>
      </c>
      <c r="C252" s="141" t="s">
        <v>986</v>
      </c>
      <c r="D252" s="116"/>
      <c r="E252" s="116"/>
      <c r="F252" s="116"/>
      <c r="G252" s="116"/>
      <c r="I252" s="260"/>
      <c r="J252" s="162"/>
      <c r="K252" s="354">
        <f t="shared" ref="K252:O252" si="201">+K254+K255+K260+K261+K262</f>
        <v>0</v>
      </c>
      <c r="L252" s="133">
        <f t="shared" si="201"/>
        <v>0</v>
      </c>
      <c r="M252" s="133">
        <f t="shared" si="201"/>
        <v>0</v>
      </c>
      <c r="N252" s="133">
        <f t="shared" si="201"/>
        <v>0</v>
      </c>
      <c r="O252" s="305">
        <f t="shared" si="201"/>
        <v>0</v>
      </c>
      <c r="P252" s="117"/>
      <c r="Q252" s="354">
        <f t="shared" ref="Q252:AJ252" si="202">+Q254+Q255+Q260+Q261+Q262</f>
        <v>0</v>
      </c>
      <c r="R252" s="133">
        <f t="shared" si="202"/>
        <v>0</v>
      </c>
      <c r="S252" s="133">
        <f t="shared" si="202"/>
        <v>0</v>
      </c>
      <c r="T252" s="133">
        <f t="shared" si="202"/>
        <v>0</v>
      </c>
      <c r="U252" s="133">
        <f t="shared" si="202"/>
        <v>0</v>
      </c>
      <c r="V252" s="355">
        <f t="shared" si="202"/>
        <v>0</v>
      </c>
      <c r="W252" s="133">
        <f t="shared" si="202"/>
        <v>0</v>
      </c>
      <c r="X252" s="308">
        <f t="shared" si="202"/>
        <v>0</v>
      </c>
      <c r="Y252" s="307">
        <f t="shared" si="202"/>
        <v>0</v>
      </c>
      <c r="Z252" s="307">
        <f t="shared" si="202"/>
        <v>0</v>
      </c>
      <c r="AA252" s="307">
        <f t="shared" si="202"/>
        <v>0</v>
      </c>
      <c r="AB252" s="133">
        <f t="shared" si="202"/>
        <v>0</v>
      </c>
      <c r="AC252" s="354">
        <f t="shared" si="202"/>
        <v>0</v>
      </c>
      <c r="AD252" s="133">
        <f t="shared" si="202"/>
        <v>0</v>
      </c>
      <c r="AE252" s="133">
        <f t="shared" si="202"/>
        <v>0</v>
      </c>
      <c r="AF252" s="133">
        <f t="shared" si="202"/>
        <v>0</v>
      </c>
      <c r="AG252" s="133">
        <f t="shared" si="202"/>
        <v>0</v>
      </c>
      <c r="AH252" s="133">
        <f t="shared" si="202"/>
        <v>0</v>
      </c>
      <c r="AI252" s="308">
        <f t="shared" si="202"/>
        <v>0</v>
      </c>
      <c r="AJ252" s="308">
        <f t="shared" si="202"/>
        <v>0</v>
      </c>
      <c r="AK252" s="130"/>
      <c r="AL252" s="305">
        <f>+AL254+AL255+AL260+AL261+AL262</f>
        <v>1396786832.6746709</v>
      </c>
      <c r="AM252" s="130"/>
      <c r="AN252" s="305">
        <f>+AN254+AN255+AN260+AN261+AN262</f>
        <v>1396786832.6746709</v>
      </c>
      <c r="AO252" s="130"/>
      <c r="AP252" s="130"/>
      <c r="AQ252" s="130"/>
      <c r="AR252" s="130"/>
      <c r="AS252" s="130"/>
      <c r="AT252" s="130"/>
      <c r="AU252" s="130"/>
      <c r="AV252" s="130"/>
      <c r="AW252" s="130"/>
      <c r="AX252" s="116"/>
      <c r="AY252" s="116"/>
    </row>
    <row r="253" spans="1:51" ht="15.75" customHeight="1">
      <c r="A253" s="116"/>
      <c r="B253" s="131"/>
      <c r="C253" s="141"/>
      <c r="D253" s="116"/>
      <c r="E253" s="116"/>
      <c r="F253" s="116"/>
      <c r="G253" s="116"/>
      <c r="I253" s="273" t="s">
        <v>772</v>
      </c>
      <c r="J253" s="164" t="s">
        <v>773</v>
      </c>
      <c r="K253" s="278"/>
      <c r="L253" s="158"/>
      <c r="M253" s="158"/>
      <c r="N253" s="158"/>
      <c r="O253" s="274"/>
      <c r="P253" s="117"/>
      <c r="Q253" s="278"/>
      <c r="R253" s="158"/>
      <c r="S253" s="158"/>
      <c r="T253" s="158"/>
      <c r="U253" s="158"/>
      <c r="V253" s="352"/>
      <c r="W253" s="158"/>
      <c r="X253" s="277"/>
      <c r="Y253" s="276"/>
      <c r="Z253" s="276"/>
      <c r="AA253" s="276"/>
      <c r="AB253" s="158"/>
      <c r="AC253" s="278"/>
      <c r="AD253" s="158"/>
      <c r="AE253" s="158"/>
      <c r="AF253" s="158"/>
      <c r="AG253" s="158"/>
      <c r="AH253" s="158"/>
      <c r="AI253" s="277"/>
      <c r="AJ253" s="277"/>
      <c r="AK253" s="130"/>
      <c r="AL253" s="274"/>
      <c r="AM253" s="130"/>
      <c r="AN253" s="274"/>
      <c r="AO253" s="130"/>
      <c r="AP253" s="130"/>
      <c r="AQ253" s="130"/>
      <c r="AR253" s="130"/>
      <c r="AS253" s="130"/>
      <c r="AT253" s="130"/>
      <c r="AU253" s="130"/>
      <c r="AV253" s="130"/>
      <c r="AW253" s="130"/>
      <c r="AX253" s="116"/>
      <c r="AY253" s="116"/>
    </row>
    <row r="254" spans="1:51" ht="15.75" customHeight="1">
      <c r="A254" s="116"/>
      <c r="B254" s="115"/>
      <c r="C254" s="136" t="s">
        <v>987</v>
      </c>
      <c r="D254" s="116" t="s">
        <v>988</v>
      </c>
      <c r="E254" s="116"/>
      <c r="F254" s="116"/>
      <c r="G254" s="136" t="s">
        <v>987</v>
      </c>
      <c r="I254" s="260" t="s">
        <v>774</v>
      </c>
      <c r="J254" s="162" t="s">
        <v>775</v>
      </c>
      <c r="K254" s="287">
        <f>+'0BJ PROGR. I-II Y III'!C250</f>
        <v>0</v>
      </c>
      <c r="L254" s="130">
        <f>+'0BJ PROGR. I-II Y III'!D250</f>
        <v>0</v>
      </c>
      <c r="M254" s="130">
        <f>+'0BJ PROGR. I-II Y III'!E250</f>
        <v>0</v>
      </c>
      <c r="N254" s="130">
        <f>+'0BJ PROGR. I-II Y III'!F250</f>
        <v>0</v>
      </c>
      <c r="O254" s="267">
        <f>SUM(K254:N254)</f>
        <v>0</v>
      </c>
      <c r="P254" s="117"/>
      <c r="Q254" s="287">
        <f>+'0BJ PROGR. I-II Y III'!I250</f>
        <v>0</v>
      </c>
      <c r="R254" s="130">
        <f>+'0BJ PROGR. I-II Y III'!J250</f>
        <v>0</v>
      </c>
      <c r="S254" s="130">
        <f>+'0BJ PROGR. I-II Y III'!K250</f>
        <v>0</v>
      </c>
      <c r="T254" s="130">
        <f>+'0BJ PROGR. I-II Y III'!L250</f>
        <v>0</v>
      </c>
      <c r="U254" s="130">
        <f>+'0BJ PROGR. I-II Y III'!M250</f>
        <v>0</v>
      </c>
      <c r="V254" s="358">
        <f>+'0BJ PROGR. I-II Y III'!N250</f>
        <v>0</v>
      </c>
      <c r="W254" s="130">
        <f>+'0BJ PROGR. I-II Y III'!O250</f>
        <v>0</v>
      </c>
      <c r="X254" s="280">
        <f>+'0BJ PROGR. I-II Y III'!P250</f>
        <v>0</v>
      </c>
      <c r="Y254" s="257">
        <f>+'0BJ PROGR. I-II Y III'!Q250</f>
        <v>0</v>
      </c>
      <c r="Z254" s="257">
        <f>+'0BJ PROGR. I-II Y III'!R250</f>
        <v>0</v>
      </c>
      <c r="AA254" s="257">
        <f>+'0BJ PROGR. I-II Y III'!S250</f>
        <v>0</v>
      </c>
      <c r="AB254" s="130">
        <f>+'0BJ PROGR. I-II Y III'!T250</f>
        <v>0</v>
      </c>
      <c r="AC254" s="287">
        <f>+'0BJ PROGR. I-II Y III'!U250</f>
        <v>0</v>
      </c>
      <c r="AD254" s="130">
        <f>+'0BJ PROGR. I-II Y III'!V250</f>
        <v>0</v>
      </c>
      <c r="AE254" s="130">
        <f>+'0BJ PROGR. I-II Y III'!W250</f>
        <v>0</v>
      </c>
      <c r="AF254" s="130">
        <f>+'0BJ PROGR. I-II Y III'!X250</f>
        <v>0</v>
      </c>
      <c r="AG254" s="130">
        <f>+'0BJ PROGR. I-II Y III'!Y250</f>
        <v>0</v>
      </c>
      <c r="AH254" s="130">
        <f>+'0BJ PROGR. I-II Y III'!Z250</f>
        <v>0</v>
      </c>
      <c r="AI254" s="280">
        <f>+'0BJ PROGR. I-II Y III'!AA250</f>
        <v>0</v>
      </c>
      <c r="AJ254" s="267">
        <f>+Q254+R254+S254+T254+U254++X254+AB254+AC254+AD254+AE254+AF254+AG254+AH254+AI254</f>
        <v>0</v>
      </c>
      <c r="AK254" s="130"/>
      <c r="AL254" s="267">
        <f>+'DETALLE PROG. III'!D38+'DETALLE PROG. III'!D44+'DETALLE PROG. III'!D51</f>
        <v>33000000</v>
      </c>
      <c r="AM254" s="130"/>
      <c r="AN254" s="267">
        <f>+O254+AJ254+AL254</f>
        <v>33000000</v>
      </c>
      <c r="AO254" s="130"/>
      <c r="AP254" s="130"/>
      <c r="AQ254" s="130"/>
      <c r="AR254" s="130"/>
      <c r="AS254" s="130"/>
      <c r="AT254" s="130"/>
      <c r="AU254" s="130"/>
      <c r="AV254" s="130"/>
      <c r="AW254" s="130"/>
      <c r="AX254" s="116"/>
      <c r="AY254" s="116"/>
    </row>
    <row r="255" spans="1:51" ht="15.75" customHeight="1">
      <c r="A255" s="116"/>
      <c r="B255" s="115"/>
      <c r="C255" s="136" t="s">
        <v>989</v>
      </c>
      <c r="D255" s="116" t="s">
        <v>990</v>
      </c>
      <c r="E255" s="116"/>
      <c r="F255" s="116"/>
      <c r="G255" s="136"/>
      <c r="I255" s="130"/>
      <c r="J255" s="130"/>
      <c r="K255" s="354">
        <f t="shared" ref="K255:O255" si="203">SUM(K256:K259)</f>
        <v>0</v>
      </c>
      <c r="L255" s="133">
        <f t="shared" si="203"/>
        <v>0</v>
      </c>
      <c r="M255" s="133">
        <f t="shared" si="203"/>
        <v>0</v>
      </c>
      <c r="N255" s="133">
        <f t="shared" si="203"/>
        <v>0</v>
      </c>
      <c r="O255" s="305">
        <f t="shared" si="203"/>
        <v>0</v>
      </c>
      <c r="P255" s="117"/>
      <c r="Q255" s="354">
        <f t="shared" ref="Q255:AJ255" si="204">SUM(Q256:Q259)</f>
        <v>0</v>
      </c>
      <c r="R255" s="133">
        <f t="shared" si="204"/>
        <v>0</v>
      </c>
      <c r="S255" s="133">
        <f t="shared" si="204"/>
        <v>0</v>
      </c>
      <c r="T255" s="133">
        <f t="shared" si="204"/>
        <v>0</v>
      </c>
      <c r="U255" s="133">
        <f t="shared" si="204"/>
        <v>0</v>
      </c>
      <c r="V255" s="355">
        <f t="shared" si="204"/>
        <v>0</v>
      </c>
      <c r="W255" s="133">
        <f t="shared" si="204"/>
        <v>0</v>
      </c>
      <c r="X255" s="308">
        <f t="shared" si="204"/>
        <v>0</v>
      </c>
      <c r="Y255" s="307">
        <f t="shared" si="204"/>
        <v>0</v>
      </c>
      <c r="Z255" s="307">
        <f t="shared" si="204"/>
        <v>0</v>
      </c>
      <c r="AA255" s="307">
        <f t="shared" si="204"/>
        <v>0</v>
      </c>
      <c r="AB255" s="133">
        <f t="shared" si="204"/>
        <v>0</v>
      </c>
      <c r="AC255" s="354">
        <f t="shared" si="204"/>
        <v>0</v>
      </c>
      <c r="AD255" s="133">
        <f t="shared" si="204"/>
        <v>0</v>
      </c>
      <c r="AE255" s="133">
        <f t="shared" si="204"/>
        <v>0</v>
      </c>
      <c r="AF255" s="133">
        <f t="shared" si="204"/>
        <v>0</v>
      </c>
      <c r="AG255" s="133">
        <f t="shared" si="204"/>
        <v>0</v>
      </c>
      <c r="AH255" s="133">
        <f t="shared" si="204"/>
        <v>0</v>
      </c>
      <c r="AI255" s="308">
        <f t="shared" si="204"/>
        <v>0</v>
      </c>
      <c r="AJ255" s="308">
        <f t="shared" si="204"/>
        <v>0</v>
      </c>
      <c r="AK255" s="130"/>
      <c r="AL255" s="305">
        <f>SUM(AL256:AL259)</f>
        <v>1202979824.584671</v>
      </c>
      <c r="AM255" s="130"/>
      <c r="AN255" s="305">
        <f>SUM(AN256:AN259)</f>
        <v>1202979824.584671</v>
      </c>
      <c r="AO255" s="130"/>
      <c r="AP255" s="130"/>
      <c r="AQ255" s="130"/>
      <c r="AR255" s="130"/>
      <c r="AS255" s="130"/>
      <c r="AT255" s="130"/>
      <c r="AU255" s="130"/>
      <c r="AV255" s="130"/>
      <c r="AW255" s="130"/>
      <c r="AX255" s="116"/>
      <c r="AY255" s="116"/>
    </row>
    <row r="256" spans="1:51" ht="15.75" customHeight="1">
      <c r="A256" s="116"/>
      <c r="B256" s="115"/>
      <c r="C256" s="114"/>
      <c r="D256" s="114"/>
      <c r="E256" s="116"/>
      <c r="F256" s="116"/>
      <c r="G256" s="136" t="s">
        <v>989</v>
      </c>
      <c r="I256" s="260" t="s">
        <v>776</v>
      </c>
      <c r="J256" s="162" t="s">
        <v>777</v>
      </c>
      <c r="K256" s="287">
        <f>+'0BJ PROGR. I-II Y III'!C251</f>
        <v>0</v>
      </c>
      <c r="L256" s="130">
        <f>+'0BJ PROGR. I-II Y III'!D251</f>
        <v>0</v>
      </c>
      <c r="M256" s="130">
        <f>+'0BJ PROGR. I-II Y III'!E251</f>
        <v>0</v>
      </c>
      <c r="N256" s="130">
        <f>+'0BJ PROGR. I-II Y III'!F251</f>
        <v>0</v>
      </c>
      <c r="O256" s="267">
        <f t="shared" ref="O256:O262" si="205">SUM(K256:N256)</f>
        <v>0</v>
      </c>
      <c r="P256" s="117"/>
      <c r="Q256" s="287">
        <f>+'0BJ PROGR. I-II Y III'!I251</f>
        <v>0</v>
      </c>
      <c r="R256" s="130">
        <f>+'0BJ PROGR. I-II Y III'!J251</f>
        <v>0</v>
      </c>
      <c r="S256" s="130">
        <f>+'0BJ PROGR. I-II Y III'!K251</f>
        <v>0</v>
      </c>
      <c r="T256" s="130">
        <f>+'0BJ PROGR. I-II Y III'!L251</f>
        <v>0</v>
      </c>
      <c r="U256" s="130">
        <f>+'0BJ PROGR. I-II Y III'!M251</f>
        <v>0</v>
      </c>
      <c r="V256" s="358">
        <f>+'0BJ PROGR. I-II Y III'!N251</f>
        <v>0</v>
      </c>
      <c r="W256" s="130">
        <f>+'0BJ PROGR. I-II Y III'!O251</f>
        <v>0</v>
      </c>
      <c r="X256" s="280">
        <f>+'0BJ PROGR. I-II Y III'!P251</f>
        <v>0</v>
      </c>
      <c r="Y256" s="257">
        <f>+'0BJ PROGR. I-II Y III'!Q251</f>
        <v>0</v>
      </c>
      <c r="Z256" s="257">
        <f>+'0BJ PROGR. I-II Y III'!R251</f>
        <v>0</v>
      </c>
      <c r="AA256" s="257">
        <f>+'0BJ PROGR. I-II Y III'!S251</f>
        <v>0</v>
      </c>
      <c r="AB256" s="130">
        <f>+'0BJ PROGR. I-II Y III'!T251</f>
        <v>0</v>
      </c>
      <c r="AC256" s="287">
        <f>+'0BJ PROGR. I-II Y III'!U251</f>
        <v>0</v>
      </c>
      <c r="AD256" s="130">
        <f>+'0BJ PROGR. I-II Y III'!V251</f>
        <v>0</v>
      </c>
      <c r="AE256" s="130">
        <f>+'0BJ PROGR. I-II Y III'!W251</f>
        <v>0</v>
      </c>
      <c r="AF256" s="130">
        <f>+'0BJ PROGR. I-II Y III'!X251</f>
        <v>0</v>
      </c>
      <c r="AG256" s="130">
        <f>+'0BJ PROGR. I-II Y III'!Y251</f>
        <v>0</v>
      </c>
      <c r="AH256" s="130">
        <f>+'0BJ PROGR. I-II Y III'!Z251</f>
        <v>0</v>
      </c>
      <c r="AI256" s="280">
        <f>+'0BJ PROGR. I-II Y III'!AA251</f>
        <v>0</v>
      </c>
      <c r="AJ256" s="267">
        <f t="shared" ref="AJ256:AJ262" si="206">+Q256+R256+S256+T256+U256++X256+AB256+AC256+AD256+AE256+AF256+AG256+AH256+AI256</f>
        <v>0</v>
      </c>
      <c r="AK256" s="130"/>
      <c r="AL256" s="267">
        <f>+'DETALLE PROG. III'!D56-'DETALLE PROG. III'!D148-'DETALLE PROG. III'!D157-'DETALLE PROG. III'!D160-'DETALLE PROG. III'!D164+'DETALLE PROG. III'!D168+'DETALLE PROG. III'!D181+'DETALLE PROG. III'!D187+'DETALLE PROG. III'!D196+'DETALLE PROG. III'!D206+'DETALLE PROG. III'!D212+'DETALLE PROG. III'!D222+'DETALLE PROG. III'!D227</f>
        <v>1196979824.584671</v>
      </c>
      <c r="AM256" s="130"/>
      <c r="AN256" s="267">
        <f t="shared" ref="AN256:AN262" si="207">+O256+AJ256+AL256</f>
        <v>1196979824.584671</v>
      </c>
      <c r="AO256" s="130"/>
      <c r="AP256" s="130"/>
      <c r="AQ256" s="130"/>
      <c r="AR256" s="130"/>
      <c r="AS256" s="130"/>
      <c r="AT256" s="130"/>
      <c r="AU256" s="130"/>
      <c r="AV256" s="130"/>
      <c r="AW256" s="130"/>
      <c r="AX256" s="116"/>
      <c r="AY256" s="116"/>
    </row>
    <row r="257" spans="1:51" ht="15.75" customHeight="1">
      <c r="A257" s="116"/>
      <c r="B257" s="115"/>
      <c r="C257" s="116"/>
      <c r="D257" s="116"/>
      <c r="E257" s="116"/>
      <c r="F257" s="116"/>
      <c r="G257" s="136" t="s">
        <v>989</v>
      </c>
      <c r="I257" s="260" t="s">
        <v>778</v>
      </c>
      <c r="J257" s="162" t="s">
        <v>779</v>
      </c>
      <c r="K257" s="287">
        <f>+'0BJ PROGR. I-II Y III'!C252</f>
        <v>0</v>
      </c>
      <c r="L257" s="130">
        <f>+'0BJ PROGR. I-II Y III'!D252</f>
        <v>0</v>
      </c>
      <c r="M257" s="130">
        <f>+'0BJ PROGR. I-II Y III'!E252</f>
        <v>0</v>
      </c>
      <c r="N257" s="130">
        <f>+'0BJ PROGR. I-II Y III'!F252</f>
        <v>0</v>
      </c>
      <c r="O257" s="267">
        <f t="shared" si="205"/>
        <v>0</v>
      </c>
      <c r="P257" s="117"/>
      <c r="Q257" s="287">
        <f>+'0BJ PROGR. I-II Y III'!I252</f>
        <v>0</v>
      </c>
      <c r="R257" s="130">
        <f>+'0BJ PROGR. I-II Y III'!J252</f>
        <v>0</v>
      </c>
      <c r="S257" s="130">
        <f>+'0BJ PROGR. I-II Y III'!K252</f>
        <v>0</v>
      </c>
      <c r="T257" s="130">
        <f>+'0BJ PROGR. I-II Y III'!L252</f>
        <v>0</v>
      </c>
      <c r="U257" s="130">
        <f>+'0BJ PROGR. I-II Y III'!M252</f>
        <v>0</v>
      </c>
      <c r="V257" s="358">
        <f>+'0BJ PROGR. I-II Y III'!N252</f>
        <v>0</v>
      </c>
      <c r="W257" s="130">
        <f>+'0BJ PROGR. I-II Y III'!O252</f>
        <v>0</v>
      </c>
      <c r="X257" s="280">
        <f>+'0BJ PROGR. I-II Y III'!P252</f>
        <v>0</v>
      </c>
      <c r="Y257" s="257">
        <f>+'0BJ PROGR. I-II Y III'!Q252</f>
        <v>0</v>
      </c>
      <c r="Z257" s="257">
        <f>+'0BJ PROGR. I-II Y III'!R252</f>
        <v>0</v>
      </c>
      <c r="AA257" s="257">
        <f>+'0BJ PROGR. I-II Y III'!S252</f>
        <v>0</v>
      </c>
      <c r="AB257" s="130">
        <f>+'0BJ PROGR. I-II Y III'!T252</f>
        <v>0</v>
      </c>
      <c r="AC257" s="287">
        <f>+'0BJ PROGR. I-II Y III'!U252</f>
        <v>0</v>
      </c>
      <c r="AD257" s="130">
        <f>+'0BJ PROGR. I-II Y III'!V252</f>
        <v>0</v>
      </c>
      <c r="AE257" s="130">
        <f>+'0BJ PROGR. I-II Y III'!W252</f>
        <v>0</v>
      </c>
      <c r="AF257" s="130">
        <f>+'0BJ PROGR. I-II Y III'!X252</f>
        <v>0</v>
      </c>
      <c r="AG257" s="130">
        <f>+'0BJ PROGR. I-II Y III'!Y252</f>
        <v>0</v>
      </c>
      <c r="AH257" s="130">
        <f>+'0BJ PROGR. I-II Y III'!Z252</f>
        <v>0</v>
      </c>
      <c r="AI257" s="280">
        <f>+'0BJ PROGR. I-II Y III'!AA252</f>
        <v>0</v>
      </c>
      <c r="AJ257" s="267">
        <f t="shared" si="206"/>
        <v>0</v>
      </c>
      <c r="AK257" s="130"/>
      <c r="AL257" s="267">
        <f>+S257+T257+U257+V257+W257+Z257+AD257+AE257+AF257+AG257+AH257+AI257+AJ257+AK257</f>
        <v>0</v>
      </c>
      <c r="AM257" s="130"/>
      <c r="AN257" s="267">
        <f t="shared" si="207"/>
        <v>0</v>
      </c>
      <c r="AO257" s="130"/>
      <c r="AP257" s="130"/>
      <c r="AQ257" s="130"/>
      <c r="AR257" s="130"/>
      <c r="AS257" s="130"/>
      <c r="AT257" s="130"/>
      <c r="AU257" s="130"/>
      <c r="AV257" s="130"/>
      <c r="AW257" s="130"/>
      <c r="AX257" s="116"/>
      <c r="AY257" s="116"/>
    </row>
    <row r="258" spans="1:51" ht="15.75" customHeight="1">
      <c r="A258" s="116"/>
      <c r="B258" s="116"/>
      <c r="C258" s="116"/>
      <c r="D258" s="116"/>
      <c r="E258" s="116"/>
      <c r="F258" s="116"/>
      <c r="G258" s="136" t="s">
        <v>989</v>
      </c>
      <c r="I258" s="260" t="s">
        <v>780</v>
      </c>
      <c r="J258" s="162" t="s">
        <v>781</v>
      </c>
      <c r="K258" s="287">
        <f>+'0BJ PROGR. I-II Y III'!C253</f>
        <v>0</v>
      </c>
      <c r="L258" s="130">
        <f>+'0BJ PROGR. I-II Y III'!D253</f>
        <v>0</v>
      </c>
      <c r="M258" s="130">
        <f>+'0BJ PROGR. I-II Y III'!E253</f>
        <v>0</v>
      </c>
      <c r="N258" s="130">
        <f>+'0BJ PROGR. I-II Y III'!F253</f>
        <v>0</v>
      </c>
      <c r="O258" s="267">
        <f t="shared" si="205"/>
        <v>0</v>
      </c>
      <c r="P258" s="117"/>
      <c r="Q258" s="287">
        <f>+'0BJ PROGR. I-II Y III'!I253</f>
        <v>0</v>
      </c>
      <c r="R258" s="130">
        <f>+'0BJ PROGR. I-II Y III'!J253</f>
        <v>0</v>
      </c>
      <c r="S258" s="130">
        <f>+'0BJ PROGR. I-II Y III'!K253</f>
        <v>0</v>
      </c>
      <c r="T258" s="130">
        <f>+'0BJ PROGR. I-II Y III'!L253</f>
        <v>0</v>
      </c>
      <c r="U258" s="130">
        <f>+'0BJ PROGR. I-II Y III'!M253</f>
        <v>0</v>
      </c>
      <c r="V258" s="358">
        <f>+'0BJ PROGR. I-II Y III'!N253</f>
        <v>0</v>
      </c>
      <c r="W258" s="130">
        <f>+'0BJ PROGR. I-II Y III'!O253</f>
        <v>0</v>
      </c>
      <c r="X258" s="280">
        <f>+'0BJ PROGR. I-II Y III'!P253</f>
        <v>0</v>
      </c>
      <c r="Y258" s="257">
        <f>+'0BJ PROGR. I-II Y III'!Q253</f>
        <v>0</v>
      </c>
      <c r="Z258" s="257">
        <f>+'0BJ PROGR. I-II Y III'!R253</f>
        <v>0</v>
      </c>
      <c r="AA258" s="257">
        <f>+'0BJ PROGR. I-II Y III'!S253</f>
        <v>0</v>
      </c>
      <c r="AB258" s="130">
        <f>+'0BJ PROGR. I-II Y III'!T253</f>
        <v>0</v>
      </c>
      <c r="AC258" s="287">
        <f>+'0BJ PROGR. I-II Y III'!U253</f>
        <v>0</v>
      </c>
      <c r="AD258" s="130">
        <f>+'0BJ PROGR. I-II Y III'!V253</f>
        <v>0</v>
      </c>
      <c r="AE258" s="130">
        <f>+'0BJ PROGR. I-II Y III'!W253</f>
        <v>0</v>
      </c>
      <c r="AF258" s="130">
        <f>+'0BJ PROGR. I-II Y III'!X253</f>
        <v>0</v>
      </c>
      <c r="AG258" s="130">
        <f>+'0BJ PROGR. I-II Y III'!Y253</f>
        <v>0</v>
      </c>
      <c r="AH258" s="130">
        <f>+'0BJ PROGR. I-II Y III'!Z253</f>
        <v>0</v>
      </c>
      <c r="AI258" s="280">
        <f>+'0BJ PROGR. I-II Y III'!AA253</f>
        <v>0</v>
      </c>
      <c r="AJ258" s="267">
        <f t="shared" si="206"/>
        <v>0</v>
      </c>
      <c r="AK258" s="130"/>
      <c r="AL258" s="267">
        <f>+'0BJ PROGR. I-II Y III'!AD253</f>
        <v>6000000</v>
      </c>
      <c r="AM258" s="130"/>
      <c r="AN258" s="267">
        <f t="shared" si="207"/>
        <v>6000000</v>
      </c>
      <c r="AO258" s="130"/>
      <c r="AP258" s="130"/>
      <c r="AQ258" s="130"/>
      <c r="AR258" s="130"/>
      <c r="AS258" s="130"/>
      <c r="AT258" s="130"/>
      <c r="AU258" s="130"/>
      <c r="AV258" s="130"/>
      <c r="AW258" s="130"/>
      <c r="AX258" s="116"/>
      <c r="AY258" s="116"/>
    </row>
    <row r="259" spans="1:51" ht="15.75" customHeight="1">
      <c r="A259" s="116"/>
      <c r="B259" s="116"/>
      <c r="C259" s="116"/>
      <c r="D259" s="116"/>
      <c r="E259" s="116"/>
      <c r="F259" s="116"/>
      <c r="G259" s="136" t="s">
        <v>989</v>
      </c>
      <c r="I259" s="260" t="s">
        <v>782</v>
      </c>
      <c r="J259" s="162" t="s">
        <v>783</v>
      </c>
      <c r="K259" s="287">
        <f>+'0BJ PROGR. I-II Y III'!C254</f>
        <v>0</v>
      </c>
      <c r="L259" s="130">
        <f>+'0BJ PROGR. I-II Y III'!D254</f>
        <v>0</v>
      </c>
      <c r="M259" s="130">
        <f>+'0BJ PROGR. I-II Y III'!E254</f>
        <v>0</v>
      </c>
      <c r="N259" s="130">
        <f>+'0BJ PROGR. I-II Y III'!F254</f>
        <v>0</v>
      </c>
      <c r="O259" s="267">
        <f t="shared" si="205"/>
        <v>0</v>
      </c>
      <c r="P259" s="117"/>
      <c r="Q259" s="287">
        <f>+'0BJ PROGR. I-II Y III'!I254</f>
        <v>0</v>
      </c>
      <c r="R259" s="130">
        <f>+'0BJ PROGR. I-II Y III'!J254</f>
        <v>0</v>
      </c>
      <c r="S259" s="130">
        <f>+'0BJ PROGR. I-II Y III'!K254</f>
        <v>0</v>
      </c>
      <c r="T259" s="130">
        <f>+'0BJ PROGR. I-II Y III'!L254</f>
        <v>0</v>
      </c>
      <c r="U259" s="130">
        <f>+'0BJ PROGR. I-II Y III'!M254</f>
        <v>0</v>
      </c>
      <c r="V259" s="358">
        <f>+'0BJ PROGR. I-II Y III'!N254</f>
        <v>0</v>
      </c>
      <c r="W259" s="130">
        <f>+'0BJ PROGR. I-II Y III'!O254</f>
        <v>0</v>
      </c>
      <c r="X259" s="280">
        <f>+'0BJ PROGR. I-II Y III'!P254</f>
        <v>0</v>
      </c>
      <c r="Y259" s="257">
        <f>+'0BJ PROGR. I-II Y III'!Q254</f>
        <v>0</v>
      </c>
      <c r="Z259" s="257">
        <f>+'0BJ PROGR. I-II Y III'!R254</f>
        <v>0</v>
      </c>
      <c r="AA259" s="257">
        <f>+'0BJ PROGR. I-II Y III'!S254</f>
        <v>0</v>
      </c>
      <c r="AB259" s="130">
        <f>+'0BJ PROGR. I-II Y III'!T254</f>
        <v>0</v>
      </c>
      <c r="AC259" s="287">
        <f>+'0BJ PROGR. I-II Y III'!U254</f>
        <v>0</v>
      </c>
      <c r="AD259" s="130">
        <f>+'0BJ PROGR. I-II Y III'!V254</f>
        <v>0</v>
      </c>
      <c r="AE259" s="130">
        <f>+'0BJ PROGR. I-II Y III'!W254</f>
        <v>0</v>
      </c>
      <c r="AF259" s="130">
        <f>+'0BJ PROGR. I-II Y III'!X254</f>
        <v>0</v>
      </c>
      <c r="AG259" s="130">
        <f>+'0BJ PROGR. I-II Y III'!Y254</f>
        <v>0</v>
      </c>
      <c r="AH259" s="130">
        <f>+'0BJ PROGR. I-II Y III'!Z254</f>
        <v>0</v>
      </c>
      <c r="AI259" s="280">
        <f>+'0BJ PROGR. I-II Y III'!AA254</f>
        <v>0</v>
      </c>
      <c r="AJ259" s="267">
        <f t="shared" si="206"/>
        <v>0</v>
      </c>
      <c r="AK259" s="130"/>
      <c r="AL259" s="267">
        <v>0</v>
      </c>
      <c r="AM259" s="130"/>
      <c r="AN259" s="267">
        <f t="shared" si="207"/>
        <v>0</v>
      </c>
      <c r="AO259" s="130"/>
      <c r="AP259" s="130"/>
      <c r="AQ259" s="130"/>
      <c r="AR259" s="130"/>
      <c r="AS259" s="130"/>
      <c r="AT259" s="130"/>
      <c r="AU259" s="130"/>
      <c r="AV259" s="130"/>
      <c r="AW259" s="130"/>
      <c r="AX259" s="116"/>
      <c r="AY259" s="116"/>
    </row>
    <row r="260" spans="1:51" ht="15.75" customHeight="1">
      <c r="A260" s="116"/>
      <c r="B260" s="116"/>
      <c r="C260" s="136" t="s">
        <v>991</v>
      </c>
      <c r="D260" s="116" t="s">
        <v>785</v>
      </c>
      <c r="E260" s="116"/>
      <c r="F260" s="116"/>
      <c r="G260" s="136" t="s">
        <v>991</v>
      </c>
      <c r="I260" s="260" t="s">
        <v>784</v>
      </c>
      <c r="J260" s="162" t="s">
        <v>785</v>
      </c>
      <c r="K260" s="287">
        <f>+'0BJ PROGR. I-II Y III'!C255</f>
        <v>0</v>
      </c>
      <c r="L260" s="130">
        <f>+'0BJ PROGR. I-II Y III'!D255</f>
        <v>0</v>
      </c>
      <c r="M260" s="130">
        <f>+'0BJ PROGR. I-II Y III'!E255</f>
        <v>0</v>
      </c>
      <c r="N260" s="130">
        <f>+'0BJ PROGR. I-II Y III'!F255</f>
        <v>0</v>
      </c>
      <c r="O260" s="267">
        <f t="shared" si="205"/>
        <v>0</v>
      </c>
      <c r="P260" s="117"/>
      <c r="Q260" s="287">
        <f>+'0BJ PROGR. I-II Y III'!I255</f>
        <v>0</v>
      </c>
      <c r="R260" s="130">
        <f>+'0BJ PROGR. I-II Y III'!J255</f>
        <v>0</v>
      </c>
      <c r="S260" s="130">
        <f>+'0BJ PROGR. I-II Y III'!K255</f>
        <v>0</v>
      </c>
      <c r="T260" s="130">
        <f>+'0BJ PROGR. I-II Y III'!L255</f>
        <v>0</v>
      </c>
      <c r="U260" s="130">
        <f>+'0BJ PROGR. I-II Y III'!M255</f>
        <v>0</v>
      </c>
      <c r="V260" s="358">
        <f>+'0BJ PROGR. I-II Y III'!N255</f>
        <v>0</v>
      </c>
      <c r="W260" s="130">
        <f>+'0BJ PROGR. I-II Y III'!O255</f>
        <v>0</v>
      </c>
      <c r="X260" s="280">
        <f>+'0BJ PROGR. I-II Y III'!P255</f>
        <v>0</v>
      </c>
      <c r="Y260" s="257">
        <f>+'0BJ PROGR. I-II Y III'!Q255</f>
        <v>0</v>
      </c>
      <c r="Z260" s="257">
        <f>+'0BJ PROGR. I-II Y III'!R255</f>
        <v>0</v>
      </c>
      <c r="AA260" s="257">
        <f>+'0BJ PROGR. I-II Y III'!S255</f>
        <v>0</v>
      </c>
      <c r="AB260" s="130">
        <f>+'0BJ PROGR. I-II Y III'!T255</f>
        <v>0</v>
      </c>
      <c r="AC260" s="287">
        <f>+'0BJ PROGR. I-II Y III'!U255</f>
        <v>0</v>
      </c>
      <c r="AD260" s="130">
        <f>+'0BJ PROGR. I-II Y III'!V255</f>
        <v>0</v>
      </c>
      <c r="AE260" s="130">
        <f>+'0BJ PROGR. I-II Y III'!W255</f>
        <v>0</v>
      </c>
      <c r="AF260" s="130">
        <f>+'0BJ PROGR. I-II Y III'!X255</f>
        <v>0</v>
      </c>
      <c r="AG260" s="130">
        <f>+'0BJ PROGR. I-II Y III'!Y255</f>
        <v>0</v>
      </c>
      <c r="AH260" s="130">
        <f>+'0BJ PROGR. I-II Y III'!Z255</f>
        <v>0</v>
      </c>
      <c r="AI260" s="280">
        <f>+'0BJ PROGR. I-II Y III'!AA255</f>
        <v>0</v>
      </c>
      <c r="AJ260" s="267">
        <f t="shared" si="206"/>
        <v>0</v>
      </c>
      <c r="AK260" s="130"/>
      <c r="AL260" s="267">
        <v>0</v>
      </c>
      <c r="AM260" s="130"/>
      <c r="AN260" s="267">
        <f t="shared" si="207"/>
        <v>0</v>
      </c>
      <c r="AO260" s="130"/>
      <c r="AP260" s="130"/>
      <c r="AQ260" s="130"/>
      <c r="AR260" s="130"/>
      <c r="AS260" s="130"/>
      <c r="AT260" s="130"/>
      <c r="AU260" s="130"/>
      <c r="AV260" s="130"/>
      <c r="AW260" s="130"/>
      <c r="AX260" s="116"/>
      <c r="AY260" s="116"/>
    </row>
    <row r="261" spans="1:51" ht="15.75" customHeight="1">
      <c r="A261" s="116"/>
      <c r="B261" s="116"/>
      <c r="C261" s="136" t="s">
        <v>992</v>
      </c>
      <c r="D261" s="116" t="s">
        <v>787</v>
      </c>
      <c r="E261" s="116"/>
      <c r="F261" s="116"/>
      <c r="G261" s="136" t="s">
        <v>992</v>
      </c>
      <c r="I261" s="260" t="s">
        <v>786</v>
      </c>
      <c r="J261" s="162" t="s">
        <v>787</v>
      </c>
      <c r="K261" s="287">
        <f>+'0BJ PROGR. I-II Y III'!C256</f>
        <v>0</v>
      </c>
      <c r="L261" s="130">
        <f>+'0BJ PROGR. I-II Y III'!D256</f>
        <v>0</v>
      </c>
      <c r="M261" s="130">
        <f>+'0BJ PROGR. I-II Y III'!E256</f>
        <v>0</v>
      </c>
      <c r="N261" s="130">
        <f>+'0BJ PROGR. I-II Y III'!F256</f>
        <v>0</v>
      </c>
      <c r="O261" s="267">
        <f t="shared" si="205"/>
        <v>0</v>
      </c>
      <c r="P261" s="117"/>
      <c r="Q261" s="287">
        <f>+'0BJ PROGR. I-II Y III'!I256</f>
        <v>0</v>
      </c>
      <c r="R261" s="130">
        <f>+'0BJ PROGR. I-II Y III'!J256</f>
        <v>0</v>
      </c>
      <c r="S261" s="130">
        <f>+'0BJ PROGR. I-II Y III'!K256</f>
        <v>0</v>
      </c>
      <c r="T261" s="130">
        <f>+'0BJ PROGR. I-II Y III'!L256</f>
        <v>0</v>
      </c>
      <c r="U261" s="130">
        <f>+'0BJ PROGR. I-II Y III'!M256</f>
        <v>0</v>
      </c>
      <c r="V261" s="358">
        <f>+'0BJ PROGR. I-II Y III'!N256</f>
        <v>0</v>
      </c>
      <c r="W261" s="130">
        <f>+'0BJ PROGR. I-II Y III'!O256</f>
        <v>0</v>
      </c>
      <c r="X261" s="280">
        <f>+'0BJ PROGR. I-II Y III'!P256</f>
        <v>0</v>
      </c>
      <c r="Y261" s="257">
        <f>+'0BJ PROGR. I-II Y III'!Q256</f>
        <v>0</v>
      </c>
      <c r="Z261" s="257">
        <f>+'0BJ PROGR. I-II Y III'!R256</f>
        <v>0</v>
      </c>
      <c r="AA261" s="257">
        <f>+'0BJ PROGR. I-II Y III'!S256</f>
        <v>0</v>
      </c>
      <c r="AB261" s="130">
        <f>+'0BJ PROGR. I-II Y III'!T256</f>
        <v>0</v>
      </c>
      <c r="AC261" s="287">
        <f>+'0BJ PROGR. I-II Y III'!U256</f>
        <v>0</v>
      </c>
      <c r="AD261" s="130">
        <f>+'0BJ PROGR. I-II Y III'!V256</f>
        <v>0</v>
      </c>
      <c r="AE261" s="130">
        <f>+'0BJ PROGR. I-II Y III'!W256</f>
        <v>0</v>
      </c>
      <c r="AF261" s="130">
        <f>+'0BJ PROGR. I-II Y III'!X256</f>
        <v>0</v>
      </c>
      <c r="AG261" s="130">
        <f>+'0BJ PROGR. I-II Y III'!Y256</f>
        <v>0</v>
      </c>
      <c r="AH261" s="130">
        <f>+'0BJ PROGR. I-II Y III'!Z256</f>
        <v>0</v>
      </c>
      <c r="AI261" s="280">
        <f>+'0BJ PROGR. I-II Y III'!AA256</f>
        <v>0</v>
      </c>
      <c r="AJ261" s="267">
        <f t="shared" si="206"/>
        <v>0</v>
      </c>
      <c r="AK261" s="130"/>
      <c r="AL261" s="267">
        <v>0</v>
      </c>
      <c r="AM261" s="130"/>
      <c r="AN261" s="267">
        <f t="shared" si="207"/>
        <v>0</v>
      </c>
      <c r="AO261" s="130"/>
      <c r="AP261" s="130"/>
      <c r="AQ261" s="130"/>
      <c r="AR261" s="130"/>
      <c r="AS261" s="130"/>
      <c r="AT261" s="130"/>
      <c r="AU261" s="130"/>
      <c r="AV261" s="130"/>
      <c r="AW261" s="130"/>
      <c r="AX261" s="116"/>
      <c r="AY261" s="116"/>
    </row>
    <row r="262" spans="1:51" ht="15.75" customHeight="1">
      <c r="A262" s="116"/>
      <c r="B262" s="116"/>
      <c r="C262" s="136" t="s">
        <v>993</v>
      </c>
      <c r="D262" s="116" t="s">
        <v>994</v>
      </c>
      <c r="E262" s="116"/>
      <c r="F262" s="116"/>
      <c r="G262" s="136" t="s">
        <v>993</v>
      </c>
      <c r="I262" s="260" t="s">
        <v>788</v>
      </c>
      <c r="J262" s="162" t="s">
        <v>789</v>
      </c>
      <c r="K262" s="287">
        <f>+'0BJ PROGR. I-II Y III'!C257</f>
        <v>0</v>
      </c>
      <c r="L262" s="130">
        <f>+'0BJ PROGR. I-II Y III'!D257</f>
        <v>0</v>
      </c>
      <c r="M262" s="130">
        <f>+'0BJ PROGR. I-II Y III'!E257</f>
        <v>0</v>
      </c>
      <c r="N262" s="130">
        <f>+'0BJ PROGR. I-II Y III'!F257</f>
        <v>0</v>
      </c>
      <c r="O262" s="267">
        <f t="shared" si="205"/>
        <v>0</v>
      </c>
      <c r="P262" s="117"/>
      <c r="Q262" s="287">
        <f>+'0BJ PROGR. I-II Y III'!I257</f>
        <v>0</v>
      </c>
      <c r="R262" s="130">
        <f>+'0BJ PROGR. I-II Y III'!J257</f>
        <v>0</v>
      </c>
      <c r="S262" s="130">
        <f>+'0BJ PROGR. I-II Y III'!K257</f>
        <v>0</v>
      </c>
      <c r="T262" s="130">
        <f>+'0BJ PROGR. I-II Y III'!L257</f>
        <v>0</v>
      </c>
      <c r="U262" s="130">
        <f>+'0BJ PROGR. I-II Y III'!M257</f>
        <v>0</v>
      </c>
      <c r="V262" s="358">
        <f>+'0BJ PROGR. I-II Y III'!N257</f>
        <v>0</v>
      </c>
      <c r="W262" s="130">
        <f>+'0BJ PROGR. I-II Y III'!O257</f>
        <v>0</v>
      </c>
      <c r="X262" s="280">
        <f>+'0BJ PROGR. I-II Y III'!P257</f>
        <v>0</v>
      </c>
      <c r="Y262" s="257">
        <f>+'0BJ PROGR. I-II Y III'!Q257</f>
        <v>0</v>
      </c>
      <c r="Z262" s="257">
        <f>+'0BJ PROGR. I-II Y III'!R257</f>
        <v>0</v>
      </c>
      <c r="AA262" s="257">
        <f>+'0BJ PROGR. I-II Y III'!S257</f>
        <v>0</v>
      </c>
      <c r="AB262" s="130">
        <f>+'0BJ PROGR. I-II Y III'!T257</f>
        <v>0</v>
      </c>
      <c r="AC262" s="287">
        <f>+'0BJ PROGR. I-II Y III'!U257</f>
        <v>0</v>
      </c>
      <c r="AD262" s="130">
        <f>+'0BJ PROGR. I-II Y III'!V257</f>
        <v>0</v>
      </c>
      <c r="AE262" s="130">
        <f>+'0BJ PROGR. I-II Y III'!W257</f>
        <v>0</v>
      </c>
      <c r="AF262" s="130">
        <f>+'0BJ PROGR. I-II Y III'!X257</f>
        <v>0</v>
      </c>
      <c r="AG262" s="130">
        <f>+'0BJ PROGR. I-II Y III'!Y257</f>
        <v>0</v>
      </c>
      <c r="AH262" s="130">
        <f>+'0BJ PROGR. I-II Y III'!Z257</f>
        <v>0</v>
      </c>
      <c r="AI262" s="280">
        <f>+'0BJ PROGR. I-II Y III'!AA257</f>
        <v>0</v>
      </c>
      <c r="AJ262" s="267">
        <f t="shared" si="206"/>
        <v>0</v>
      </c>
      <c r="AK262" s="130"/>
      <c r="AL262" s="267">
        <f>+'DETALLE PROG. III'!D234+'DETALLE PROG. III'!D240-'DETALLE PROG. III'!D269+'DETALLE PROG. III'!D273+'DETALLE PROG. III'!D282+'DETALLE PROG. III'!D287+'DETALLE PROG. III'!D292+'DETALLE PROG. III'!D301+'DETALLE PROG. III'!D306</f>
        <v>160807008.09</v>
      </c>
      <c r="AM262" s="130"/>
      <c r="AN262" s="267">
        <f t="shared" si="207"/>
        <v>160807008.09</v>
      </c>
      <c r="AO262" s="130"/>
      <c r="AP262" s="130"/>
      <c r="AQ262" s="130"/>
      <c r="AR262" s="130"/>
      <c r="AS262" s="130"/>
      <c r="AT262" s="130"/>
      <c r="AU262" s="130"/>
      <c r="AV262" s="130"/>
      <c r="AW262" s="130"/>
      <c r="AX262" s="116"/>
      <c r="AY262" s="116"/>
    </row>
    <row r="263" spans="1:51" ht="15.75" customHeight="1">
      <c r="A263" s="116"/>
      <c r="B263" s="116"/>
      <c r="C263" s="136"/>
      <c r="D263" s="116"/>
      <c r="E263" s="116"/>
      <c r="F263" s="116"/>
      <c r="G263" s="136"/>
      <c r="I263" s="260"/>
      <c r="J263" s="162"/>
      <c r="K263" s="287"/>
      <c r="L263" s="130"/>
      <c r="M263" s="130"/>
      <c r="N263" s="130"/>
      <c r="O263" s="267"/>
      <c r="P263" s="117"/>
      <c r="Q263" s="287"/>
      <c r="R263" s="130"/>
      <c r="S263" s="130"/>
      <c r="T263" s="130"/>
      <c r="U263" s="130"/>
      <c r="V263" s="358"/>
      <c r="W263" s="130"/>
      <c r="X263" s="280"/>
      <c r="Y263" s="257"/>
      <c r="Z263" s="257"/>
      <c r="AA263" s="257"/>
      <c r="AB263" s="130"/>
      <c r="AC263" s="287"/>
      <c r="AD263" s="130"/>
      <c r="AE263" s="130"/>
      <c r="AF263" s="130"/>
      <c r="AG263" s="130"/>
      <c r="AH263" s="130"/>
      <c r="AI263" s="280"/>
      <c r="AJ263" s="280"/>
      <c r="AK263" s="130"/>
      <c r="AL263" s="267"/>
      <c r="AM263" s="130"/>
      <c r="AN263" s="267"/>
      <c r="AO263" s="130"/>
      <c r="AP263" s="130"/>
      <c r="AQ263" s="130"/>
      <c r="AR263" s="130"/>
      <c r="AS263" s="130"/>
      <c r="AT263" s="130"/>
      <c r="AU263" s="130"/>
      <c r="AV263" s="130"/>
      <c r="AW263" s="130"/>
      <c r="AX263" s="116"/>
      <c r="AY263" s="116"/>
    </row>
    <row r="264" spans="1:51" ht="15.75" customHeight="1">
      <c r="A264" s="116"/>
      <c r="B264" s="131" t="s">
        <v>995</v>
      </c>
      <c r="C264" s="141" t="s">
        <v>996</v>
      </c>
      <c r="D264" s="116"/>
      <c r="E264" s="116"/>
      <c r="F264" s="116"/>
      <c r="G264" s="136"/>
      <c r="I264" s="260"/>
      <c r="J264" s="162"/>
      <c r="K264" s="354">
        <f t="shared" ref="K264:O264" si="208">+K265+K280+K281+K286+K287</f>
        <v>0</v>
      </c>
      <c r="L264" s="133">
        <f t="shared" si="208"/>
        <v>1800000</v>
      </c>
      <c r="M264" s="133">
        <f t="shared" si="208"/>
        <v>11645000</v>
      </c>
      <c r="N264" s="133">
        <f t="shared" si="208"/>
        <v>0</v>
      </c>
      <c r="O264" s="305">
        <f t="shared" si="208"/>
        <v>13445000</v>
      </c>
      <c r="P264" s="117"/>
      <c r="Q264" s="354">
        <f t="shared" ref="Q264:AJ264" si="209">+Q265+Q280+Q281+Q286+Q287</f>
        <v>500000</v>
      </c>
      <c r="R264" s="133">
        <f t="shared" si="209"/>
        <v>0</v>
      </c>
      <c r="S264" s="133">
        <f t="shared" si="209"/>
        <v>0</v>
      </c>
      <c r="T264" s="133">
        <f t="shared" si="209"/>
        <v>500000</v>
      </c>
      <c r="U264" s="133">
        <f t="shared" si="209"/>
        <v>0</v>
      </c>
      <c r="V264" s="355">
        <f t="shared" si="209"/>
        <v>1500000</v>
      </c>
      <c r="W264" s="133">
        <f t="shared" si="209"/>
        <v>0</v>
      </c>
      <c r="X264" s="308">
        <f t="shared" si="209"/>
        <v>1500000</v>
      </c>
      <c r="Y264" s="307">
        <f t="shared" si="209"/>
        <v>0</v>
      </c>
      <c r="Z264" s="307">
        <f t="shared" si="209"/>
        <v>0</v>
      </c>
      <c r="AA264" s="307">
        <f t="shared" si="209"/>
        <v>138592</v>
      </c>
      <c r="AB264" s="133">
        <f t="shared" si="209"/>
        <v>138592</v>
      </c>
      <c r="AC264" s="354">
        <f t="shared" si="209"/>
        <v>0</v>
      </c>
      <c r="AD264" s="133">
        <f t="shared" si="209"/>
        <v>0</v>
      </c>
      <c r="AE264" s="133">
        <f t="shared" si="209"/>
        <v>0</v>
      </c>
      <c r="AF264" s="133">
        <f t="shared" si="209"/>
        <v>500000</v>
      </c>
      <c r="AG264" s="133">
        <f t="shared" si="209"/>
        <v>2500000</v>
      </c>
      <c r="AH264" s="133">
        <f t="shared" si="209"/>
        <v>0</v>
      </c>
      <c r="AI264" s="308">
        <f t="shared" si="209"/>
        <v>0</v>
      </c>
      <c r="AJ264" s="308">
        <f t="shared" si="209"/>
        <v>5638592</v>
      </c>
      <c r="AK264" s="130"/>
      <c r="AL264" s="305">
        <f>+AL265+AL280+AL281+AL286+AL287</f>
        <v>180063831</v>
      </c>
      <c r="AM264" s="130"/>
      <c r="AN264" s="305">
        <f>+AN265+AN280+AN281+AN286+AN287</f>
        <v>199147423</v>
      </c>
      <c r="AO264" s="130"/>
      <c r="AP264" s="130"/>
      <c r="AQ264" s="130"/>
      <c r="AR264" s="130"/>
      <c r="AS264" s="130"/>
      <c r="AT264" s="130"/>
      <c r="AU264" s="130"/>
      <c r="AV264" s="130"/>
      <c r="AW264" s="130"/>
      <c r="AX264" s="116"/>
      <c r="AY264" s="116"/>
    </row>
    <row r="265" spans="1:51" ht="15.75" customHeight="1">
      <c r="A265" s="116"/>
      <c r="B265" s="131"/>
      <c r="C265" s="136" t="s">
        <v>997</v>
      </c>
      <c r="D265" s="116" t="s">
        <v>998</v>
      </c>
      <c r="E265" s="116"/>
      <c r="F265" s="116"/>
      <c r="G265" s="136"/>
      <c r="I265" s="260"/>
      <c r="J265" s="162"/>
      <c r="K265" s="354">
        <f t="shared" ref="K265:O265" si="210">SUM(K267:K277)</f>
        <v>0</v>
      </c>
      <c r="L265" s="133">
        <f t="shared" si="210"/>
        <v>1800000</v>
      </c>
      <c r="M265" s="133">
        <f t="shared" si="210"/>
        <v>9145000</v>
      </c>
      <c r="N265" s="133">
        <f t="shared" si="210"/>
        <v>0</v>
      </c>
      <c r="O265" s="305">
        <f t="shared" si="210"/>
        <v>10945000</v>
      </c>
      <c r="P265" s="117"/>
      <c r="Q265" s="354">
        <f t="shared" ref="Q265:AJ265" si="211">SUM(Q267:Q277)</f>
        <v>500000</v>
      </c>
      <c r="R265" s="133">
        <f t="shared" si="211"/>
        <v>0</v>
      </c>
      <c r="S265" s="133">
        <f t="shared" si="211"/>
        <v>0</v>
      </c>
      <c r="T265" s="133">
        <f t="shared" si="211"/>
        <v>500000</v>
      </c>
      <c r="U265" s="133">
        <f t="shared" si="211"/>
        <v>0</v>
      </c>
      <c r="V265" s="355">
        <f t="shared" si="211"/>
        <v>1500000</v>
      </c>
      <c r="W265" s="133">
        <f t="shared" si="211"/>
        <v>0</v>
      </c>
      <c r="X265" s="308">
        <f t="shared" si="211"/>
        <v>1500000</v>
      </c>
      <c r="Y265" s="307">
        <f t="shared" si="211"/>
        <v>0</v>
      </c>
      <c r="Z265" s="307">
        <f t="shared" si="211"/>
        <v>0</v>
      </c>
      <c r="AA265" s="307">
        <f t="shared" si="211"/>
        <v>138592</v>
      </c>
      <c r="AB265" s="133">
        <f t="shared" si="211"/>
        <v>138592</v>
      </c>
      <c r="AC265" s="354">
        <f t="shared" si="211"/>
        <v>0</v>
      </c>
      <c r="AD265" s="133">
        <f t="shared" si="211"/>
        <v>0</v>
      </c>
      <c r="AE265" s="133">
        <f t="shared" si="211"/>
        <v>0</v>
      </c>
      <c r="AF265" s="133">
        <f t="shared" si="211"/>
        <v>500000</v>
      </c>
      <c r="AG265" s="133">
        <f t="shared" si="211"/>
        <v>2500000</v>
      </c>
      <c r="AH265" s="133">
        <f t="shared" si="211"/>
        <v>0</v>
      </c>
      <c r="AI265" s="308">
        <f t="shared" si="211"/>
        <v>0</v>
      </c>
      <c r="AJ265" s="308">
        <f t="shared" si="211"/>
        <v>5638592</v>
      </c>
      <c r="AK265" s="130"/>
      <c r="AL265" s="305">
        <f>SUM(AL267:AL277)</f>
        <v>180063831</v>
      </c>
      <c r="AM265" s="130"/>
      <c r="AN265" s="305">
        <f>SUM(AN267:AN277)</f>
        <v>196647423</v>
      </c>
      <c r="AO265" s="130"/>
      <c r="AP265" s="130"/>
      <c r="AQ265" s="130"/>
      <c r="AR265" s="130"/>
      <c r="AS265" s="130"/>
      <c r="AT265" s="130"/>
      <c r="AU265" s="130"/>
      <c r="AV265" s="130"/>
      <c r="AW265" s="130"/>
      <c r="AX265" s="116"/>
      <c r="AY265" s="116"/>
    </row>
    <row r="266" spans="1:51" ht="15.75" customHeight="1">
      <c r="A266" s="116"/>
      <c r="B266" s="116"/>
      <c r="C266" s="114"/>
      <c r="D266" s="114"/>
      <c r="E266" s="116"/>
      <c r="F266" s="116"/>
      <c r="G266" s="131" t="s">
        <v>997</v>
      </c>
      <c r="I266" s="273" t="s">
        <v>790</v>
      </c>
      <c r="J266" s="164" t="s">
        <v>791</v>
      </c>
      <c r="K266" s="278"/>
      <c r="L266" s="158"/>
      <c r="M266" s="158"/>
      <c r="N266" s="158"/>
      <c r="O266" s="274"/>
      <c r="P266" s="117"/>
      <c r="Q266" s="278"/>
      <c r="R266" s="158"/>
      <c r="S266" s="158"/>
      <c r="T266" s="158"/>
      <c r="U266" s="158"/>
      <c r="V266" s="352"/>
      <c r="W266" s="158"/>
      <c r="X266" s="277"/>
      <c r="Y266" s="276"/>
      <c r="Z266" s="276"/>
      <c r="AA266" s="276"/>
      <c r="AB266" s="158"/>
      <c r="AC266" s="278"/>
      <c r="AD266" s="158"/>
      <c r="AE266" s="158"/>
      <c r="AF266" s="158"/>
      <c r="AG266" s="158"/>
      <c r="AH266" s="158"/>
      <c r="AI266" s="277"/>
      <c r="AJ266" s="277"/>
      <c r="AK266" s="130"/>
      <c r="AL266" s="274"/>
      <c r="AM266" s="130"/>
      <c r="AN266" s="274"/>
      <c r="AO266" s="130"/>
      <c r="AP266" s="130"/>
      <c r="AQ266" s="130"/>
      <c r="AR266" s="130"/>
      <c r="AS266" s="130"/>
      <c r="AT266" s="130"/>
      <c r="AU266" s="130"/>
      <c r="AV266" s="130"/>
      <c r="AW266" s="130"/>
      <c r="AX266" s="116"/>
      <c r="AY266" s="116"/>
    </row>
    <row r="267" spans="1:51" ht="15.75" customHeight="1">
      <c r="A267" s="116"/>
      <c r="B267" s="116"/>
      <c r="C267" s="116"/>
      <c r="D267" s="116"/>
      <c r="E267" s="116"/>
      <c r="F267" s="116"/>
      <c r="G267" s="136" t="s">
        <v>997</v>
      </c>
      <c r="I267" s="260" t="s">
        <v>792</v>
      </c>
      <c r="J267" s="162" t="s">
        <v>793</v>
      </c>
      <c r="K267" s="287">
        <f>+'0BJ PROGR. I-II Y III'!C261</f>
        <v>0</v>
      </c>
      <c r="L267" s="130">
        <f>+'0BJ PROGR. I-II Y III'!D261</f>
        <v>0</v>
      </c>
      <c r="M267" s="130">
        <f>+'0BJ PROGR. I-II Y III'!E261</f>
        <v>0</v>
      </c>
      <c r="N267" s="130">
        <f>+'0BJ PROGR. I-II Y III'!F261</f>
        <v>0</v>
      </c>
      <c r="O267" s="267">
        <f t="shared" ref="O267:O274" si="212">SUM(K267:N267)</f>
        <v>0</v>
      </c>
      <c r="P267" s="117"/>
      <c r="Q267" s="287">
        <f>+'0BJ PROGR. I-II Y III'!I261</f>
        <v>0</v>
      </c>
      <c r="R267" s="130">
        <f>+'0BJ PROGR. I-II Y III'!J261</f>
        <v>0</v>
      </c>
      <c r="S267" s="130">
        <f>+'0BJ PROGR. I-II Y III'!K261</f>
        <v>0</v>
      </c>
      <c r="T267" s="130">
        <f>+'0BJ PROGR. I-II Y III'!L261</f>
        <v>0</v>
      </c>
      <c r="U267" s="130">
        <f>+'0BJ PROGR. I-II Y III'!M261</f>
        <v>0</v>
      </c>
      <c r="V267" s="358">
        <f>+'0BJ PROGR. I-II Y III'!N261</f>
        <v>0</v>
      </c>
      <c r="W267" s="130">
        <f>+'0BJ PROGR. I-II Y III'!O261</f>
        <v>0</v>
      </c>
      <c r="X267" s="280">
        <f>+'0BJ PROGR. I-II Y III'!P261</f>
        <v>0</v>
      </c>
      <c r="Y267" s="257">
        <f>+'0BJ PROGR. I-II Y III'!Q261</f>
        <v>0</v>
      </c>
      <c r="Z267" s="257">
        <f>+'0BJ PROGR. I-II Y III'!R261</f>
        <v>0</v>
      </c>
      <c r="AA267" s="257">
        <f>+'0BJ PROGR. I-II Y III'!S261</f>
        <v>0</v>
      </c>
      <c r="AB267" s="130">
        <f>+'0BJ PROGR. I-II Y III'!T261</f>
        <v>0</v>
      </c>
      <c r="AC267" s="287">
        <f>+'0BJ PROGR. I-II Y III'!U261</f>
        <v>0</v>
      </c>
      <c r="AD267" s="130">
        <f>+'0BJ PROGR. I-II Y III'!V261</f>
        <v>0</v>
      </c>
      <c r="AE267" s="130">
        <f>+'0BJ PROGR. I-II Y III'!W261</f>
        <v>0</v>
      </c>
      <c r="AF267" s="130">
        <f>+'0BJ PROGR. I-II Y III'!X261</f>
        <v>500000</v>
      </c>
      <c r="AG267" s="130">
        <f>+'0BJ PROGR. I-II Y III'!Y261</f>
        <v>0</v>
      </c>
      <c r="AH267" s="130">
        <f>+'0BJ PROGR. I-II Y III'!Z261</f>
        <v>0</v>
      </c>
      <c r="AI267" s="280">
        <f>+'0BJ PROGR. I-II Y III'!AA261</f>
        <v>0</v>
      </c>
      <c r="AJ267" s="267">
        <f t="shared" ref="AJ267:AJ274" si="213">+Q267+R267+S267+T267+U267++X267+AB267+AC267+AD267+AE267+AF267+AG267+AH267+AI267</f>
        <v>500000</v>
      </c>
      <c r="AK267" s="130"/>
      <c r="AL267" s="267">
        <f>+'0BJ PROGR. I-II Y III'!AD261</f>
        <v>161063831</v>
      </c>
      <c r="AM267" s="130"/>
      <c r="AN267" s="267">
        <f t="shared" ref="AN267:AN274" si="214">+O267+AJ267+AL267</f>
        <v>161563831</v>
      </c>
      <c r="AO267" s="130"/>
      <c r="AP267" s="130"/>
      <c r="AQ267" s="130"/>
      <c r="AR267" s="130"/>
      <c r="AS267" s="130"/>
      <c r="AT267" s="130"/>
      <c r="AU267" s="130"/>
      <c r="AV267" s="130"/>
      <c r="AW267" s="130"/>
      <c r="AX267" s="116"/>
      <c r="AY267" s="116"/>
    </row>
    <row r="268" spans="1:51" ht="15.75" customHeight="1">
      <c r="A268" s="116"/>
      <c r="B268" s="116"/>
      <c r="C268" s="116"/>
      <c r="D268" s="116"/>
      <c r="E268" s="116"/>
      <c r="F268" s="116"/>
      <c r="G268" s="136" t="s">
        <v>997</v>
      </c>
      <c r="I268" s="260" t="s">
        <v>794</v>
      </c>
      <c r="J268" s="162" t="s">
        <v>795</v>
      </c>
      <c r="K268" s="287">
        <f>+'0BJ PROGR. I-II Y III'!C262</f>
        <v>0</v>
      </c>
      <c r="L268" s="130">
        <f>+'0BJ PROGR. I-II Y III'!D262</f>
        <v>0</v>
      </c>
      <c r="M268" s="130">
        <f>+'0BJ PROGR. I-II Y III'!E262</f>
        <v>0</v>
      </c>
      <c r="N268" s="130">
        <f>+'0BJ PROGR. I-II Y III'!F262</f>
        <v>0</v>
      </c>
      <c r="O268" s="267">
        <f t="shared" si="212"/>
        <v>0</v>
      </c>
      <c r="P268" s="117"/>
      <c r="Q268" s="287">
        <f>+'0BJ PROGR. I-II Y III'!I262</f>
        <v>0</v>
      </c>
      <c r="R268" s="130">
        <f>+'0BJ PROGR. I-II Y III'!J262</f>
        <v>0</v>
      </c>
      <c r="S268" s="130">
        <f>+'0BJ PROGR. I-II Y III'!K262</f>
        <v>0</v>
      </c>
      <c r="T268" s="130">
        <f>+'0BJ PROGR. I-II Y III'!L262</f>
        <v>0</v>
      </c>
      <c r="U268" s="130">
        <f>+'0BJ PROGR. I-II Y III'!M262</f>
        <v>0</v>
      </c>
      <c r="V268" s="358">
        <f>+'0BJ PROGR. I-II Y III'!N262</f>
        <v>0</v>
      </c>
      <c r="W268" s="130">
        <f>+'0BJ PROGR. I-II Y III'!O262</f>
        <v>0</v>
      </c>
      <c r="X268" s="280">
        <f>+'0BJ PROGR. I-II Y III'!P262</f>
        <v>0</v>
      </c>
      <c r="Y268" s="257">
        <f>+'0BJ PROGR. I-II Y III'!Q262</f>
        <v>0</v>
      </c>
      <c r="Z268" s="257">
        <f>+'0BJ PROGR. I-II Y III'!R262</f>
        <v>0</v>
      </c>
      <c r="AA268" s="257">
        <f>+'0BJ PROGR. I-II Y III'!S262</f>
        <v>0</v>
      </c>
      <c r="AB268" s="130">
        <f>+'0BJ PROGR. I-II Y III'!T262</f>
        <v>0</v>
      </c>
      <c r="AC268" s="287">
        <f>+'0BJ PROGR. I-II Y III'!U262</f>
        <v>0</v>
      </c>
      <c r="AD268" s="130">
        <f>+'0BJ PROGR. I-II Y III'!V262</f>
        <v>0</v>
      </c>
      <c r="AE268" s="130">
        <f>+'0BJ PROGR. I-II Y III'!W262</f>
        <v>0</v>
      </c>
      <c r="AF268" s="130">
        <f>+'0BJ PROGR. I-II Y III'!X262</f>
        <v>0</v>
      </c>
      <c r="AG268" s="130">
        <f>+'0BJ PROGR. I-II Y III'!Y262</f>
        <v>0</v>
      </c>
      <c r="AH268" s="130">
        <f>+'0BJ PROGR. I-II Y III'!Z262</f>
        <v>0</v>
      </c>
      <c r="AI268" s="280">
        <f>+'0BJ PROGR. I-II Y III'!AA262</f>
        <v>0</v>
      </c>
      <c r="AJ268" s="267">
        <f t="shared" si="213"/>
        <v>0</v>
      </c>
      <c r="AK268" s="130"/>
      <c r="AL268" s="267">
        <f>+'0BJ PROGR. I-II Y III'!AD262</f>
        <v>0</v>
      </c>
      <c r="AM268" s="130"/>
      <c r="AN268" s="267">
        <f t="shared" si="214"/>
        <v>0</v>
      </c>
      <c r="AO268" s="130"/>
      <c r="AP268" s="130"/>
      <c r="AQ268" s="130"/>
      <c r="AR268" s="130"/>
      <c r="AS268" s="130"/>
      <c r="AT268" s="130"/>
      <c r="AU268" s="130"/>
      <c r="AV268" s="130"/>
      <c r="AW268" s="130"/>
      <c r="AX268" s="116"/>
      <c r="AY268" s="116"/>
    </row>
    <row r="269" spans="1:51" ht="15.75" customHeight="1">
      <c r="A269" s="116"/>
      <c r="B269" s="116"/>
      <c r="C269" s="116"/>
      <c r="D269" s="116"/>
      <c r="E269" s="116"/>
      <c r="F269" s="116"/>
      <c r="G269" s="136" t="s">
        <v>997</v>
      </c>
      <c r="I269" s="260" t="s">
        <v>796</v>
      </c>
      <c r="J269" s="162" t="s">
        <v>797</v>
      </c>
      <c r="K269" s="287">
        <f>+'0BJ PROGR. I-II Y III'!C263</f>
        <v>0</v>
      </c>
      <c r="L269" s="130">
        <f>+'0BJ PROGR. I-II Y III'!D263</f>
        <v>0</v>
      </c>
      <c r="M269" s="130">
        <f>+'0BJ PROGR. I-II Y III'!E263</f>
        <v>2815000</v>
      </c>
      <c r="N269" s="130">
        <f>+'0BJ PROGR. I-II Y III'!F263</f>
        <v>0</v>
      </c>
      <c r="O269" s="267">
        <f t="shared" si="212"/>
        <v>2815000</v>
      </c>
      <c r="P269" s="117"/>
      <c r="Q269" s="287">
        <f>+'0BJ PROGR. I-II Y III'!I263</f>
        <v>0</v>
      </c>
      <c r="R269" s="130">
        <f>+'0BJ PROGR. I-II Y III'!J263</f>
        <v>0</v>
      </c>
      <c r="S269" s="130">
        <f>+'0BJ PROGR. I-II Y III'!K263</f>
        <v>0</v>
      </c>
      <c r="T269" s="130">
        <f>+'0BJ PROGR. I-II Y III'!L263</f>
        <v>0</v>
      </c>
      <c r="U269" s="130">
        <f>+'0BJ PROGR. I-II Y III'!M263</f>
        <v>0</v>
      </c>
      <c r="V269" s="358">
        <f>+'0BJ PROGR. I-II Y III'!N263</f>
        <v>0</v>
      </c>
      <c r="W269" s="130">
        <f>+'0BJ PROGR. I-II Y III'!O263</f>
        <v>0</v>
      </c>
      <c r="X269" s="280">
        <f>+'0BJ PROGR. I-II Y III'!P263</f>
        <v>0</v>
      </c>
      <c r="Y269" s="257">
        <f>+'0BJ PROGR. I-II Y III'!Q263</f>
        <v>0</v>
      </c>
      <c r="Z269" s="257">
        <f>+'0BJ PROGR. I-II Y III'!R263</f>
        <v>0</v>
      </c>
      <c r="AA269" s="257">
        <f>+'0BJ PROGR. I-II Y III'!S263</f>
        <v>0</v>
      </c>
      <c r="AB269" s="130">
        <f>+'0BJ PROGR. I-II Y III'!T263</f>
        <v>0</v>
      </c>
      <c r="AC269" s="287">
        <f>+'0BJ PROGR. I-II Y III'!U263</f>
        <v>0</v>
      </c>
      <c r="AD269" s="130">
        <f>+'0BJ PROGR. I-II Y III'!V263</f>
        <v>0</v>
      </c>
      <c r="AE269" s="130">
        <f>+'0BJ PROGR. I-II Y III'!W263</f>
        <v>0</v>
      </c>
      <c r="AF269" s="130">
        <f>+'0BJ PROGR. I-II Y III'!X263</f>
        <v>0</v>
      </c>
      <c r="AG269" s="130">
        <f>+'0BJ PROGR. I-II Y III'!Y263</f>
        <v>2500000</v>
      </c>
      <c r="AH269" s="130">
        <f>+'0BJ PROGR. I-II Y III'!Z263</f>
        <v>0</v>
      </c>
      <c r="AI269" s="280">
        <f>+'0BJ PROGR. I-II Y III'!AA263</f>
        <v>0</v>
      </c>
      <c r="AJ269" s="267">
        <f t="shared" si="213"/>
        <v>2500000</v>
      </c>
      <c r="AK269" s="130"/>
      <c r="AL269" s="267">
        <f>+'0BJ PROGR. I-II Y III'!AD263</f>
        <v>1000000</v>
      </c>
      <c r="AM269" s="130"/>
      <c r="AN269" s="267">
        <f t="shared" si="214"/>
        <v>6315000</v>
      </c>
      <c r="AO269" s="130"/>
      <c r="AP269" s="130"/>
      <c r="AQ269" s="130"/>
      <c r="AR269" s="130"/>
      <c r="AS269" s="130"/>
      <c r="AT269" s="130"/>
      <c r="AU269" s="130"/>
      <c r="AV269" s="130"/>
      <c r="AW269" s="130"/>
      <c r="AX269" s="116"/>
      <c r="AY269" s="116"/>
    </row>
    <row r="270" spans="1:51" ht="15.75" customHeight="1">
      <c r="A270" s="116"/>
      <c r="B270" s="116"/>
      <c r="C270" s="116"/>
      <c r="D270" s="116"/>
      <c r="E270" s="116"/>
      <c r="F270" s="116"/>
      <c r="G270" s="136" t="s">
        <v>997</v>
      </c>
      <c r="I270" s="260" t="s">
        <v>798</v>
      </c>
      <c r="J270" s="162" t="s">
        <v>799</v>
      </c>
      <c r="K270" s="287">
        <f>+'0BJ PROGR. I-II Y III'!C264</f>
        <v>0</v>
      </c>
      <c r="L270" s="130">
        <f>+'0BJ PROGR. I-II Y III'!D264</f>
        <v>1000000</v>
      </c>
      <c r="M270" s="130">
        <f>+'0BJ PROGR. I-II Y III'!E264</f>
        <v>2700000</v>
      </c>
      <c r="N270" s="130">
        <f>+'0BJ PROGR. I-II Y III'!F264</f>
        <v>0</v>
      </c>
      <c r="O270" s="267">
        <f t="shared" si="212"/>
        <v>3700000</v>
      </c>
      <c r="P270" s="117"/>
      <c r="Q270" s="287">
        <f>+'0BJ PROGR. I-II Y III'!I264</f>
        <v>0</v>
      </c>
      <c r="R270" s="130">
        <f>+'0BJ PROGR. I-II Y III'!J264</f>
        <v>0</v>
      </c>
      <c r="S270" s="130">
        <f>+'0BJ PROGR. I-II Y III'!K264</f>
        <v>0</v>
      </c>
      <c r="T270" s="130">
        <f>+'0BJ PROGR. I-II Y III'!L264</f>
        <v>0</v>
      </c>
      <c r="U270" s="130">
        <f>+'0BJ PROGR. I-II Y III'!M264</f>
        <v>0</v>
      </c>
      <c r="V270" s="358">
        <f>+'0BJ PROGR. I-II Y III'!N264</f>
        <v>0</v>
      </c>
      <c r="W270" s="130">
        <f>+'0BJ PROGR. I-II Y III'!O264</f>
        <v>0</v>
      </c>
      <c r="X270" s="280">
        <f>+'0BJ PROGR. I-II Y III'!P264</f>
        <v>0</v>
      </c>
      <c r="Y270" s="257">
        <f>+'0BJ PROGR. I-II Y III'!Q264</f>
        <v>0</v>
      </c>
      <c r="Z270" s="257">
        <f>+'0BJ PROGR. I-II Y III'!R264</f>
        <v>0</v>
      </c>
      <c r="AA270" s="257">
        <f>+'0BJ PROGR. I-II Y III'!S264</f>
        <v>0</v>
      </c>
      <c r="AB270" s="130">
        <f>+'0BJ PROGR. I-II Y III'!T264</f>
        <v>0</v>
      </c>
      <c r="AC270" s="287">
        <f>+'0BJ PROGR. I-II Y III'!U264</f>
        <v>0</v>
      </c>
      <c r="AD270" s="130">
        <f>+'0BJ PROGR. I-II Y III'!V264</f>
        <v>0</v>
      </c>
      <c r="AE270" s="130">
        <f>+'0BJ PROGR. I-II Y III'!W264</f>
        <v>0</v>
      </c>
      <c r="AF270" s="130">
        <f>+'0BJ PROGR. I-II Y III'!X264</f>
        <v>0</v>
      </c>
      <c r="AG270" s="130">
        <f>+'0BJ PROGR. I-II Y III'!Y264</f>
        <v>0</v>
      </c>
      <c r="AH270" s="130">
        <f>+'0BJ PROGR. I-II Y III'!Z264</f>
        <v>0</v>
      </c>
      <c r="AI270" s="280">
        <f>+'0BJ PROGR. I-II Y III'!AA264</f>
        <v>0</v>
      </c>
      <c r="AJ270" s="267">
        <f t="shared" si="213"/>
        <v>0</v>
      </c>
      <c r="AK270" s="130"/>
      <c r="AL270" s="267">
        <f>+'0BJ PROGR. I-II Y III'!AD264</f>
        <v>0</v>
      </c>
      <c r="AM270" s="130"/>
      <c r="AN270" s="267">
        <f t="shared" si="214"/>
        <v>3700000</v>
      </c>
      <c r="AO270" s="130"/>
      <c r="AP270" s="130"/>
      <c r="AQ270" s="130"/>
      <c r="AR270" s="130"/>
      <c r="AS270" s="130"/>
      <c r="AT270" s="130"/>
      <c r="AU270" s="130"/>
      <c r="AV270" s="130"/>
      <c r="AW270" s="130"/>
      <c r="AX270" s="116"/>
      <c r="AY270" s="116"/>
    </row>
    <row r="271" spans="1:51" ht="15.75" customHeight="1">
      <c r="A271" s="116"/>
      <c r="B271" s="116"/>
      <c r="C271" s="116"/>
      <c r="D271" s="116"/>
      <c r="E271" s="116"/>
      <c r="F271" s="116"/>
      <c r="G271" s="136" t="s">
        <v>997</v>
      </c>
      <c r="I271" s="260" t="s">
        <v>800</v>
      </c>
      <c r="J271" s="254" t="s">
        <v>801</v>
      </c>
      <c r="K271" s="287">
        <f>+'0BJ PROGR. I-II Y III'!C265</f>
        <v>0</v>
      </c>
      <c r="L271" s="130">
        <f>+'0BJ PROGR. I-II Y III'!D265</f>
        <v>800000</v>
      </c>
      <c r="M271" s="130">
        <f>+'0BJ PROGR. I-II Y III'!E265</f>
        <v>3200000</v>
      </c>
      <c r="N271" s="130">
        <f>+'0BJ PROGR. I-II Y III'!F265</f>
        <v>0</v>
      </c>
      <c r="O271" s="267">
        <f t="shared" si="212"/>
        <v>4000000</v>
      </c>
      <c r="P271" s="117"/>
      <c r="Q271" s="287">
        <f>+'0BJ PROGR. I-II Y III'!I265</f>
        <v>0</v>
      </c>
      <c r="R271" s="130">
        <f>+'0BJ PROGR. I-II Y III'!J265</f>
        <v>0</v>
      </c>
      <c r="S271" s="130">
        <f>+'0BJ PROGR. I-II Y III'!K265</f>
        <v>0</v>
      </c>
      <c r="T271" s="130">
        <f>+'0BJ PROGR. I-II Y III'!L265</f>
        <v>0</v>
      </c>
      <c r="U271" s="130">
        <f>+'0BJ PROGR. I-II Y III'!M265</f>
        <v>0</v>
      </c>
      <c r="V271" s="358">
        <f>+'0BJ PROGR. I-II Y III'!N265</f>
        <v>0</v>
      </c>
      <c r="W271" s="130">
        <f>+'0BJ PROGR. I-II Y III'!O265</f>
        <v>0</v>
      </c>
      <c r="X271" s="280">
        <f>+'0BJ PROGR. I-II Y III'!P265</f>
        <v>0</v>
      </c>
      <c r="Y271" s="257">
        <f>+'0BJ PROGR. I-II Y III'!Q265</f>
        <v>0</v>
      </c>
      <c r="Z271" s="257">
        <f>+'0BJ PROGR. I-II Y III'!R265</f>
        <v>0</v>
      </c>
      <c r="AA271" s="257">
        <f>+'0BJ PROGR. I-II Y III'!S265</f>
        <v>0</v>
      </c>
      <c r="AB271" s="130">
        <f>+'0BJ PROGR. I-II Y III'!T265</f>
        <v>0</v>
      </c>
      <c r="AC271" s="287">
        <f>+'0BJ PROGR. I-II Y III'!U265</f>
        <v>0</v>
      </c>
      <c r="AD271" s="130">
        <f>+'0BJ PROGR. I-II Y III'!V265</f>
        <v>0</v>
      </c>
      <c r="AE271" s="130">
        <f>+'0BJ PROGR. I-II Y III'!W265</f>
        <v>0</v>
      </c>
      <c r="AF271" s="130">
        <f>+'0BJ PROGR. I-II Y III'!X265</f>
        <v>0</v>
      </c>
      <c r="AG271" s="130">
        <f>+'0BJ PROGR. I-II Y III'!Y265</f>
        <v>0</v>
      </c>
      <c r="AH271" s="130">
        <f>+'0BJ PROGR. I-II Y III'!Z265</f>
        <v>0</v>
      </c>
      <c r="AI271" s="280">
        <f>+'0BJ PROGR. I-II Y III'!AA265</f>
        <v>0</v>
      </c>
      <c r="AJ271" s="267">
        <f t="shared" si="213"/>
        <v>0</v>
      </c>
      <c r="AK271" s="130"/>
      <c r="AL271" s="267">
        <f>+'0BJ PROGR. I-II Y III'!AD265</f>
        <v>2000000</v>
      </c>
      <c r="AM271" s="130"/>
      <c r="AN271" s="267">
        <f t="shared" si="214"/>
        <v>6000000</v>
      </c>
      <c r="AO271" s="130"/>
      <c r="AP271" s="130"/>
      <c r="AQ271" s="130"/>
      <c r="AR271" s="130"/>
      <c r="AS271" s="130"/>
      <c r="AT271" s="130"/>
      <c r="AU271" s="130"/>
      <c r="AV271" s="130"/>
      <c r="AW271" s="130"/>
      <c r="AX271" s="116"/>
      <c r="AY271" s="116"/>
    </row>
    <row r="272" spans="1:51" ht="15.75" customHeight="1">
      <c r="A272" s="116"/>
      <c r="B272" s="116"/>
      <c r="C272" s="116"/>
      <c r="D272" s="116"/>
      <c r="E272" s="116"/>
      <c r="F272" s="116"/>
      <c r="G272" s="136" t="s">
        <v>997</v>
      </c>
      <c r="I272" s="260" t="s">
        <v>802</v>
      </c>
      <c r="J272" s="162" t="s">
        <v>803</v>
      </c>
      <c r="K272" s="287">
        <f>+'0BJ PROGR. I-II Y III'!C266</f>
        <v>0</v>
      </c>
      <c r="L272" s="130">
        <f>+'0BJ PROGR. I-II Y III'!D266</f>
        <v>0</v>
      </c>
      <c r="M272" s="130">
        <f>+'0BJ PROGR. I-II Y III'!E266</f>
        <v>0</v>
      </c>
      <c r="N272" s="130">
        <f>+'0BJ PROGR. I-II Y III'!F266</f>
        <v>0</v>
      </c>
      <c r="O272" s="267">
        <f t="shared" si="212"/>
        <v>0</v>
      </c>
      <c r="P272" s="117"/>
      <c r="Q272" s="287">
        <f>+'0BJ PROGR. I-II Y III'!I266</f>
        <v>0</v>
      </c>
      <c r="R272" s="130">
        <f>+'0BJ PROGR. I-II Y III'!J266</f>
        <v>0</v>
      </c>
      <c r="S272" s="130">
        <f>+'0BJ PROGR. I-II Y III'!K266</f>
        <v>0</v>
      </c>
      <c r="T272" s="130">
        <f>+'0BJ PROGR. I-II Y III'!L266</f>
        <v>0</v>
      </c>
      <c r="U272" s="130">
        <f>+'0BJ PROGR. I-II Y III'!M266</f>
        <v>0</v>
      </c>
      <c r="V272" s="358">
        <f>+'0BJ PROGR. I-II Y III'!N266</f>
        <v>0</v>
      </c>
      <c r="W272" s="130">
        <f>+'0BJ PROGR. I-II Y III'!O266</f>
        <v>0</v>
      </c>
      <c r="X272" s="280">
        <f>+'0BJ PROGR. I-II Y III'!P266</f>
        <v>0</v>
      </c>
      <c r="Y272" s="257">
        <f>+'0BJ PROGR. I-II Y III'!Q266</f>
        <v>0</v>
      </c>
      <c r="Z272" s="257">
        <f>+'0BJ PROGR. I-II Y III'!R266</f>
        <v>0</v>
      </c>
      <c r="AA272" s="257">
        <f>+'0BJ PROGR. I-II Y III'!S266</f>
        <v>0</v>
      </c>
      <c r="AB272" s="130">
        <f>+'0BJ PROGR. I-II Y III'!T266</f>
        <v>0</v>
      </c>
      <c r="AC272" s="287">
        <f>+'0BJ PROGR. I-II Y III'!U266</f>
        <v>0</v>
      </c>
      <c r="AD272" s="130">
        <f>+'0BJ PROGR. I-II Y III'!V266</f>
        <v>0</v>
      </c>
      <c r="AE272" s="130">
        <f>+'0BJ PROGR. I-II Y III'!W266</f>
        <v>0</v>
      </c>
      <c r="AF272" s="130">
        <f>+'0BJ PROGR. I-II Y III'!X266</f>
        <v>0</v>
      </c>
      <c r="AG272" s="130">
        <f>+'0BJ PROGR. I-II Y III'!Y266</f>
        <v>0</v>
      </c>
      <c r="AH272" s="130">
        <f>+'0BJ PROGR. I-II Y III'!Z266</f>
        <v>0</v>
      </c>
      <c r="AI272" s="280">
        <f>+'0BJ PROGR. I-II Y III'!AA266</f>
        <v>0</v>
      </c>
      <c r="AJ272" s="267">
        <f t="shared" si="213"/>
        <v>0</v>
      </c>
      <c r="AK272" s="130"/>
      <c r="AL272" s="267">
        <f>+'0BJ PROGR. I-II Y III'!AD266</f>
        <v>0</v>
      </c>
      <c r="AM272" s="130"/>
      <c r="AN272" s="267">
        <f t="shared" si="214"/>
        <v>0</v>
      </c>
      <c r="AO272" s="130"/>
      <c r="AP272" s="130"/>
      <c r="AQ272" s="130"/>
      <c r="AR272" s="130"/>
      <c r="AS272" s="130"/>
      <c r="AT272" s="130"/>
      <c r="AU272" s="130"/>
      <c r="AV272" s="130"/>
      <c r="AW272" s="130"/>
      <c r="AX272" s="116"/>
      <c r="AY272" s="116"/>
    </row>
    <row r="273" spans="1:51" ht="15.75" customHeight="1">
      <c r="A273" s="116"/>
      <c r="B273" s="116"/>
      <c r="C273" s="116"/>
      <c r="D273" s="116"/>
      <c r="E273" s="116"/>
      <c r="F273" s="116"/>
      <c r="G273" s="136" t="s">
        <v>997</v>
      </c>
      <c r="I273" s="260" t="s">
        <v>804</v>
      </c>
      <c r="J273" s="162" t="s">
        <v>805</v>
      </c>
      <c r="K273" s="287">
        <f>+'0BJ PROGR. I-II Y III'!C267</f>
        <v>0</v>
      </c>
      <c r="L273" s="130">
        <f>+'0BJ PROGR. I-II Y III'!D267</f>
        <v>0</v>
      </c>
      <c r="M273" s="130">
        <f>+'0BJ PROGR. I-II Y III'!E267</f>
        <v>0</v>
      </c>
      <c r="N273" s="130">
        <f>+'0BJ PROGR. I-II Y III'!F267</f>
        <v>0</v>
      </c>
      <c r="O273" s="267">
        <f t="shared" si="212"/>
        <v>0</v>
      </c>
      <c r="P273" s="117"/>
      <c r="Q273" s="287">
        <f>+'0BJ PROGR. I-II Y III'!I267</f>
        <v>0</v>
      </c>
      <c r="R273" s="130">
        <f>+'0BJ PROGR. I-II Y III'!J267</f>
        <v>0</v>
      </c>
      <c r="S273" s="130">
        <f>+'0BJ PROGR. I-II Y III'!K267</f>
        <v>0</v>
      </c>
      <c r="T273" s="130">
        <f>+'0BJ PROGR. I-II Y III'!L267</f>
        <v>0</v>
      </c>
      <c r="U273" s="130">
        <f>+'0BJ PROGR. I-II Y III'!M267</f>
        <v>0</v>
      </c>
      <c r="V273" s="358">
        <f>+'0BJ PROGR. I-II Y III'!N267</f>
        <v>1500000</v>
      </c>
      <c r="W273" s="130">
        <f>+'0BJ PROGR. I-II Y III'!O267</f>
        <v>0</v>
      </c>
      <c r="X273" s="280">
        <f>+'0BJ PROGR. I-II Y III'!P267</f>
        <v>1500000</v>
      </c>
      <c r="Y273" s="257">
        <f>+'0BJ PROGR. I-II Y III'!Q267</f>
        <v>0</v>
      </c>
      <c r="Z273" s="257">
        <f>+'0BJ PROGR. I-II Y III'!R267</f>
        <v>0</v>
      </c>
      <c r="AA273" s="257">
        <f>+'0BJ PROGR. I-II Y III'!S267</f>
        <v>0</v>
      </c>
      <c r="AB273" s="130">
        <f>+'0BJ PROGR. I-II Y III'!T267</f>
        <v>0</v>
      </c>
      <c r="AC273" s="287">
        <f>+'0BJ PROGR. I-II Y III'!U267</f>
        <v>0</v>
      </c>
      <c r="AD273" s="130">
        <f>+'0BJ PROGR. I-II Y III'!V267</f>
        <v>0</v>
      </c>
      <c r="AE273" s="130">
        <f>+'0BJ PROGR. I-II Y III'!W267</f>
        <v>0</v>
      </c>
      <c r="AF273" s="130">
        <f>+'0BJ PROGR. I-II Y III'!X267</f>
        <v>0</v>
      </c>
      <c r="AG273" s="130">
        <f>+'0BJ PROGR. I-II Y III'!Y267</f>
        <v>0</v>
      </c>
      <c r="AH273" s="130">
        <f>+'0BJ PROGR. I-II Y III'!Z267</f>
        <v>0</v>
      </c>
      <c r="AI273" s="280">
        <f>+'0BJ PROGR. I-II Y III'!AA267</f>
        <v>0</v>
      </c>
      <c r="AJ273" s="267">
        <f t="shared" si="213"/>
        <v>1500000</v>
      </c>
      <c r="AK273" s="130"/>
      <c r="AL273" s="267">
        <f>+'0BJ PROGR. I-II Y III'!AD267</f>
        <v>0</v>
      </c>
      <c r="AM273" s="130"/>
      <c r="AN273" s="267">
        <f t="shared" si="214"/>
        <v>1500000</v>
      </c>
      <c r="AO273" s="130"/>
      <c r="AP273" s="130"/>
      <c r="AQ273" s="130"/>
      <c r="AR273" s="130"/>
      <c r="AS273" s="130"/>
      <c r="AT273" s="130"/>
      <c r="AU273" s="130"/>
      <c r="AV273" s="130"/>
      <c r="AW273" s="130"/>
      <c r="AX273" s="116"/>
      <c r="AY273" s="116"/>
    </row>
    <row r="274" spans="1:51" ht="15.75" customHeight="1">
      <c r="A274" s="116"/>
      <c r="B274" s="116"/>
      <c r="C274" s="116"/>
      <c r="D274" s="116"/>
      <c r="E274" s="116"/>
      <c r="F274" s="116"/>
      <c r="G274" s="136" t="s">
        <v>997</v>
      </c>
      <c r="I274" s="260" t="s">
        <v>806</v>
      </c>
      <c r="J274" s="162" t="s">
        <v>807</v>
      </c>
      <c r="K274" s="287">
        <f>+'0BJ PROGR. I-II Y III'!C268</f>
        <v>0</v>
      </c>
      <c r="L274" s="130">
        <f>+'0BJ PROGR. I-II Y III'!D268</f>
        <v>0</v>
      </c>
      <c r="M274" s="130">
        <f>+'0BJ PROGR. I-II Y III'!E268</f>
        <v>430000</v>
      </c>
      <c r="N274" s="130">
        <f>+'0BJ PROGR. I-II Y III'!F268</f>
        <v>0</v>
      </c>
      <c r="O274" s="267">
        <f t="shared" si="212"/>
        <v>430000</v>
      </c>
      <c r="P274" s="117"/>
      <c r="Q274" s="287">
        <f>+'0BJ PROGR. I-II Y III'!I268</f>
        <v>500000</v>
      </c>
      <c r="R274" s="130">
        <f>+'0BJ PROGR. I-II Y III'!J268</f>
        <v>0</v>
      </c>
      <c r="S274" s="130">
        <f>+'0BJ PROGR. I-II Y III'!K268</f>
        <v>0</v>
      </c>
      <c r="T274" s="130">
        <f>+'0BJ PROGR. I-II Y III'!L268</f>
        <v>500000</v>
      </c>
      <c r="U274" s="130">
        <f>+'0BJ PROGR. I-II Y III'!M268</f>
        <v>0</v>
      </c>
      <c r="V274" s="358">
        <f>+'0BJ PROGR. I-II Y III'!N268</f>
        <v>0</v>
      </c>
      <c r="W274" s="130">
        <f>+'0BJ PROGR. I-II Y III'!O268</f>
        <v>0</v>
      </c>
      <c r="X274" s="280">
        <f>+'0BJ PROGR. I-II Y III'!P268</f>
        <v>0</v>
      </c>
      <c r="Y274" s="257">
        <f>+'0BJ PROGR. I-II Y III'!Q268</f>
        <v>0</v>
      </c>
      <c r="Z274" s="257">
        <f>+'0BJ PROGR. I-II Y III'!R268</f>
        <v>0</v>
      </c>
      <c r="AA274" s="257">
        <f>+'0BJ PROGR. I-II Y III'!S268</f>
        <v>138592</v>
      </c>
      <c r="AB274" s="130">
        <f>+'0BJ PROGR. I-II Y III'!T268</f>
        <v>138592</v>
      </c>
      <c r="AC274" s="287">
        <f>+'0BJ PROGR. I-II Y III'!U268</f>
        <v>0</v>
      </c>
      <c r="AD274" s="130">
        <f>+'0BJ PROGR. I-II Y III'!V268</f>
        <v>0</v>
      </c>
      <c r="AE274" s="130">
        <f>+'0BJ PROGR. I-II Y III'!W268</f>
        <v>0</v>
      </c>
      <c r="AF274" s="130">
        <f>+'0BJ PROGR. I-II Y III'!X268</f>
        <v>0</v>
      </c>
      <c r="AG274" s="130">
        <f>+'0BJ PROGR. I-II Y III'!Y268</f>
        <v>0</v>
      </c>
      <c r="AH274" s="130">
        <f>+'0BJ PROGR. I-II Y III'!Z268</f>
        <v>0</v>
      </c>
      <c r="AI274" s="280">
        <f>+'0BJ PROGR. I-II Y III'!AA268</f>
        <v>0</v>
      </c>
      <c r="AJ274" s="267">
        <f t="shared" si="213"/>
        <v>1138592</v>
      </c>
      <c r="AK274" s="130"/>
      <c r="AL274" s="267">
        <f>+'0BJ PROGR. I-II Y III'!AD268</f>
        <v>16000000</v>
      </c>
      <c r="AM274" s="130"/>
      <c r="AN274" s="267">
        <f t="shared" si="214"/>
        <v>17568592</v>
      </c>
      <c r="AO274" s="130"/>
      <c r="AP274" s="130"/>
      <c r="AQ274" s="130"/>
      <c r="AR274" s="130"/>
      <c r="AS274" s="130"/>
      <c r="AT274" s="130"/>
      <c r="AU274" s="130"/>
      <c r="AV274" s="130"/>
      <c r="AW274" s="130"/>
      <c r="AX274" s="116"/>
      <c r="AY274" s="116"/>
    </row>
    <row r="275" spans="1:51" ht="15.75" customHeight="1">
      <c r="A275" s="116"/>
      <c r="B275" s="116"/>
      <c r="C275" s="116"/>
      <c r="D275" s="116"/>
      <c r="E275" s="116"/>
      <c r="F275" s="116"/>
      <c r="G275" s="136"/>
      <c r="I275" s="260"/>
      <c r="J275" s="254"/>
      <c r="K275" s="287"/>
      <c r="L275" s="130"/>
      <c r="M275" s="130"/>
      <c r="N275" s="130"/>
      <c r="O275" s="267"/>
      <c r="P275" s="117"/>
      <c r="Q275" s="287"/>
      <c r="R275" s="130"/>
      <c r="S275" s="130"/>
      <c r="T275" s="130"/>
      <c r="U275" s="130"/>
      <c r="V275" s="358"/>
      <c r="W275" s="130"/>
      <c r="X275" s="280"/>
      <c r="Y275" s="257"/>
      <c r="Z275" s="257"/>
      <c r="AA275" s="257"/>
      <c r="AB275" s="130"/>
      <c r="AC275" s="287"/>
      <c r="AD275" s="130"/>
      <c r="AE275" s="130"/>
      <c r="AF275" s="130"/>
      <c r="AG275" s="130"/>
      <c r="AH275" s="130"/>
      <c r="AI275" s="280"/>
      <c r="AJ275" s="280"/>
      <c r="AK275" s="130"/>
      <c r="AL275" s="267"/>
      <c r="AM275" s="130"/>
      <c r="AN275" s="267"/>
      <c r="AO275" s="130"/>
      <c r="AP275" s="130"/>
      <c r="AQ275" s="130"/>
      <c r="AR275" s="130"/>
      <c r="AS275" s="130"/>
      <c r="AT275" s="130"/>
      <c r="AU275" s="130"/>
      <c r="AV275" s="130"/>
      <c r="AW275" s="130"/>
      <c r="AX275" s="116"/>
      <c r="AY275" s="116"/>
    </row>
    <row r="276" spans="1:51" ht="15.75" customHeight="1">
      <c r="A276" s="116"/>
      <c r="B276" s="116"/>
      <c r="C276" s="116"/>
      <c r="D276" s="116"/>
      <c r="E276" s="116"/>
      <c r="F276" s="116"/>
      <c r="G276" s="131" t="s">
        <v>997</v>
      </c>
      <c r="I276" s="273" t="s">
        <v>808</v>
      </c>
      <c r="J276" s="164" t="s">
        <v>809</v>
      </c>
      <c r="K276" s="278"/>
      <c r="L276" s="158"/>
      <c r="M276" s="158"/>
      <c r="N276" s="158"/>
      <c r="O276" s="274"/>
      <c r="P276" s="117"/>
      <c r="Q276" s="278"/>
      <c r="R276" s="158"/>
      <c r="S276" s="158"/>
      <c r="T276" s="158"/>
      <c r="U276" s="158"/>
      <c r="V276" s="352"/>
      <c r="W276" s="158"/>
      <c r="X276" s="277"/>
      <c r="Y276" s="276"/>
      <c r="Z276" s="276"/>
      <c r="AA276" s="276"/>
      <c r="AB276" s="158"/>
      <c r="AC276" s="278"/>
      <c r="AD276" s="158"/>
      <c r="AE276" s="158"/>
      <c r="AF276" s="158"/>
      <c r="AG276" s="158"/>
      <c r="AH276" s="158"/>
      <c r="AI276" s="277"/>
      <c r="AJ276" s="277"/>
      <c r="AK276" s="130"/>
      <c r="AL276" s="274"/>
      <c r="AM276" s="130"/>
      <c r="AN276" s="274"/>
      <c r="AO276" s="130"/>
      <c r="AP276" s="130"/>
      <c r="AQ276" s="130"/>
      <c r="AR276" s="130"/>
      <c r="AS276" s="130"/>
      <c r="AT276" s="130"/>
      <c r="AU276" s="130"/>
      <c r="AV276" s="130"/>
      <c r="AW276" s="130"/>
      <c r="AX276" s="116"/>
      <c r="AY276" s="116"/>
    </row>
    <row r="277" spans="1:51" ht="15.75" customHeight="1">
      <c r="A277" s="116"/>
      <c r="B277" s="116"/>
      <c r="C277" s="116"/>
      <c r="D277" s="116"/>
      <c r="E277" s="116"/>
      <c r="F277" s="116"/>
      <c r="G277" s="136" t="s">
        <v>997</v>
      </c>
      <c r="I277" s="260" t="s">
        <v>810</v>
      </c>
      <c r="J277" s="162" t="s">
        <v>811</v>
      </c>
      <c r="K277" s="287">
        <f>+'0BJ PROGR. I-II Y III'!C271</f>
        <v>0</v>
      </c>
      <c r="L277" s="130">
        <f>+'0BJ PROGR. I-II Y III'!D271</f>
        <v>0</v>
      </c>
      <c r="M277" s="130">
        <f>+'0BJ PROGR. I-II Y III'!E271</f>
        <v>0</v>
      </c>
      <c r="N277" s="130">
        <f>+'0BJ PROGR. I-II Y III'!F271</f>
        <v>0</v>
      </c>
      <c r="O277" s="267">
        <f>SUM(K277:N277)</f>
        <v>0</v>
      </c>
      <c r="P277" s="117"/>
      <c r="Q277" s="287">
        <f>+'0BJ PROGR. I-II Y III'!I271</f>
        <v>0</v>
      </c>
      <c r="R277" s="130">
        <f>+'0BJ PROGR. I-II Y III'!J271</f>
        <v>0</v>
      </c>
      <c r="S277" s="130">
        <f>+'0BJ PROGR. I-II Y III'!K271</f>
        <v>0</v>
      </c>
      <c r="T277" s="130">
        <f>+'0BJ PROGR. I-II Y III'!L271</f>
        <v>0</v>
      </c>
      <c r="U277" s="130">
        <f>+'0BJ PROGR. I-II Y III'!M271</f>
        <v>0</v>
      </c>
      <c r="V277" s="358">
        <f>+'0BJ PROGR. I-II Y III'!N271</f>
        <v>0</v>
      </c>
      <c r="W277" s="130">
        <f>+'0BJ PROGR. I-II Y III'!O271</f>
        <v>0</v>
      </c>
      <c r="X277" s="280">
        <f>+'0BJ PROGR. I-II Y III'!P271</f>
        <v>0</v>
      </c>
      <c r="Y277" s="257">
        <f>+'0BJ PROGR. I-II Y III'!Q271</f>
        <v>0</v>
      </c>
      <c r="Z277" s="257">
        <f>+'0BJ PROGR. I-II Y III'!R271</f>
        <v>0</v>
      </c>
      <c r="AA277" s="257">
        <f>+'0BJ PROGR. I-II Y III'!S271</f>
        <v>0</v>
      </c>
      <c r="AB277" s="130">
        <f>+'0BJ PROGR. I-II Y III'!T271</f>
        <v>0</v>
      </c>
      <c r="AC277" s="287">
        <f>+'0BJ PROGR. I-II Y III'!U271</f>
        <v>0</v>
      </c>
      <c r="AD277" s="130">
        <f>+'0BJ PROGR. I-II Y III'!V271</f>
        <v>0</v>
      </c>
      <c r="AE277" s="130">
        <f>+'0BJ PROGR. I-II Y III'!W271</f>
        <v>0</v>
      </c>
      <c r="AF277" s="130">
        <f>+'0BJ PROGR. I-II Y III'!X271</f>
        <v>0</v>
      </c>
      <c r="AG277" s="130">
        <f>+'0BJ PROGR. I-II Y III'!Y271</f>
        <v>0</v>
      </c>
      <c r="AH277" s="130">
        <f>+'0BJ PROGR. I-II Y III'!Z271</f>
        <v>0</v>
      </c>
      <c r="AI277" s="280">
        <f>+'0BJ PROGR. I-II Y III'!AA271</f>
        <v>0</v>
      </c>
      <c r="AJ277" s="267">
        <f>+Q277+R277+S277+T277+U277++X277+AB277+AC277+AD277+AE277+AF277+AG277+AH277+AI277</f>
        <v>0</v>
      </c>
      <c r="AK277" s="130"/>
      <c r="AL277" s="267">
        <f>+S277+T277+U277+V277+W277+Z277+AD277+AE277+AF277+AG277+AH277+AI277+AJ277+AK277</f>
        <v>0</v>
      </c>
      <c r="AM277" s="130"/>
      <c r="AN277" s="267">
        <f>+O277+AJ277+AL277</f>
        <v>0</v>
      </c>
      <c r="AO277" s="130"/>
      <c r="AP277" s="130"/>
      <c r="AQ277" s="130"/>
      <c r="AR277" s="130"/>
      <c r="AS277" s="130"/>
      <c r="AT277" s="130"/>
      <c r="AU277" s="130"/>
      <c r="AV277" s="130"/>
      <c r="AW277" s="130"/>
      <c r="AX277" s="116"/>
      <c r="AY277" s="116"/>
    </row>
    <row r="278" spans="1:51" ht="15.75" customHeight="1">
      <c r="A278" s="116"/>
      <c r="B278" s="116"/>
      <c r="C278" s="116"/>
      <c r="D278" s="116"/>
      <c r="E278" s="116"/>
      <c r="F278" s="116"/>
      <c r="G278" s="136" t="s">
        <v>320</v>
      </c>
      <c r="I278" s="260"/>
      <c r="J278" s="162"/>
      <c r="K278" s="287"/>
      <c r="L278" s="130"/>
      <c r="M278" s="130"/>
      <c r="N278" s="130"/>
      <c r="O278" s="267"/>
      <c r="P278" s="117"/>
      <c r="Q278" s="287"/>
      <c r="R278" s="130"/>
      <c r="S278" s="130"/>
      <c r="T278" s="130"/>
      <c r="U278" s="130"/>
      <c r="V278" s="358"/>
      <c r="W278" s="130"/>
      <c r="X278" s="280"/>
      <c r="Y278" s="257"/>
      <c r="Z278" s="257"/>
      <c r="AA278" s="257"/>
      <c r="AB278" s="130"/>
      <c r="AC278" s="287"/>
      <c r="AD278" s="130"/>
      <c r="AE278" s="130"/>
      <c r="AF278" s="130"/>
      <c r="AG278" s="130"/>
      <c r="AH278" s="130"/>
      <c r="AI278" s="280"/>
      <c r="AJ278" s="280"/>
      <c r="AK278" s="130"/>
      <c r="AL278" s="267"/>
      <c r="AM278" s="130"/>
      <c r="AN278" s="267"/>
      <c r="AO278" s="130"/>
      <c r="AP278" s="130"/>
      <c r="AQ278" s="130"/>
      <c r="AR278" s="130"/>
      <c r="AS278" s="130"/>
      <c r="AT278" s="130"/>
      <c r="AU278" s="130"/>
      <c r="AV278" s="130"/>
      <c r="AW278" s="130"/>
      <c r="AX278" s="116"/>
      <c r="AY278" s="116"/>
    </row>
    <row r="279" spans="1:51" ht="15.75" customHeight="1">
      <c r="A279" s="116"/>
      <c r="B279" s="116"/>
      <c r="C279" s="116"/>
      <c r="D279" s="116"/>
      <c r="E279" s="116"/>
      <c r="F279" s="116"/>
      <c r="G279" s="136" t="s">
        <v>320</v>
      </c>
      <c r="I279" s="273" t="s">
        <v>812</v>
      </c>
      <c r="J279" s="164" t="s">
        <v>813</v>
      </c>
      <c r="K279" s="278"/>
      <c r="L279" s="158"/>
      <c r="M279" s="158"/>
      <c r="N279" s="158"/>
      <c r="O279" s="274"/>
      <c r="P279" s="117"/>
      <c r="Q279" s="278"/>
      <c r="R279" s="158"/>
      <c r="S279" s="158"/>
      <c r="T279" s="158"/>
      <c r="U279" s="158"/>
      <c r="V279" s="352"/>
      <c r="W279" s="158"/>
      <c r="X279" s="277"/>
      <c r="Y279" s="276"/>
      <c r="Z279" s="276"/>
      <c r="AA279" s="276"/>
      <c r="AB279" s="158"/>
      <c r="AC279" s="278"/>
      <c r="AD279" s="158"/>
      <c r="AE279" s="158"/>
      <c r="AF279" s="158"/>
      <c r="AG279" s="158"/>
      <c r="AH279" s="158"/>
      <c r="AI279" s="277"/>
      <c r="AJ279" s="277"/>
      <c r="AK279" s="130"/>
      <c r="AL279" s="274"/>
      <c r="AM279" s="130"/>
      <c r="AN279" s="274"/>
      <c r="AO279" s="130"/>
      <c r="AP279" s="130"/>
      <c r="AQ279" s="130"/>
      <c r="AR279" s="130"/>
      <c r="AS279" s="130"/>
      <c r="AT279" s="130"/>
      <c r="AU279" s="130"/>
      <c r="AV279" s="130"/>
      <c r="AW279" s="130"/>
      <c r="AX279" s="116"/>
      <c r="AY279" s="116"/>
    </row>
    <row r="280" spans="1:51" ht="15.75" customHeight="1">
      <c r="A280" s="116"/>
      <c r="B280" s="116"/>
      <c r="C280" s="136" t="s">
        <v>999</v>
      </c>
      <c r="D280" s="116" t="s">
        <v>815</v>
      </c>
      <c r="E280" s="116"/>
      <c r="F280" s="116"/>
      <c r="G280" s="136" t="s">
        <v>999</v>
      </c>
      <c r="I280" s="260" t="s">
        <v>814</v>
      </c>
      <c r="J280" s="162" t="s">
        <v>815</v>
      </c>
      <c r="K280" s="287">
        <f>+'0BJ PROGR. I-II Y III'!C274</f>
        <v>0</v>
      </c>
      <c r="L280" s="130">
        <f>+'0BJ PROGR. I-II Y III'!D274</f>
        <v>0</v>
      </c>
      <c r="M280" s="130">
        <f>+'0BJ PROGR. I-II Y III'!E274</f>
        <v>0</v>
      </c>
      <c r="N280" s="130">
        <f>+'0BJ PROGR. I-II Y III'!F274</f>
        <v>0</v>
      </c>
      <c r="O280" s="267">
        <f>SUM(K280:N280)</f>
        <v>0</v>
      </c>
      <c r="P280" s="117"/>
      <c r="Q280" s="287">
        <f>+'0BJ PROGR. I-II Y III'!I274</f>
        <v>0</v>
      </c>
      <c r="R280" s="130">
        <f>+'0BJ PROGR. I-II Y III'!J274</f>
        <v>0</v>
      </c>
      <c r="S280" s="130">
        <f>+'0BJ PROGR. I-II Y III'!K274</f>
        <v>0</v>
      </c>
      <c r="T280" s="130">
        <f>+'0BJ PROGR. I-II Y III'!L274</f>
        <v>0</v>
      </c>
      <c r="U280" s="130">
        <f>+'0BJ PROGR. I-II Y III'!M274</f>
        <v>0</v>
      </c>
      <c r="V280" s="358">
        <f>+'0BJ PROGR. I-II Y III'!N274</f>
        <v>0</v>
      </c>
      <c r="W280" s="130">
        <f>+'0BJ PROGR. I-II Y III'!O274</f>
        <v>0</v>
      </c>
      <c r="X280" s="280">
        <f>+'0BJ PROGR. I-II Y III'!P274</f>
        <v>0</v>
      </c>
      <c r="Y280" s="257">
        <f>+'0BJ PROGR. I-II Y III'!Q274</f>
        <v>0</v>
      </c>
      <c r="Z280" s="257">
        <f>+'0BJ PROGR. I-II Y III'!R274</f>
        <v>0</v>
      </c>
      <c r="AA280" s="257">
        <f>+'0BJ PROGR. I-II Y III'!S274</f>
        <v>0</v>
      </c>
      <c r="AB280" s="130">
        <f>+'0BJ PROGR. I-II Y III'!T274</f>
        <v>0</v>
      </c>
      <c r="AC280" s="287">
        <f>+'0BJ PROGR. I-II Y III'!U274</f>
        <v>0</v>
      </c>
      <c r="AD280" s="130">
        <f>+'0BJ PROGR. I-II Y III'!V274</f>
        <v>0</v>
      </c>
      <c r="AE280" s="130">
        <f>+'0BJ PROGR. I-II Y III'!W274</f>
        <v>0</v>
      </c>
      <c r="AF280" s="130">
        <f>+'0BJ PROGR. I-II Y III'!X274</f>
        <v>0</v>
      </c>
      <c r="AG280" s="130">
        <f>+'0BJ PROGR. I-II Y III'!Y274</f>
        <v>0</v>
      </c>
      <c r="AH280" s="130">
        <f>+'0BJ PROGR. I-II Y III'!Z274</f>
        <v>0</v>
      </c>
      <c r="AI280" s="280">
        <f>+'0BJ PROGR. I-II Y III'!AA274</f>
        <v>0</v>
      </c>
      <c r="AJ280" s="267">
        <f>+Q280+R280+S280+T280+U280++X280+AB280+AC280+AD280+AE280+AF280+AG280+AH280+AI280</f>
        <v>0</v>
      </c>
      <c r="AK280" s="130"/>
      <c r="AL280" s="267">
        <f>+S280+T280+U280+V280+W280+Z280+AD280+AE280+AF280+AG280+AH280+AI280+AJ280+AK280</f>
        <v>0</v>
      </c>
      <c r="AM280" s="130"/>
      <c r="AN280" s="267">
        <f>+O280+AJ280+AL280</f>
        <v>0</v>
      </c>
      <c r="AO280" s="130"/>
      <c r="AP280" s="130"/>
      <c r="AQ280" s="130"/>
      <c r="AR280" s="130"/>
      <c r="AS280" s="130"/>
      <c r="AT280" s="130"/>
      <c r="AU280" s="130"/>
      <c r="AV280" s="130"/>
      <c r="AW280" s="130"/>
      <c r="AX280" s="116"/>
      <c r="AY280" s="116"/>
    </row>
    <row r="281" spans="1:51" ht="15.75" customHeight="1">
      <c r="A281" s="116"/>
      <c r="B281" s="116"/>
      <c r="C281" s="136"/>
      <c r="D281" s="116"/>
      <c r="E281" s="116"/>
      <c r="F281" s="116"/>
      <c r="G281" s="136"/>
      <c r="I281" s="260"/>
      <c r="J281" s="162"/>
      <c r="K281" s="354">
        <f t="shared" ref="K281:O281" si="215">SUM(K282:K283)</f>
        <v>0</v>
      </c>
      <c r="L281" s="133">
        <f t="shared" si="215"/>
        <v>0</v>
      </c>
      <c r="M281" s="133">
        <f t="shared" si="215"/>
        <v>0</v>
      </c>
      <c r="N281" s="133">
        <f t="shared" si="215"/>
        <v>0</v>
      </c>
      <c r="O281" s="305">
        <f t="shared" si="215"/>
        <v>0</v>
      </c>
      <c r="P281" s="117"/>
      <c r="Q281" s="354">
        <f t="shared" ref="Q281:AJ281" si="216">SUM(Q282:Q283)</f>
        <v>0</v>
      </c>
      <c r="R281" s="133">
        <f t="shared" si="216"/>
        <v>0</v>
      </c>
      <c r="S281" s="133">
        <f t="shared" si="216"/>
        <v>0</v>
      </c>
      <c r="T281" s="133">
        <f t="shared" si="216"/>
        <v>0</v>
      </c>
      <c r="U281" s="133">
        <f t="shared" si="216"/>
        <v>0</v>
      </c>
      <c r="V281" s="355">
        <f t="shared" si="216"/>
        <v>0</v>
      </c>
      <c r="W281" s="133">
        <f t="shared" si="216"/>
        <v>0</v>
      </c>
      <c r="X281" s="308">
        <f t="shared" si="216"/>
        <v>0</v>
      </c>
      <c r="Y281" s="307">
        <f t="shared" si="216"/>
        <v>0</v>
      </c>
      <c r="Z281" s="307">
        <f t="shared" si="216"/>
        <v>0</v>
      </c>
      <c r="AA281" s="307">
        <f t="shared" si="216"/>
        <v>0</v>
      </c>
      <c r="AB281" s="133">
        <f t="shared" si="216"/>
        <v>0</v>
      </c>
      <c r="AC281" s="354">
        <f t="shared" si="216"/>
        <v>0</v>
      </c>
      <c r="AD281" s="133">
        <f t="shared" si="216"/>
        <v>0</v>
      </c>
      <c r="AE281" s="133">
        <f t="shared" si="216"/>
        <v>0</v>
      </c>
      <c r="AF281" s="133">
        <f t="shared" si="216"/>
        <v>0</v>
      </c>
      <c r="AG281" s="133">
        <f t="shared" si="216"/>
        <v>0</v>
      </c>
      <c r="AH281" s="133">
        <f t="shared" si="216"/>
        <v>0</v>
      </c>
      <c r="AI281" s="308">
        <f t="shared" si="216"/>
        <v>0</v>
      </c>
      <c r="AJ281" s="308">
        <f t="shared" si="216"/>
        <v>0</v>
      </c>
      <c r="AK281" s="130"/>
      <c r="AL281" s="305">
        <f>SUM(AL282:AL283)</f>
        <v>0</v>
      </c>
      <c r="AM281" s="130"/>
      <c r="AN281" s="305">
        <f>SUM(AN282:AN283)</f>
        <v>0</v>
      </c>
      <c r="AO281" s="130"/>
      <c r="AP281" s="130"/>
      <c r="AQ281" s="130"/>
      <c r="AR281" s="130"/>
      <c r="AS281" s="130"/>
      <c r="AT281" s="130"/>
      <c r="AU281" s="130"/>
      <c r="AV281" s="130"/>
      <c r="AW281" s="130"/>
      <c r="AX281" s="116"/>
      <c r="AY281" s="116"/>
    </row>
    <row r="282" spans="1:51" ht="15.75" customHeight="1">
      <c r="A282" s="116"/>
      <c r="B282" s="116"/>
      <c r="C282" s="136" t="s">
        <v>1000</v>
      </c>
      <c r="D282" s="116" t="s">
        <v>775</v>
      </c>
      <c r="E282" s="116"/>
      <c r="F282" s="116"/>
      <c r="G282" s="136" t="s">
        <v>1000</v>
      </c>
      <c r="I282" s="260" t="s">
        <v>816</v>
      </c>
      <c r="J282" s="162" t="s">
        <v>817</v>
      </c>
      <c r="K282" s="287">
        <f>+'0BJ PROGR. I-II Y III'!C275</f>
        <v>0</v>
      </c>
      <c r="L282" s="130">
        <f>+'0BJ PROGR. I-II Y III'!D275</f>
        <v>0</v>
      </c>
      <c r="M282" s="130">
        <f>+'0BJ PROGR. I-II Y III'!E275</f>
        <v>0</v>
      </c>
      <c r="N282" s="130">
        <f>+'0BJ PROGR. I-II Y III'!F275</f>
        <v>0</v>
      </c>
      <c r="O282" s="267">
        <f t="shared" ref="O282:O283" si="217">SUM(K282:N282)</f>
        <v>0</v>
      </c>
      <c r="P282" s="117"/>
      <c r="Q282" s="287">
        <f>+'0BJ PROGR. I-II Y III'!I275</f>
        <v>0</v>
      </c>
      <c r="R282" s="130">
        <f>+'0BJ PROGR. I-II Y III'!J275</f>
        <v>0</v>
      </c>
      <c r="S282" s="130">
        <f>+'0BJ PROGR. I-II Y III'!K275</f>
        <v>0</v>
      </c>
      <c r="T282" s="130">
        <f>+'0BJ PROGR. I-II Y III'!L275</f>
        <v>0</v>
      </c>
      <c r="U282" s="130">
        <f>+'0BJ PROGR. I-II Y III'!M275</f>
        <v>0</v>
      </c>
      <c r="V282" s="358">
        <f>+'0BJ PROGR. I-II Y III'!N275</f>
        <v>0</v>
      </c>
      <c r="W282" s="130">
        <f>+'0BJ PROGR. I-II Y III'!O275</f>
        <v>0</v>
      </c>
      <c r="X282" s="280">
        <f>+'0BJ PROGR. I-II Y III'!P275</f>
        <v>0</v>
      </c>
      <c r="Y282" s="257">
        <f>+'0BJ PROGR. I-II Y III'!Q275</f>
        <v>0</v>
      </c>
      <c r="Z282" s="257">
        <f>+'0BJ PROGR. I-II Y III'!R275</f>
        <v>0</v>
      </c>
      <c r="AA282" s="257">
        <f>+'0BJ PROGR. I-II Y III'!S275</f>
        <v>0</v>
      </c>
      <c r="AB282" s="130">
        <f>+'0BJ PROGR. I-II Y III'!T275</f>
        <v>0</v>
      </c>
      <c r="AC282" s="287">
        <f>+'0BJ PROGR. I-II Y III'!U275</f>
        <v>0</v>
      </c>
      <c r="AD282" s="130">
        <f>+'0BJ PROGR. I-II Y III'!V275</f>
        <v>0</v>
      </c>
      <c r="AE282" s="130">
        <f>+'0BJ PROGR. I-II Y III'!W275</f>
        <v>0</v>
      </c>
      <c r="AF282" s="130">
        <f>+'0BJ PROGR. I-II Y III'!X275</f>
        <v>0</v>
      </c>
      <c r="AG282" s="130">
        <f>+'0BJ PROGR. I-II Y III'!Y275</f>
        <v>0</v>
      </c>
      <c r="AH282" s="130">
        <f>+'0BJ PROGR. I-II Y III'!Z275</f>
        <v>0</v>
      </c>
      <c r="AI282" s="280">
        <f>+'0BJ PROGR. I-II Y III'!AA275</f>
        <v>0</v>
      </c>
      <c r="AJ282" s="267">
        <f t="shared" ref="AJ282:AJ283" si="218">+Q282+R282+S282+T282+U282++X282+AB282+AC282+AD282+AE282+AF282+AG282+AH282+AI282</f>
        <v>0</v>
      </c>
      <c r="AK282" s="130"/>
      <c r="AL282" s="267">
        <f t="shared" ref="AL282:AL283" si="219">+S282+T282+U282+V282+W282+Z282+AD282+AE282+AF282+AG282+AH282+AI282+AJ282+AK282</f>
        <v>0</v>
      </c>
      <c r="AM282" s="130"/>
      <c r="AN282" s="267">
        <f t="shared" ref="AN282:AN283" si="220">+O282+AJ282+AL282</f>
        <v>0</v>
      </c>
      <c r="AO282" s="130"/>
      <c r="AP282" s="130"/>
      <c r="AQ282" s="130"/>
      <c r="AR282" s="130"/>
      <c r="AS282" s="130"/>
      <c r="AT282" s="130"/>
      <c r="AU282" s="130"/>
      <c r="AV282" s="130"/>
      <c r="AW282" s="130"/>
      <c r="AX282" s="116"/>
      <c r="AY282" s="116"/>
    </row>
    <row r="283" spans="1:51" ht="15.75" customHeight="1">
      <c r="A283" s="116"/>
      <c r="B283" s="116"/>
      <c r="C283" s="114"/>
      <c r="D283" s="114"/>
      <c r="E283" s="116"/>
      <c r="F283" s="116"/>
      <c r="G283" s="136" t="s">
        <v>1000</v>
      </c>
      <c r="I283" s="260" t="s">
        <v>818</v>
      </c>
      <c r="J283" s="162" t="s">
        <v>819</v>
      </c>
      <c r="K283" s="287">
        <f>+'0BJ PROGR. I-II Y III'!C276</f>
        <v>0</v>
      </c>
      <c r="L283" s="130">
        <f>+'0BJ PROGR. I-II Y III'!D276</f>
        <v>0</v>
      </c>
      <c r="M283" s="130">
        <f>+'0BJ PROGR. I-II Y III'!E276</f>
        <v>0</v>
      </c>
      <c r="N283" s="130">
        <f>+'0BJ PROGR. I-II Y III'!F276</f>
        <v>0</v>
      </c>
      <c r="O283" s="267">
        <f t="shared" si="217"/>
        <v>0</v>
      </c>
      <c r="P283" s="117"/>
      <c r="Q283" s="287">
        <f>+'0BJ PROGR. I-II Y III'!I276</f>
        <v>0</v>
      </c>
      <c r="R283" s="130">
        <f>+'0BJ PROGR. I-II Y III'!J276</f>
        <v>0</v>
      </c>
      <c r="S283" s="130">
        <f>+'0BJ PROGR. I-II Y III'!K276</f>
        <v>0</v>
      </c>
      <c r="T283" s="130">
        <f>+'0BJ PROGR. I-II Y III'!L276</f>
        <v>0</v>
      </c>
      <c r="U283" s="130">
        <f>+'0BJ PROGR. I-II Y III'!M276</f>
        <v>0</v>
      </c>
      <c r="V283" s="358">
        <f>+'0BJ PROGR. I-II Y III'!N276</f>
        <v>0</v>
      </c>
      <c r="W283" s="130">
        <f>+'0BJ PROGR. I-II Y III'!O276</f>
        <v>0</v>
      </c>
      <c r="X283" s="280">
        <f>+'0BJ PROGR. I-II Y III'!P276</f>
        <v>0</v>
      </c>
      <c r="Y283" s="257">
        <f>+'0BJ PROGR. I-II Y III'!Q276</f>
        <v>0</v>
      </c>
      <c r="Z283" s="257">
        <f>+'0BJ PROGR. I-II Y III'!R276</f>
        <v>0</v>
      </c>
      <c r="AA283" s="257">
        <f>+'0BJ PROGR. I-II Y III'!S276</f>
        <v>0</v>
      </c>
      <c r="AB283" s="130">
        <f>+'0BJ PROGR. I-II Y III'!T276</f>
        <v>0</v>
      </c>
      <c r="AC283" s="287">
        <f>+'0BJ PROGR. I-II Y III'!U276</f>
        <v>0</v>
      </c>
      <c r="AD283" s="130">
        <f>+'0BJ PROGR. I-II Y III'!V276</f>
        <v>0</v>
      </c>
      <c r="AE283" s="130">
        <f>+'0BJ PROGR. I-II Y III'!W276</f>
        <v>0</v>
      </c>
      <c r="AF283" s="130">
        <f>+'0BJ PROGR. I-II Y III'!X276</f>
        <v>0</v>
      </c>
      <c r="AG283" s="130">
        <f>+'0BJ PROGR. I-II Y III'!Y276</f>
        <v>0</v>
      </c>
      <c r="AH283" s="130">
        <f>+'0BJ PROGR. I-II Y III'!Z276</f>
        <v>0</v>
      </c>
      <c r="AI283" s="280">
        <f>+'0BJ PROGR. I-II Y III'!AA276</f>
        <v>0</v>
      </c>
      <c r="AJ283" s="267">
        <f t="shared" si="218"/>
        <v>0</v>
      </c>
      <c r="AK283" s="130"/>
      <c r="AL283" s="267">
        <f t="shared" si="219"/>
        <v>0</v>
      </c>
      <c r="AM283" s="130"/>
      <c r="AN283" s="267">
        <f t="shared" si="220"/>
        <v>0</v>
      </c>
      <c r="AO283" s="130"/>
      <c r="AP283" s="130"/>
      <c r="AQ283" s="130"/>
      <c r="AR283" s="130"/>
      <c r="AS283" s="130"/>
      <c r="AT283" s="130"/>
      <c r="AU283" s="130"/>
      <c r="AV283" s="130"/>
      <c r="AW283" s="130"/>
      <c r="AX283" s="116"/>
      <c r="AY283" s="116"/>
    </row>
    <row r="284" spans="1:51" ht="15.75" customHeight="1">
      <c r="A284" s="116"/>
      <c r="B284" s="116"/>
      <c r="C284" s="136"/>
      <c r="D284" s="116"/>
      <c r="E284" s="116"/>
      <c r="F284" s="116"/>
      <c r="G284" s="116"/>
      <c r="I284" s="260"/>
      <c r="J284" s="162"/>
      <c r="K284" s="287"/>
      <c r="L284" s="130"/>
      <c r="M284" s="130"/>
      <c r="N284" s="130"/>
      <c r="O284" s="267"/>
      <c r="P284" s="117"/>
      <c r="Q284" s="287"/>
      <c r="R284" s="130"/>
      <c r="S284" s="130"/>
      <c r="T284" s="130"/>
      <c r="U284" s="130"/>
      <c r="V284" s="358"/>
      <c r="W284" s="130"/>
      <c r="X284" s="280"/>
      <c r="Y284" s="257"/>
      <c r="Z284" s="257"/>
      <c r="AA284" s="257"/>
      <c r="AB284" s="130"/>
      <c r="AC284" s="287"/>
      <c r="AD284" s="130"/>
      <c r="AE284" s="130"/>
      <c r="AF284" s="130"/>
      <c r="AG284" s="130"/>
      <c r="AH284" s="130"/>
      <c r="AI284" s="280"/>
      <c r="AJ284" s="280"/>
      <c r="AK284" s="130"/>
      <c r="AL284" s="267"/>
      <c r="AM284" s="130"/>
      <c r="AN284" s="267"/>
      <c r="AO284" s="130"/>
      <c r="AP284" s="130"/>
      <c r="AQ284" s="130"/>
      <c r="AR284" s="130"/>
      <c r="AS284" s="130"/>
      <c r="AT284" s="130"/>
      <c r="AU284" s="130"/>
      <c r="AV284" s="130"/>
      <c r="AW284" s="130"/>
      <c r="AX284" s="116"/>
      <c r="AY284" s="116"/>
    </row>
    <row r="285" spans="1:51" ht="15.75" customHeight="1">
      <c r="A285" s="116"/>
      <c r="B285" s="116"/>
      <c r="C285" s="136"/>
      <c r="D285" s="116"/>
      <c r="E285" s="116"/>
      <c r="F285" s="116"/>
      <c r="G285" s="116" t="s">
        <v>320</v>
      </c>
      <c r="I285" s="273" t="s">
        <v>808</v>
      </c>
      <c r="J285" s="164" t="s">
        <v>809</v>
      </c>
      <c r="K285" s="278"/>
      <c r="L285" s="158"/>
      <c r="M285" s="158"/>
      <c r="N285" s="158"/>
      <c r="O285" s="274"/>
      <c r="P285" s="117"/>
      <c r="Q285" s="278"/>
      <c r="R285" s="158"/>
      <c r="S285" s="158"/>
      <c r="T285" s="158"/>
      <c r="U285" s="158"/>
      <c r="V285" s="352"/>
      <c r="W285" s="158"/>
      <c r="X285" s="277"/>
      <c r="Y285" s="276"/>
      <c r="Z285" s="276"/>
      <c r="AA285" s="276"/>
      <c r="AB285" s="158"/>
      <c r="AC285" s="278"/>
      <c r="AD285" s="158"/>
      <c r="AE285" s="158"/>
      <c r="AF285" s="158"/>
      <c r="AG285" s="158"/>
      <c r="AH285" s="158"/>
      <c r="AI285" s="277"/>
      <c r="AJ285" s="277"/>
      <c r="AK285" s="130"/>
      <c r="AL285" s="274"/>
      <c r="AM285" s="130"/>
      <c r="AN285" s="274"/>
      <c r="AO285" s="130"/>
      <c r="AP285" s="130"/>
      <c r="AQ285" s="130"/>
      <c r="AR285" s="130"/>
      <c r="AS285" s="130"/>
      <c r="AT285" s="130"/>
      <c r="AU285" s="130"/>
      <c r="AV285" s="130"/>
      <c r="AW285" s="130"/>
      <c r="AX285" s="116"/>
      <c r="AY285" s="116"/>
    </row>
    <row r="286" spans="1:51" ht="15.75" customHeight="1">
      <c r="A286" s="116"/>
      <c r="B286" s="116"/>
      <c r="C286" s="136" t="s">
        <v>1001</v>
      </c>
      <c r="D286" s="116" t="s">
        <v>1002</v>
      </c>
      <c r="E286" s="116"/>
      <c r="F286" s="116"/>
      <c r="G286" s="136" t="s">
        <v>1001</v>
      </c>
      <c r="I286" s="260" t="s">
        <v>820</v>
      </c>
      <c r="J286" s="162" t="s">
        <v>821</v>
      </c>
      <c r="K286" s="287">
        <f>+'0BJ PROGR. I-II Y III'!C279</f>
        <v>0</v>
      </c>
      <c r="L286" s="130">
        <f>+'0BJ PROGR. I-II Y III'!D279</f>
        <v>0</v>
      </c>
      <c r="M286" s="130">
        <f>+'0BJ PROGR. I-II Y III'!E279</f>
        <v>2500000</v>
      </c>
      <c r="N286" s="130">
        <f>+'0BJ PROGR. I-II Y III'!F279</f>
        <v>0</v>
      </c>
      <c r="O286" s="267">
        <f>SUM(K286:N286)</f>
        <v>2500000</v>
      </c>
      <c r="P286" s="117"/>
      <c r="Q286" s="287">
        <f>+'0BJ PROGR. I-II Y III'!I279</f>
        <v>0</v>
      </c>
      <c r="R286" s="130">
        <f>+'0BJ PROGR. I-II Y III'!J279</f>
        <v>0</v>
      </c>
      <c r="S286" s="130">
        <f>+'0BJ PROGR. I-II Y III'!K279</f>
        <v>0</v>
      </c>
      <c r="T286" s="130">
        <f>+'0BJ PROGR. I-II Y III'!L279</f>
        <v>0</v>
      </c>
      <c r="U286" s="130">
        <f>+'0BJ PROGR. I-II Y III'!M279</f>
        <v>0</v>
      </c>
      <c r="V286" s="358">
        <f>+'0BJ PROGR. I-II Y III'!N279</f>
        <v>0</v>
      </c>
      <c r="W286" s="130">
        <f>+'0BJ PROGR. I-II Y III'!O279</f>
        <v>0</v>
      </c>
      <c r="X286" s="280">
        <f>+'0BJ PROGR. I-II Y III'!P279</f>
        <v>0</v>
      </c>
      <c r="Y286" s="257">
        <f>+'0BJ PROGR. I-II Y III'!Q279</f>
        <v>0</v>
      </c>
      <c r="Z286" s="257">
        <f>+'0BJ PROGR. I-II Y III'!R279</f>
        <v>0</v>
      </c>
      <c r="AA286" s="257">
        <f>+'0BJ PROGR. I-II Y III'!S279</f>
        <v>0</v>
      </c>
      <c r="AB286" s="130">
        <f>+'0BJ PROGR. I-II Y III'!T279</f>
        <v>0</v>
      </c>
      <c r="AC286" s="287">
        <f>+'0BJ PROGR. I-II Y III'!U279</f>
        <v>0</v>
      </c>
      <c r="AD286" s="130">
        <f>+'0BJ PROGR. I-II Y III'!V279</f>
        <v>0</v>
      </c>
      <c r="AE286" s="130">
        <f>+'0BJ PROGR. I-II Y III'!W279</f>
        <v>0</v>
      </c>
      <c r="AF286" s="130">
        <f>+'0BJ PROGR. I-II Y III'!X279</f>
        <v>0</v>
      </c>
      <c r="AG286" s="130">
        <f>+'0BJ PROGR. I-II Y III'!Y279</f>
        <v>0</v>
      </c>
      <c r="AH286" s="130">
        <f>+'0BJ PROGR. I-II Y III'!Z279</f>
        <v>0</v>
      </c>
      <c r="AI286" s="280">
        <f>+'0BJ PROGR. I-II Y III'!AA279</f>
        <v>0</v>
      </c>
      <c r="AJ286" s="267">
        <f>+Q286+R286+S286+T286+U286++X286+AB286+AC286+AD286+AE286+AF286+AG286+AH286+AI286</f>
        <v>0</v>
      </c>
      <c r="AK286" s="130"/>
      <c r="AL286" s="267">
        <f>+S286+T286+U286+V286+W286+Z286+AD286+AE286+AF286+AG286+AH286+AI286+AJ286+AK286</f>
        <v>0</v>
      </c>
      <c r="AM286" s="130"/>
      <c r="AN286" s="267">
        <f>+O286+AJ286+AL286</f>
        <v>2500000</v>
      </c>
      <c r="AO286" s="130"/>
      <c r="AP286" s="130"/>
      <c r="AQ286" s="130"/>
      <c r="AR286" s="130"/>
      <c r="AS286" s="130"/>
      <c r="AT286" s="130"/>
      <c r="AU286" s="130"/>
      <c r="AV286" s="130"/>
      <c r="AW286" s="130"/>
      <c r="AX286" s="116"/>
      <c r="AY286" s="116"/>
    </row>
    <row r="287" spans="1:51" ht="15.75" customHeight="1">
      <c r="A287" s="116"/>
      <c r="B287" s="116"/>
      <c r="C287" s="136" t="s">
        <v>1003</v>
      </c>
      <c r="D287" s="116" t="s">
        <v>1004</v>
      </c>
      <c r="E287" s="116"/>
      <c r="F287" s="116"/>
      <c r="G287" s="136"/>
      <c r="I287" s="260"/>
      <c r="J287" s="162"/>
      <c r="K287" s="354">
        <f t="shared" ref="K287:O287" si="221">SUM(K288:K289)</f>
        <v>0</v>
      </c>
      <c r="L287" s="133">
        <f t="shared" si="221"/>
        <v>0</v>
      </c>
      <c r="M287" s="133">
        <f t="shared" si="221"/>
        <v>0</v>
      </c>
      <c r="N287" s="133">
        <f t="shared" si="221"/>
        <v>0</v>
      </c>
      <c r="O287" s="305">
        <f t="shared" si="221"/>
        <v>0</v>
      </c>
      <c r="P287" s="117"/>
      <c r="Q287" s="354">
        <f t="shared" ref="Q287:AJ287" si="222">SUM(Q288:Q289)</f>
        <v>0</v>
      </c>
      <c r="R287" s="133">
        <f t="shared" si="222"/>
        <v>0</v>
      </c>
      <c r="S287" s="133">
        <f t="shared" si="222"/>
        <v>0</v>
      </c>
      <c r="T287" s="133">
        <f t="shared" si="222"/>
        <v>0</v>
      </c>
      <c r="U287" s="133">
        <f t="shared" si="222"/>
        <v>0</v>
      </c>
      <c r="V287" s="355">
        <f t="shared" si="222"/>
        <v>0</v>
      </c>
      <c r="W287" s="133">
        <f t="shared" si="222"/>
        <v>0</v>
      </c>
      <c r="X287" s="308">
        <f t="shared" si="222"/>
        <v>0</v>
      </c>
      <c r="Y287" s="307">
        <f t="shared" si="222"/>
        <v>0</v>
      </c>
      <c r="Z287" s="307">
        <f t="shared" si="222"/>
        <v>0</v>
      </c>
      <c r="AA287" s="307">
        <f t="shared" si="222"/>
        <v>0</v>
      </c>
      <c r="AB287" s="133">
        <f t="shared" si="222"/>
        <v>0</v>
      </c>
      <c r="AC287" s="354">
        <f t="shared" si="222"/>
        <v>0</v>
      </c>
      <c r="AD287" s="133">
        <f t="shared" si="222"/>
        <v>0</v>
      </c>
      <c r="AE287" s="133">
        <f t="shared" si="222"/>
        <v>0</v>
      </c>
      <c r="AF287" s="133">
        <f t="shared" si="222"/>
        <v>0</v>
      </c>
      <c r="AG287" s="133">
        <f t="shared" si="222"/>
        <v>0</v>
      </c>
      <c r="AH287" s="133">
        <f t="shared" si="222"/>
        <v>0</v>
      </c>
      <c r="AI287" s="308">
        <f t="shared" si="222"/>
        <v>0</v>
      </c>
      <c r="AJ287" s="308">
        <f t="shared" si="222"/>
        <v>0</v>
      </c>
      <c r="AK287" s="130"/>
      <c r="AL287" s="305">
        <f>SUM(AL288:AL289)</f>
        <v>0</v>
      </c>
      <c r="AM287" s="130"/>
      <c r="AN287" s="305">
        <f>SUM(AN288:AN289)</f>
        <v>0</v>
      </c>
      <c r="AO287" s="130"/>
      <c r="AP287" s="130"/>
      <c r="AQ287" s="130"/>
      <c r="AR287" s="130"/>
      <c r="AS287" s="130"/>
      <c r="AT287" s="130"/>
      <c r="AU287" s="130"/>
      <c r="AV287" s="130"/>
      <c r="AW287" s="130"/>
      <c r="AX287" s="116"/>
      <c r="AY287" s="116"/>
    </row>
    <row r="288" spans="1:51" ht="15.75" customHeight="1">
      <c r="A288" s="116"/>
      <c r="B288" s="116"/>
      <c r="C288" s="114"/>
      <c r="D288" s="114"/>
      <c r="E288" s="116"/>
      <c r="F288" s="116"/>
      <c r="G288" s="136" t="s">
        <v>1003</v>
      </c>
      <c r="I288" s="260" t="s">
        <v>822</v>
      </c>
      <c r="J288" s="162" t="s">
        <v>823</v>
      </c>
      <c r="K288" s="287">
        <f>+'0BJ PROGR. I-II Y III'!C280</f>
        <v>0</v>
      </c>
      <c r="L288" s="130">
        <f>+'0BJ PROGR. I-II Y III'!D280</f>
        <v>0</v>
      </c>
      <c r="M288" s="130">
        <f>+'0BJ PROGR. I-II Y III'!E280</f>
        <v>0</v>
      </c>
      <c r="N288" s="130">
        <f>+'0BJ PROGR. I-II Y III'!F280</f>
        <v>0</v>
      </c>
      <c r="O288" s="267">
        <f t="shared" ref="O288:O289" si="223">SUM(K288:N288)</f>
        <v>0</v>
      </c>
      <c r="P288" s="117"/>
      <c r="Q288" s="287">
        <f>+'0BJ PROGR. I-II Y III'!I280</f>
        <v>0</v>
      </c>
      <c r="R288" s="130">
        <f>+'0BJ PROGR. I-II Y III'!J280</f>
        <v>0</v>
      </c>
      <c r="S288" s="130">
        <f>+'0BJ PROGR. I-II Y III'!K280</f>
        <v>0</v>
      </c>
      <c r="T288" s="130">
        <f>+'0BJ PROGR. I-II Y III'!L280</f>
        <v>0</v>
      </c>
      <c r="U288" s="130">
        <f>+'0BJ PROGR. I-II Y III'!M280</f>
        <v>0</v>
      </c>
      <c r="V288" s="358">
        <f>+'0BJ PROGR. I-II Y III'!N280</f>
        <v>0</v>
      </c>
      <c r="W288" s="130">
        <f>+'0BJ PROGR. I-II Y III'!O280</f>
        <v>0</v>
      </c>
      <c r="X288" s="280">
        <f>+'0BJ PROGR. I-II Y III'!P280</f>
        <v>0</v>
      </c>
      <c r="Y288" s="257">
        <f>+'0BJ PROGR. I-II Y III'!Q280</f>
        <v>0</v>
      </c>
      <c r="Z288" s="257">
        <f>+'0BJ PROGR. I-II Y III'!R280</f>
        <v>0</v>
      </c>
      <c r="AA288" s="257">
        <f>+'0BJ PROGR. I-II Y III'!S280</f>
        <v>0</v>
      </c>
      <c r="AB288" s="130">
        <f>+'0BJ PROGR. I-II Y III'!T280</f>
        <v>0</v>
      </c>
      <c r="AC288" s="287">
        <f>+'0BJ PROGR. I-II Y III'!U280</f>
        <v>0</v>
      </c>
      <c r="AD288" s="130">
        <f>+'0BJ PROGR. I-II Y III'!V280</f>
        <v>0</v>
      </c>
      <c r="AE288" s="130">
        <f>+'0BJ PROGR. I-II Y III'!W280</f>
        <v>0</v>
      </c>
      <c r="AF288" s="130">
        <f>+'0BJ PROGR. I-II Y III'!X280</f>
        <v>0</v>
      </c>
      <c r="AG288" s="130">
        <f>+'0BJ PROGR. I-II Y III'!Y280</f>
        <v>0</v>
      </c>
      <c r="AH288" s="130">
        <f>+'0BJ PROGR. I-II Y III'!Z280</f>
        <v>0</v>
      </c>
      <c r="AI288" s="280">
        <f>+'0BJ PROGR. I-II Y III'!AA280</f>
        <v>0</v>
      </c>
      <c r="AJ288" s="267">
        <f t="shared" ref="AJ288:AJ289" si="224">+Q288+R288+S288+T288+U288++X288+AB288+AC288+AD288+AE288+AF288+AG288+AH288+AI288</f>
        <v>0</v>
      </c>
      <c r="AK288" s="130"/>
      <c r="AL288" s="267">
        <f t="shared" ref="AL288:AL289" si="225">+S288+T288+U288+V288+W288+Z288+AD288+AE288+AF288+AG288+AH288+AI288+AJ288+AK288</f>
        <v>0</v>
      </c>
      <c r="AM288" s="130"/>
      <c r="AN288" s="267">
        <f t="shared" ref="AN288:AN289" si="226">+O288+AJ288+AL288</f>
        <v>0</v>
      </c>
      <c r="AO288" s="130"/>
      <c r="AP288" s="130"/>
      <c r="AQ288" s="130"/>
      <c r="AR288" s="130"/>
      <c r="AS288" s="130"/>
      <c r="AT288" s="130"/>
      <c r="AU288" s="130"/>
      <c r="AV288" s="130"/>
      <c r="AW288" s="130"/>
      <c r="AX288" s="116"/>
      <c r="AY288" s="116"/>
    </row>
    <row r="289" spans="1:51" ht="15.75" customHeight="1">
      <c r="A289" s="116"/>
      <c r="B289" s="116"/>
      <c r="C289" s="116"/>
      <c r="D289" s="116"/>
      <c r="E289" s="116"/>
      <c r="F289" s="116"/>
      <c r="G289" s="136" t="s">
        <v>1003</v>
      </c>
      <c r="I289" s="260" t="s">
        <v>824</v>
      </c>
      <c r="J289" s="162" t="s">
        <v>825</v>
      </c>
      <c r="K289" s="287">
        <f>+'0BJ PROGR. I-II Y III'!C281</f>
        <v>0</v>
      </c>
      <c r="L289" s="130">
        <f>+'0BJ PROGR. I-II Y III'!D281</f>
        <v>0</v>
      </c>
      <c r="M289" s="130">
        <f>+'0BJ PROGR. I-II Y III'!E281</f>
        <v>0</v>
      </c>
      <c r="N289" s="130">
        <f>+'0BJ PROGR. I-II Y III'!F281</f>
        <v>0</v>
      </c>
      <c r="O289" s="267">
        <f t="shared" si="223"/>
        <v>0</v>
      </c>
      <c r="P289" s="117"/>
      <c r="Q289" s="287">
        <f>+'0BJ PROGR. I-II Y III'!I281</f>
        <v>0</v>
      </c>
      <c r="R289" s="130">
        <f>+'0BJ PROGR. I-II Y III'!J281</f>
        <v>0</v>
      </c>
      <c r="S289" s="130">
        <f>+'0BJ PROGR. I-II Y III'!K281</f>
        <v>0</v>
      </c>
      <c r="T289" s="130">
        <f>+'0BJ PROGR. I-II Y III'!L281</f>
        <v>0</v>
      </c>
      <c r="U289" s="130">
        <f>+'0BJ PROGR. I-II Y III'!M281</f>
        <v>0</v>
      </c>
      <c r="V289" s="358">
        <f>+'0BJ PROGR. I-II Y III'!N281</f>
        <v>0</v>
      </c>
      <c r="W289" s="130">
        <f>+'0BJ PROGR. I-II Y III'!O281</f>
        <v>0</v>
      </c>
      <c r="X289" s="280">
        <f>+'0BJ PROGR. I-II Y III'!P281</f>
        <v>0</v>
      </c>
      <c r="Y289" s="257">
        <f>+'0BJ PROGR. I-II Y III'!Q281</f>
        <v>0</v>
      </c>
      <c r="Z289" s="257">
        <f>+'0BJ PROGR. I-II Y III'!R281</f>
        <v>0</v>
      </c>
      <c r="AA289" s="257">
        <f>+'0BJ PROGR. I-II Y III'!S281</f>
        <v>0</v>
      </c>
      <c r="AB289" s="130">
        <f>+'0BJ PROGR. I-II Y III'!T281</f>
        <v>0</v>
      </c>
      <c r="AC289" s="287">
        <f>+'0BJ PROGR. I-II Y III'!U281</f>
        <v>0</v>
      </c>
      <c r="AD289" s="130">
        <f>+'0BJ PROGR. I-II Y III'!V281</f>
        <v>0</v>
      </c>
      <c r="AE289" s="130">
        <f>+'0BJ PROGR. I-II Y III'!W281</f>
        <v>0</v>
      </c>
      <c r="AF289" s="130">
        <f>+'0BJ PROGR. I-II Y III'!X281</f>
        <v>0</v>
      </c>
      <c r="AG289" s="130">
        <f>+'0BJ PROGR. I-II Y III'!Y281</f>
        <v>0</v>
      </c>
      <c r="AH289" s="130">
        <f>+'0BJ PROGR. I-II Y III'!Z281</f>
        <v>0</v>
      </c>
      <c r="AI289" s="280">
        <f>+'0BJ PROGR. I-II Y III'!AA281</f>
        <v>0</v>
      </c>
      <c r="AJ289" s="267">
        <f t="shared" si="224"/>
        <v>0</v>
      </c>
      <c r="AK289" s="130"/>
      <c r="AL289" s="267">
        <f t="shared" si="225"/>
        <v>0</v>
      </c>
      <c r="AM289" s="130"/>
      <c r="AN289" s="267">
        <f t="shared" si="226"/>
        <v>0</v>
      </c>
      <c r="AO289" s="130"/>
      <c r="AP289" s="130"/>
      <c r="AQ289" s="130"/>
      <c r="AR289" s="130"/>
      <c r="AS289" s="130"/>
      <c r="AT289" s="130"/>
      <c r="AU289" s="130"/>
      <c r="AV289" s="130"/>
      <c r="AW289" s="130"/>
      <c r="AX289" s="116"/>
      <c r="AY289" s="116"/>
    </row>
    <row r="290" spans="1:51" ht="15.75" customHeight="1">
      <c r="A290" s="116"/>
      <c r="B290" s="116"/>
      <c r="C290" s="116"/>
      <c r="D290" s="116"/>
      <c r="E290" s="116"/>
      <c r="F290" s="116"/>
      <c r="G290" s="116"/>
      <c r="I290" s="260"/>
      <c r="J290" s="162"/>
      <c r="K290" s="287"/>
      <c r="L290" s="130"/>
      <c r="M290" s="130"/>
      <c r="N290" s="130"/>
      <c r="O290" s="267"/>
      <c r="P290" s="117"/>
      <c r="Q290" s="287"/>
      <c r="R290" s="130"/>
      <c r="S290" s="130"/>
      <c r="T290" s="130"/>
      <c r="U290" s="130"/>
      <c r="V290" s="358"/>
      <c r="W290" s="130"/>
      <c r="X290" s="280"/>
      <c r="Y290" s="257"/>
      <c r="Z290" s="257"/>
      <c r="AA290" s="257"/>
      <c r="AB290" s="130"/>
      <c r="AC290" s="287"/>
      <c r="AD290" s="130"/>
      <c r="AE290" s="130"/>
      <c r="AF290" s="130"/>
      <c r="AG290" s="130"/>
      <c r="AH290" s="130"/>
      <c r="AI290" s="280"/>
      <c r="AJ290" s="280"/>
      <c r="AK290" s="130"/>
      <c r="AL290" s="267"/>
      <c r="AM290" s="130"/>
      <c r="AN290" s="267"/>
      <c r="AO290" s="130"/>
      <c r="AP290" s="130"/>
      <c r="AQ290" s="130"/>
      <c r="AR290" s="130"/>
      <c r="AS290" s="130"/>
      <c r="AT290" s="130"/>
      <c r="AU290" s="130"/>
      <c r="AV290" s="130"/>
      <c r="AW290" s="130"/>
      <c r="AX290" s="116"/>
      <c r="AY290" s="116"/>
    </row>
    <row r="291" spans="1:51" ht="15.75" customHeight="1">
      <c r="A291" s="116"/>
      <c r="B291" s="116"/>
      <c r="C291" s="116"/>
      <c r="D291" s="116"/>
      <c r="E291" s="116"/>
      <c r="F291" s="116"/>
      <c r="G291" s="116"/>
      <c r="I291" s="260"/>
      <c r="J291" s="162"/>
      <c r="K291" s="287"/>
      <c r="L291" s="130"/>
      <c r="M291" s="130"/>
      <c r="N291" s="130"/>
      <c r="O291" s="267"/>
      <c r="P291" s="117"/>
      <c r="Q291" s="287"/>
      <c r="R291" s="130"/>
      <c r="S291" s="130"/>
      <c r="T291" s="130"/>
      <c r="U291" s="130"/>
      <c r="V291" s="358"/>
      <c r="W291" s="130"/>
      <c r="X291" s="280"/>
      <c r="Y291" s="257"/>
      <c r="Z291" s="257"/>
      <c r="AA291" s="257"/>
      <c r="AB291" s="130"/>
      <c r="AC291" s="287"/>
      <c r="AD291" s="130"/>
      <c r="AE291" s="130"/>
      <c r="AF291" s="130"/>
      <c r="AG291" s="130"/>
      <c r="AH291" s="130"/>
      <c r="AI291" s="280"/>
      <c r="AJ291" s="280"/>
      <c r="AK291" s="130"/>
      <c r="AL291" s="267"/>
      <c r="AM291" s="130"/>
      <c r="AN291" s="267"/>
      <c r="AO291" s="130"/>
      <c r="AP291" s="130"/>
      <c r="AQ291" s="130"/>
      <c r="AR291" s="130"/>
      <c r="AS291" s="130"/>
      <c r="AT291" s="130"/>
      <c r="AU291" s="130"/>
      <c r="AV291" s="130"/>
      <c r="AW291" s="130"/>
      <c r="AX291" s="116"/>
      <c r="AY291" s="116"/>
    </row>
    <row r="292" spans="1:51" ht="44.25" customHeight="1">
      <c r="A292" s="116"/>
      <c r="B292" s="131" t="s">
        <v>1005</v>
      </c>
      <c r="C292" s="459" t="s">
        <v>150</v>
      </c>
      <c r="D292" s="430"/>
      <c r="E292" s="430"/>
      <c r="F292" s="430"/>
      <c r="G292" s="131" t="s">
        <v>1005</v>
      </c>
      <c r="I292" s="273">
        <v>7</v>
      </c>
      <c r="J292" s="164" t="s">
        <v>150</v>
      </c>
      <c r="K292" s="278">
        <f t="shared" ref="K292:O292" si="227">+K293+K304+K315</f>
        <v>0</v>
      </c>
      <c r="L292" s="158">
        <f t="shared" si="227"/>
        <v>0</v>
      </c>
      <c r="M292" s="158">
        <f t="shared" si="227"/>
        <v>0</v>
      </c>
      <c r="N292" s="158">
        <f t="shared" si="227"/>
        <v>0</v>
      </c>
      <c r="O292" s="274">
        <f t="shared" si="227"/>
        <v>0</v>
      </c>
      <c r="P292" s="117"/>
      <c r="Q292" s="278">
        <f t="shared" ref="Q292:AJ292" si="228">+Q293+Q304+Q315</f>
        <v>0</v>
      </c>
      <c r="R292" s="158">
        <f t="shared" si="228"/>
        <v>0</v>
      </c>
      <c r="S292" s="158">
        <f t="shared" si="228"/>
        <v>0</v>
      </c>
      <c r="T292" s="158">
        <f t="shared" si="228"/>
        <v>0</v>
      </c>
      <c r="U292" s="158">
        <f t="shared" si="228"/>
        <v>0</v>
      </c>
      <c r="V292" s="352">
        <f t="shared" si="228"/>
        <v>0</v>
      </c>
      <c r="W292" s="158">
        <f t="shared" si="228"/>
        <v>0</v>
      </c>
      <c r="X292" s="277">
        <f t="shared" si="228"/>
        <v>0</v>
      </c>
      <c r="Y292" s="276">
        <f t="shared" si="228"/>
        <v>0</v>
      </c>
      <c r="Z292" s="276">
        <f t="shared" si="228"/>
        <v>0</v>
      </c>
      <c r="AA292" s="276">
        <f t="shared" si="228"/>
        <v>0</v>
      </c>
      <c r="AB292" s="158">
        <f t="shared" si="228"/>
        <v>0</v>
      </c>
      <c r="AC292" s="278">
        <f t="shared" si="228"/>
        <v>0</v>
      </c>
      <c r="AD292" s="158">
        <f t="shared" si="228"/>
        <v>0</v>
      </c>
      <c r="AE292" s="158">
        <f t="shared" si="228"/>
        <v>0</v>
      </c>
      <c r="AF292" s="158">
        <f t="shared" si="228"/>
        <v>0</v>
      </c>
      <c r="AG292" s="158">
        <f t="shared" si="228"/>
        <v>0</v>
      </c>
      <c r="AH292" s="158">
        <f t="shared" si="228"/>
        <v>0</v>
      </c>
      <c r="AI292" s="277">
        <f t="shared" si="228"/>
        <v>0</v>
      </c>
      <c r="AJ292" s="277">
        <f t="shared" si="228"/>
        <v>0</v>
      </c>
      <c r="AK292" s="130"/>
      <c r="AL292" s="274">
        <f>+AL293+AL304+AL315</f>
        <v>0</v>
      </c>
      <c r="AM292" s="130"/>
      <c r="AN292" s="274">
        <f>+AN293+AN304+AN315</f>
        <v>0</v>
      </c>
      <c r="AO292" s="130"/>
      <c r="AP292" s="130"/>
      <c r="AQ292" s="130"/>
      <c r="AR292" s="130"/>
      <c r="AS292" s="130"/>
      <c r="AT292" s="130"/>
      <c r="AU292" s="130"/>
      <c r="AV292" s="130"/>
      <c r="AW292" s="130"/>
      <c r="AX292" s="116"/>
      <c r="AY292" s="116"/>
    </row>
    <row r="293" spans="1:51" ht="15.75" customHeight="1">
      <c r="A293" s="116"/>
      <c r="B293" s="116"/>
      <c r="C293" s="136" t="s">
        <v>1006</v>
      </c>
      <c r="D293" s="116" t="s">
        <v>1007</v>
      </c>
      <c r="E293" s="116"/>
      <c r="F293" s="116"/>
      <c r="G293" s="116"/>
      <c r="I293" s="260"/>
      <c r="J293" s="162"/>
      <c r="K293" s="354">
        <f t="shared" ref="K293:O293" si="229">SUM(K295:K302)-K297</f>
        <v>0</v>
      </c>
      <c r="L293" s="133">
        <f t="shared" si="229"/>
        <v>0</v>
      </c>
      <c r="M293" s="133">
        <f t="shared" si="229"/>
        <v>0</v>
      </c>
      <c r="N293" s="133">
        <f t="shared" si="229"/>
        <v>0</v>
      </c>
      <c r="O293" s="305">
        <f t="shared" si="229"/>
        <v>0</v>
      </c>
      <c r="P293" s="117"/>
      <c r="Q293" s="354">
        <f t="shared" ref="Q293:AJ293" si="230">SUM(Q295:Q302)-Q297</f>
        <v>0</v>
      </c>
      <c r="R293" s="133">
        <f t="shared" si="230"/>
        <v>0</v>
      </c>
      <c r="S293" s="133">
        <f t="shared" si="230"/>
        <v>0</v>
      </c>
      <c r="T293" s="133">
        <f t="shared" si="230"/>
        <v>0</v>
      </c>
      <c r="U293" s="133">
        <f t="shared" si="230"/>
        <v>0</v>
      </c>
      <c r="V293" s="355">
        <f t="shared" si="230"/>
        <v>0</v>
      </c>
      <c r="W293" s="133">
        <f t="shared" si="230"/>
        <v>0</v>
      </c>
      <c r="X293" s="308">
        <f t="shared" si="230"/>
        <v>0</v>
      </c>
      <c r="Y293" s="307">
        <f t="shared" si="230"/>
        <v>0</v>
      </c>
      <c r="Z293" s="307">
        <f t="shared" si="230"/>
        <v>0</v>
      </c>
      <c r="AA293" s="307">
        <f t="shared" si="230"/>
        <v>0</v>
      </c>
      <c r="AB293" s="133">
        <f t="shared" si="230"/>
        <v>0</v>
      </c>
      <c r="AC293" s="354">
        <f t="shared" si="230"/>
        <v>0</v>
      </c>
      <c r="AD293" s="133">
        <f t="shared" si="230"/>
        <v>0</v>
      </c>
      <c r="AE293" s="133">
        <f t="shared" si="230"/>
        <v>0</v>
      </c>
      <c r="AF293" s="133">
        <f t="shared" si="230"/>
        <v>0</v>
      </c>
      <c r="AG293" s="133">
        <f t="shared" si="230"/>
        <v>0</v>
      </c>
      <c r="AH293" s="133">
        <f t="shared" si="230"/>
        <v>0</v>
      </c>
      <c r="AI293" s="308">
        <f t="shared" si="230"/>
        <v>0</v>
      </c>
      <c r="AJ293" s="308">
        <f t="shared" si="230"/>
        <v>0</v>
      </c>
      <c r="AK293" s="130"/>
      <c r="AL293" s="305">
        <f>SUM(AL295:AL302)-AL297</f>
        <v>0</v>
      </c>
      <c r="AM293" s="130"/>
      <c r="AN293" s="305">
        <f>SUM(AN295:AN302)-AN297</f>
        <v>0</v>
      </c>
      <c r="AO293" s="130"/>
      <c r="AP293" s="130"/>
      <c r="AQ293" s="130"/>
      <c r="AR293" s="130"/>
      <c r="AS293" s="130"/>
      <c r="AT293" s="130"/>
      <c r="AU293" s="130"/>
      <c r="AV293" s="130"/>
      <c r="AW293" s="130"/>
      <c r="AX293" s="116"/>
      <c r="AY293" s="116"/>
    </row>
    <row r="294" spans="1:51" ht="15.75" customHeight="1">
      <c r="A294" s="116"/>
      <c r="B294" s="116"/>
      <c r="C294" s="114"/>
      <c r="D294" s="114"/>
      <c r="E294" s="116"/>
      <c r="F294" s="116"/>
      <c r="G294" s="131" t="s">
        <v>1006</v>
      </c>
      <c r="I294" s="273" t="s">
        <v>826</v>
      </c>
      <c r="J294" s="164" t="s">
        <v>827</v>
      </c>
      <c r="K294" s="278"/>
      <c r="L294" s="158"/>
      <c r="M294" s="158"/>
      <c r="N294" s="158"/>
      <c r="O294" s="274"/>
      <c r="P294" s="117"/>
      <c r="Q294" s="278"/>
      <c r="R294" s="158"/>
      <c r="S294" s="158"/>
      <c r="T294" s="158"/>
      <c r="U294" s="158"/>
      <c r="V294" s="352"/>
      <c r="W294" s="158"/>
      <c r="X294" s="277"/>
      <c r="Y294" s="276"/>
      <c r="Z294" s="276"/>
      <c r="AA294" s="276"/>
      <c r="AB294" s="158"/>
      <c r="AC294" s="278"/>
      <c r="AD294" s="158"/>
      <c r="AE294" s="158"/>
      <c r="AF294" s="158"/>
      <c r="AG294" s="158"/>
      <c r="AH294" s="158"/>
      <c r="AI294" s="277"/>
      <c r="AJ294" s="277"/>
      <c r="AK294" s="130"/>
      <c r="AL294" s="274"/>
      <c r="AM294" s="130"/>
      <c r="AN294" s="274"/>
      <c r="AO294" s="130"/>
      <c r="AP294" s="130"/>
      <c r="AQ294" s="130"/>
      <c r="AR294" s="130"/>
      <c r="AS294" s="130"/>
      <c r="AT294" s="130"/>
      <c r="AU294" s="130"/>
      <c r="AV294" s="130"/>
      <c r="AW294" s="130"/>
      <c r="AX294" s="116"/>
      <c r="AY294" s="116"/>
    </row>
    <row r="295" spans="1:51" ht="15.75" customHeight="1">
      <c r="A295" s="116"/>
      <c r="B295" s="116"/>
      <c r="C295" s="136"/>
      <c r="D295" s="116"/>
      <c r="E295" s="116"/>
      <c r="F295" s="116"/>
      <c r="G295" s="136" t="s">
        <v>1006</v>
      </c>
      <c r="I295" s="260" t="s">
        <v>828</v>
      </c>
      <c r="J295" s="162" t="s">
        <v>829</v>
      </c>
      <c r="K295" s="287">
        <f>+'0BJ PROGR. I-II Y III'!C287</f>
        <v>0</v>
      </c>
      <c r="L295" s="130">
        <f>+'0BJ PROGR. I-II Y III'!D287</f>
        <v>0</v>
      </c>
      <c r="M295" s="130">
        <f>+'0BJ PROGR. I-II Y III'!E287</f>
        <v>0</v>
      </c>
      <c r="N295" s="130">
        <f>+'0BJ PROGR. I-II Y III'!F287</f>
        <v>0</v>
      </c>
      <c r="O295" s="267">
        <f t="shared" ref="O295:O302" si="231">SUM(K295:N295)</f>
        <v>0</v>
      </c>
      <c r="P295" s="117"/>
      <c r="Q295" s="287">
        <f>+'0BJ PROGR. I-II Y III'!I287</f>
        <v>0</v>
      </c>
      <c r="R295" s="130">
        <f>+'0BJ PROGR. I-II Y III'!J287</f>
        <v>0</v>
      </c>
      <c r="S295" s="130">
        <f>+'0BJ PROGR. I-II Y III'!K287</f>
        <v>0</v>
      </c>
      <c r="T295" s="130">
        <f>+'0BJ PROGR. I-II Y III'!L287</f>
        <v>0</v>
      </c>
      <c r="U295" s="130">
        <f>+'0BJ PROGR. I-II Y III'!M287</f>
        <v>0</v>
      </c>
      <c r="V295" s="358">
        <f>+'0BJ PROGR. I-II Y III'!N287</f>
        <v>0</v>
      </c>
      <c r="W295" s="130">
        <f>+'0BJ PROGR. I-II Y III'!O287</f>
        <v>0</v>
      </c>
      <c r="X295" s="280">
        <f>+'0BJ PROGR. I-II Y III'!P287</f>
        <v>0</v>
      </c>
      <c r="Y295" s="257">
        <f>+'0BJ PROGR. I-II Y III'!Q287</f>
        <v>0</v>
      </c>
      <c r="Z295" s="257">
        <f>+'0BJ PROGR. I-II Y III'!R287</f>
        <v>0</v>
      </c>
      <c r="AA295" s="257">
        <f>+'0BJ PROGR. I-II Y III'!S287</f>
        <v>0</v>
      </c>
      <c r="AB295" s="130">
        <f>+'0BJ PROGR. I-II Y III'!T287</f>
        <v>0</v>
      </c>
      <c r="AC295" s="287">
        <f>+'0BJ PROGR. I-II Y III'!U287</f>
        <v>0</v>
      </c>
      <c r="AD295" s="130">
        <f>+'0BJ PROGR. I-II Y III'!V287</f>
        <v>0</v>
      </c>
      <c r="AE295" s="130">
        <f>+'0BJ PROGR. I-II Y III'!W287</f>
        <v>0</v>
      </c>
      <c r="AF295" s="130">
        <f>+'0BJ PROGR. I-II Y III'!X287</f>
        <v>0</v>
      </c>
      <c r="AG295" s="130">
        <f>+'0BJ PROGR. I-II Y III'!Y287</f>
        <v>0</v>
      </c>
      <c r="AH295" s="130">
        <f>+'0BJ PROGR. I-II Y III'!Z287</f>
        <v>0</v>
      </c>
      <c r="AI295" s="280">
        <f>+'0BJ PROGR. I-II Y III'!AA287</f>
        <v>0</v>
      </c>
      <c r="AJ295" s="267">
        <f t="shared" ref="AJ295:AJ302" si="232">+Q295+R295+S295+T295+U295++X295+AB295+AC295+AD295+AE295+AF295+AG295+AH295+AI295</f>
        <v>0</v>
      </c>
      <c r="AK295" s="130"/>
      <c r="AL295" s="267">
        <v>0</v>
      </c>
      <c r="AM295" s="130"/>
      <c r="AN295" s="267">
        <f t="shared" ref="AN295:AN302" si="233">+O295+AJ295+AL295</f>
        <v>0</v>
      </c>
      <c r="AO295" s="130"/>
      <c r="AP295" s="130"/>
      <c r="AQ295" s="130"/>
      <c r="AR295" s="130"/>
      <c r="AS295" s="130"/>
      <c r="AT295" s="130"/>
      <c r="AU295" s="130"/>
      <c r="AV295" s="130"/>
      <c r="AW295" s="130"/>
      <c r="AX295" s="116"/>
      <c r="AY295" s="116"/>
    </row>
    <row r="296" spans="1:51" ht="15.75" customHeight="1">
      <c r="A296" s="116"/>
      <c r="B296" s="116"/>
      <c r="C296" s="136"/>
      <c r="D296" s="116"/>
      <c r="E296" s="116"/>
      <c r="F296" s="116"/>
      <c r="G296" s="136" t="s">
        <v>1006</v>
      </c>
      <c r="I296" s="260" t="s">
        <v>830</v>
      </c>
      <c r="J296" s="162" t="s">
        <v>831</v>
      </c>
      <c r="K296" s="287">
        <f t="shared" ref="K296:N296" si="234">SUM(K297)</f>
        <v>0</v>
      </c>
      <c r="L296" s="130">
        <f t="shared" si="234"/>
        <v>0</v>
      </c>
      <c r="M296" s="130">
        <f t="shared" si="234"/>
        <v>0</v>
      </c>
      <c r="N296" s="130">
        <f t="shared" si="234"/>
        <v>0</v>
      </c>
      <c r="O296" s="267">
        <f t="shared" si="231"/>
        <v>0</v>
      </c>
      <c r="P296" s="117"/>
      <c r="Q296" s="287">
        <f t="shared" ref="Q296:AI296" si="235">SUM(Q297)</f>
        <v>0</v>
      </c>
      <c r="R296" s="130">
        <f t="shared" si="235"/>
        <v>0</v>
      </c>
      <c r="S296" s="130">
        <f t="shared" si="235"/>
        <v>0</v>
      </c>
      <c r="T296" s="130">
        <f t="shared" si="235"/>
        <v>0</v>
      </c>
      <c r="U296" s="130">
        <f t="shared" si="235"/>
        <v>0</v>
      </c>
      <c r="V296" s="358">
        <f t="shared" si="235"/>
        <v>0</v>
      </c>
      <c r="W296" s="130">
        <f t="shared" si="235"/>
        <v>0</v>
      </c>
      <c r="X296" s="280">
        <f t="shared" si="235"/>
        <v>0</v>
      </c>
      <c r="Y296" s="257">
        <f t="shared" si="235"/>
        <v>0</v>
      </c>
      <c r="Z296" s="257">
        <f t="shared" si="235"/>
        <v>0</v>
      </c>
      <c r="AA296" s="257">
        <f t="shared" si="235"/>
        <v>0</v>
      </c>
      <c r="AB296" s="130">
        <f t="shared" si="235"/>
        <v>0</v>
      </c>
      <c r="AC296" s="287">
        <f t="shared" si="235"/>
        <v>0</v>
      </c>
      <c r="AD296" s="130">
        <f t="shared" si="235"/>
        <v>0</v>
      </c>
      <c r="AE296" s="130">
        <f t="shared" si="235"/>
        <v>0</v>
      </c>
      <c r="AF296" s="130">
        <f t="shared" si="235"/>
        <v>0</v>
      </c>
      <c r="AG296" s="130">
        <f t="shared" si="235"/>
        <v>0</v>
      </c>
      <c r="AH296" s="130">
        <f t="shared" si="235"/>
        <v>0</v>
      </c>
      <c r="AI296" s="280">
        <f t="shared" si="235"/>
        <v>0</v>
      </c>
      <c r="AJ296" s="267">
        <f t="shared" si="232"/>
        <v>0</v>
      </c>
      <c r="AK296" s="130"/>
      <c r="AL296" s="267">
        <v>0</v>
      </c>
      <c r="AM296" s="130"/>
      <c r="AN296" s="267">
        <f t="shared" si="233"/>
        <v>0</v>
      </c>
      <c r="AO296" s="130"/>
      <c r="AP296" s="130"/>
      <c r="AQ296" s="130"/>
      <c r="AR296" s="130"/>
      <c r="AS296" s="130"/>
      <c r="AT296" s="130"/>
      <c r="AU296" s="130"/>
      <c r="AV296" s="130"/>
      <c r="AW296" s="130"/>
      <c r="AX296" s="116"/>
      <c r="AY296" s="116"/>
    </row>
    <row r="297" spans="1:51" ht="15.75" customHeight="1">
      <c r="A297" s="116"/>
      <c r="B297" s="116"/>
      <c r="C297" s="136"/>
      <c r="D297" s="116"/>
      <c r="E297" s="116"/>
      <c r="F297" s="116"/>
      <c r="G297" s="136"/>
      <c r="I297" s="260"/>
      <c r="J297" s="162" t="s">
        <v>1455</v>
      </c>
      <c r="K297" s="287">
        <f>+'0BJ PROGR. I-II Y III'!C289</f>
        <v>0</v>
      </c>
      <c r="L297" s="130">
        <f>+'0BJ PROGR. I-II Y III'!D289</f>
        <v>0</v>
      </c>
      <c r="M297" s="130">
        <f>+'0BJ PROGR. I-II Y III'!E289</f>
        <v>0</v>
      </c>
      <c r="N297" s="130">
        <f>+'0BJ PROGR. I-II Y III'!F289</f>
        <v>0</v>
      </c>
      <c r="O297" s="267">
        <f t="shared" si="231"/>
        <v>0</v>
      </c>
      <c r="P297" s="117"/>
      <c r="Q297" s="287">
        <f>+'0BJ PROGR. I-II Y III'!I289</f>
        <v>0</v>
      </c>
      <c r="R297" s="130">
        <f>+'0BJ PROGR. I-II Y III'!J289</f>
        <v>0</v>
      </c>
      <c r="S297" s="130">
        <f>+'0BJ PROGR. I-II Y III'!K289</f>
        <v>0</v>
      </c>
      <c r="T297" s="130">
        <f>+'0BJ PROGR. I-II Y III'!L289</f>
        <v>0</v>
      </c>
      <c r="U297" s="130">
        <f>+'0BJ PROGR. I-II Y III'!M289</f>
        <v>0</v>
      </c>
      <c r="V297" s="358">
        <f>+'0BJ PROGR. I-II Y III'!N289</f>
        <v>0</v>
      </c>
      <c r="W297" s="130">
        <f>+'0BJ PROGR. I-II Y III'!O289</f>
        <v>0</v>
      </c>
      <c r="X297" s="280">
        <f>+'0BJ PROGR. I-II Y III'!P289</f>
        <v>0</v>
      </c>
      <c r="Y297" s="257">
        <f>+'0BJ PROGR. I-II Y III'!Q289</f>
        <v>0</v>
      </c>
      <c r="Z297" s="257">
        <f>+'0BJ PROGR. I-II Y III'!R289</f>
        <v>0</v>
      </c>
      <c r="AA297" s="257">
        <f>+'0BJ PROGR. I-II Y III'!S289</f>
        <v>0</v>
      </c>
      <c r="AB297" s="130">
        <f>+'0BJ PROGR. I-II Y III'!T289</f>
        <v>0</v>
      </c>
      <c r="AC297" s="287">
        <f>+'0BJ PROGR. I-II Y III'!U289</f>
        <v>0</v>
      </c>
      <c r="AD297" s="130">
        <f>+'0BJ PROGR. I-II Y III'!V289</f>
        <v>0</v>
      </c>
      <c r="AE297" s="130">
        <f>+'0BJ PROGR. I-II Y III'!W289</f>
        <v>0</v>
      </c>
      <c r="AF297" s="130">
        <f>+'0BJ PROGR. I-II Y III'!X289</f>
        <v>0</v>
      </c>
      <c r="AG297" s="130">
        <f>+'0BJ PROGR. I-II Y III'!Y289</f>
        <v>0</v>
      </c>
      <c r="AH297" s="130">
        <f>+'0BJ PROGR. I-II Y III'!Z289</f>
        <v>0</v>
      </c>
      <c r="AI297" s="280">
        <f>+'0BJ PROGR. I-II Y III'!AA289</f>
        <v>0</v>
      </c>
      <c r="AJ297" s="267">
        <f t="shared" si="232"/>
        <v>0</v>
      </c>
      <c r="AK297" s="130"/>
      <c r="AL297" s="267">
        <v>0</v>
      </c>
      <c r="AM297" s="130"/>
      <c r="AN297" s="267">
        <f t="shared" si="233"/>
        <v>0</v>
      </c>
      <c r="AO297" s="130"/>
      <c r="AP297" s="130"/>
      <c r="AQ297" s="130"/>
      <c r="AR297" s="130"/>
      <c r="AS297" s="130"/>
      <c r="AT297" s="130"/>
      <c r="AU297" s="130"/>
      <c r="AV297" s="130"/>
      <c r="AW297" s="130"/>
      <c r="AX297" s="116"/>
      <c r="AY297" s="116"/>
    </row>
    <row r="298" spans="1:51" ht="15.75" customHeight="1">
      <c r="A298" s="116"/>
      <c r="B298" s="116"/>
      <c r="C298" s="136"/>
      <c r="D298" s="116"/>
      <c r="E298" s="116"/>
      <c r="F298" s="116"/>
      <c r="G298" s="136" t="s">
        <v>1006</v>
      </c>
      <c r="I298" s="260" t="s">
        <v>832</v>
      </c>
      <c r="J298" s="162" t="s">
        <v>833</v>
      </c>
      <c r="K298" s="287">
        <f>+'0BJ PROGR. I-II Y III'!C290</f>
        <v>0</v>
      </c>
      <c r="L298" s="130">
        <f>+'0BJ PROGR. I-II Y III'!D290</f>
        <v>0</v>
      </c>
      <c r="M298" s="130">
        <f>+'0BJ PROGR. I-II Y III'!E290</f>
        <v>0</v>
      </c>
      <c r="N298" s="130">
        <f>+'0BJ PROGR. I-II Y III'!F290</f>
        <v>0</v>
      </c>
      <c r="O298" s="267">
        <f t="shared" si="231"/>
        <v>0</v>
      </c>
      <c r="P298" s="117"/>
      <c r="Q298" s="287">
        <f>+'0BJ PROGR. I-II Y III'!I290</f>
        <v>0</v>
      </c>
      <c r="R298" s="130">
        <f>+'0BJ PROGR. I-II Y III'!J290</f>
        <v>0</v>
      </c>
      <c r="S298" s="130">
        <f>+'0BJ PROGR. I-II Y III'!K290</f>
        <v>0</v>
      </c>
      <c r="T298" s="130">
        <f>+'0BJ PROGR. I-II Y III'!L290</f>
        <v>0</v>
      </c>
      <c r="U298" s="130">
        <f>+'0BJ PROGR. I-II Y III'!M290</f>
        <v>0</v>
      </c>
      <c r="V298" s="358">
        <f>+'0BJ PROGR. I-II Y III'!N290</f>
        <v>0</v>
      </c>
      <c r="W298" s="130">
        <f>+'0BJ PROGR. I-II Y III'!O290</f>
        <v>0</v>
      </c>
      <c r="X298" s="280">
        <f>+'0BJ PROGR. I-II Y III'!P290</f>
        <v>0</v>
      </c>
      <c r="Y298" s="257">
        <f>+'0BJ PROGR. I-II Y III'!Q290</f>
        <v>0</v>
      </c>
      <c r="Z298" s="257">
        <f>+'0BJ PROGR. I-II Y III'!R290</f>
        <v>0</v>
      </c>
      <c r="AA298" s="257">
        <f>+'0BJ PROGR. I-II Y III'!S290</f>
        <v>0</v>
      </c>
      <c r="AB298" s="130">
        <f>+'0BJ PROGR. I-II Y III'!T290</f>
        <v>0</v>
      </c>
      <c r="AC298" s="287">
        <f>+'0BJ PROGR. I-II Y III'!U290</f>
        <v>0</v>
      </c>
      <c r="AD298" s="130">
        <f>+'0BJ PROGR. I-II Y III'!V290</f>
        <v>0</v>
      </c>
      <c r="AE298" s="130">
        <f>+'0BJ PROGR. I-II Y III'!W290</f>
        <v>0</v>
      </c>
      <c r="AF298" s="130">
        <f>+'0BJ PROGR. I-II Y III'!X290</f>
        <v>0</v>
      </c>
      <c r="AG298" s="130">
        <f>+'0BJ PROGR. I-II Y III'!Y290</f>
        <v>0</v>
      </c>
      <c r="AH298" s="130">
        <f>+'0BJ PROGR. I-II Y III'!Z290</f>
        <v>0</v>
      </c>
      <c r="AI298" s="280">
        <f>+'0BJ PROGR. I-II Y III'!AA290</f>
        <v>0</v>
      </c>
      <c r="AJ298" s="267">
        <f t="shared" si="232"/>
        <v>0</v>
      </c>
      <c r="AK298" s="130"/>
      <c r="AL298" s="267">
        <v>0</v>
      </c>
      <c r="AM298" s="130"/>
      <c r="AN298" s="267">
        <f t="shared" si="233"/>
        <v>0</v>
      </c>
      <c r="AO298" s="130"/>
      <c r="AP298" s="130"/>
      <c r="AQ298" s="130"/>
      <c r="AR298" s="130"/>
      <c r="AS298" s="130"/>
      <c r="AT298" s="130"/>
      <c r="AU298" s="130"/>
      <c r="AV298" s="130"/>
      <c r="AW298" s="130"/>
      <c r="AX298" s="116"/>
      <c r="AY298" s="116"/>
    </row>
    <row r="299" spans="1:51" ht="15.75" customHeight="1">
      <c r="A299" s="116"/>
      <c r="B299" s="116"/>
      <c r="C299" s="136"/>
      <c r="D299" s="116"/>
      <c r="E299" s="116"/>
      <c r="F299" s="116"/>
      <c r="G299" s="136" t="s">
        <v>1006</v>
      </c>
      <c r="I299" s="260" t="s">
        <v>834</v>
      </c>
      <c r="J299" s="162" t="s">
        <v>835</v>
      </c>
      <c r="K299" s="287">
        <f>+'0BJ PROGR. I-II Y III'!C291</f>
        <v>0</v>
      </c>
      <c r="L299" s="130">
        <f>+'0BJ PROGR. I-II Y III'!D291</f>
        <v>0</v>
      </c>
      <c r="M299" s="130">
        <f>+'0BJ PROGR. I-II Y III'!E291</f>
        <v>0</v>
      </c>
      <c r="N299" s="130">
        <f>+'0BJ PROGR. I-II Y III'!F291</f>
        <v>0</v>
      </c>
      <c r="O299" s="267">
        <f t="shared" si="231"/>
        <v>0</v>
      </c>
      <c r="P299" s="117"/>
      <c r="Q299" s="287">
        <f>+'0BJ PROGR. I-II Y III'!I291</f>
        <v>0</v>
      </c>
      <c r="R299" s="130">
        <f>+'0BJ PROGR. I-II Y III'!J291</f>
        <v>0</v>
      </c>
      <c r="S299" s="130">
        <f>+'0BJ PROGR. I-II Y III'!K291</f>
        <v>0</v>
      </c>
      <c r="T299" s="130">
        <f>+'0BJ PROGR. I-II Y III'!L291</f>
        <v>0</v>
      </c>
      <c r="U299" s="130">
        <f>+'0BJ PROGR. I-II Y III'!M291</f>
        <v>0</v>
      </c>
      <c r="V299" s="358">
        <f>+'0BJ PROGR. I-II Y III'!N291</f>
        <v>0</v>
      </c>
      <c r="W299" s="130">
        <f>+'0BJ PROGR. I-II Y III'!O291</f>
        <v>0</v>
      </c>
      <c r="X299" s="280">
        <f>+'0BJ PROGR. I-II Y III'!P291</f>
        <v>0</v>
      </c>
      <c r="Y299" s="257">
        <f>+'0BJ PROGR. I-II Y III'!Q291</f>
        <v>0</v>
      </c>
      <c r="Z299" s="257">
        <f>+'0BJ PROGR. I-II Y III'!R291</f>
        <v>0</v>
      </c>
      <c r="AA299" s="257">
        <f>+'0BJ PROGR. I-II Y III'!S291</f>
        <v>0</v>
      </c>
      <c r="AB299" s="130">
        <f>+'0BJ PROGR. I-II Y III'!T291</f>
        <v>0</v>
      </c>
      <c r="AC299" s="287">
        <f>+'0BJ PROGR. I-II Y III'!U291</f>
        <v>0</v>
      </c>
      <c r="AD299" s="130">
        <f>+'0BJ PROGR. I-II Y III'!V291</f>
        <v>0</v>
      </c>
      <c r="AE299" s="130">
        <f>+'0BJ PROGR. I-II Y III'!W291</f>
        <v>0</v>
      </c>
      <c r="AF299" s="130">
        <f>+'0BJ PROGR. I-II Y III'!X291</f>
        <v>0</v>
      </c>
      <c r="AG299" s="130">
        <f>+'0BJ PROGR. I-II Y III'!Y291</f>
        <v>0</v>
      </c>
      <c r="AH299" s="130">
        <f>+'0BJ PROGR. I-II Y III'!Z291</f>
        <v>0</v>
      </c>
      <c r="AI299" s="280">
        <f>+'0BJ PROGR. I-II Y III'!AA291</f>
        <v>0</v>
      </c>
      <c r="AJ299" s="267">
        <f t="shared" si="232"/>
        <v>0</v>
      </c>
      <c r="AK299" s="130"/>
      <c r="AL299" s="267">
        <v>0</v>
      </c>
      <c r="AM299" s="130"/>
      <c r="AN299" s="267">
        <f t="shared" si="233"/>
        <v>0</v>
      </c>
      <c r="AO299" s="130"/>
      <c r="AP299" s="130"/>
      <c r="AQ299" s="130"/>
      <c r="AR299" s="130"/>
      <c r="AS299" s="130"/>
      <c r="AT299" s="130"/>
      <c r="AU299" s="130"/>
      <c r="AV299" s="130"/>
      <c r="AW299" s="130"/>
      <c r="AX299" s="116"/>
      <c r="AY299" s="116"/>
    </row>
    <row r="300" spans="1:51" ht="15.75" customHeight="1">
      <c r="A300" s="116"/>
      <c r="B300" s="116"/>
      <c r="C300" s="136"/>
      <c r="D300" s="116"/>
      <c r="E300" s="116"/>
      <c r="F300" s="116"/>
      <c r="G300" s="136" t="s">
        <v>1006</v>
      </c>
      <c r="I300" s="260" t="s">
        <v>836</v>
      </c>
      <c r="J300" s="162" t="s">
        <v>837</v>
      </c>
      <c r="K300" s="287">
        <f>+'0BJ PROGR. I-II Y III'!C292</f>
        <v>0</v>
      </c>
      <c r="L300" s="130">
        <f>+'0BJ PROGR. I-II Y III'!D292</f>
        <v>0</v>
      </c>
      <c r="M300" s="130">
        <f>+'0BJ PROGR. I-II Y III'!E292</f>
        <v>0</v>
      </c>
      <c r="N300" s="130">
        <f>+'0BJ PROGR. I-II Y III'!F292</f>
        <v>0</v>
      </c>
      <c r="O300" s="267">
        <f t="shared" si="231"/>
        <v>0</v>
      </c>
      <c r="P300" s="117"/>
      <c r="Q300" s="287">
        <f>+'0BJ PROGR. I-II Y III'!I292</f>
        <v>0</v>
      </c>
      <c r="R300" s="130">
        <f>+'0BJ PROGR. I-II Y III'!J292</f>
        <v>0</v>
      </c>
      <c r="S300" s="130">
        <f>+'0BJ PROGR. I-II Y III'!K292</f>
        <v>0</v>
      </c>
      <c r="T300" s="130">
        <f>+'0BJ PROGR. I-II Y III'!L292</f>
        <v>0</v>
      </c>
      <c r="U300" s="130">
        <f>+'0BJ PROGR. I-II Y III'!M292</f>
        <v>0</v>
      </c>
      <c r="V300" s="358">
        <f>+'0BJ PROGR. I-II Y III'!N292</f>
        <v>0</v>
      </c>
      <c r="W300" s="130">
        <f>+'0BJ PROGR. I-II Y III'!O292</f>
        <v>0</v>
      </c>
      <c r="X300" s="280">
        <f>+'0BJ PROGR. I-II Y III'!P292</f>
        <v>0</v>
      </c>
      <c r="Y300" s="257">
        <f>+'0BJ PROGR. I-II Y III'!Q292</f>
        <v>0</v>
      </c>
      <c r="Z300" s="257">
        <f>+'0BJ PROGR. I-II Y III'!R292</f>
        <v>0</v>
      </c>
      <c r="AA300" s="257">
        <f>+'0BJ PROGR. I-II Y III'!S292</f>
        <v>0</v>
      </c>
      <c r="AB300" s="130">
        <f>+'0BJ PROGR. I-II Y III'!T292</f>
        <v>0</v>
      </c>
      <c r="AC300" s="287">
        <f>+'0BJ PROGR. I-II Y III'!U292</f>
        <v>0</v>
      </c>
      <c r="AD300" s="130">
        <f>+'0BJ PROGR. I-II Y III'!V292</f>
        <v>0</v>
      </c>
      <c r="AE300" s="130">
        <f>+'0BJ PROGR. I-II Y III'!W292</f>
        <v>0</v>
      </c>
      <c r="AF300" s="130">
        <f>+'0BJ PROGR. I-II Y III'!X292</f>
        <v>0</v>
      </c>
      <c r="AG300" s="130">
        <f>+'0BJ PROGR. I-II Y III'!Y292</f>
        <v>0</v>
      </c>
      <c r="AH300" s="130">
        <f>+'0BJ PROGR. I-II Y III'!Z292</f>
        <v>0</v>
      </c>
      <c r="AI300" s="280">
        <f>+'0BJ PROGR. I-II Y III'!AA292</f>
        <v>0</v>
      </c>
      <c r="AJ300" s="267">
        <f t="shared" si="232"/>
        <v>0</v>
      </c>
      <c r="AK300" s="130"/>
      <c r="AL300" s="267">
        <v>0</v>
      </c>
      <c r="AM300" s="130"/>
      <c r="AN300" s="267">
        <f t="shared" si="233"/>
        <v>0</v>
      </c>
      <c r="AO300" s="130"/>
      <c r="AP300" s="130"/>
      <c r="AQ300" s="130"/>
      <c r="AR300" s="130"/>
      <c r="AS300" s="130"/>
      <c r="AT300" s="130"/>
      <c r="AU300" s="130"/>
      <c r="AV300" s="130"/>
      <c r="AW300" s="130"/>
      <c r="AX300" s="116"/>
      <c r="AY300" s="116"/>
    </row>
    <row r="301" spans="1:51" ht="15.75" customHeight="1">
      <c r="A301" s="116"/>
      <c r="B301" s="116"/>
      <c r="C301" s="136"/>
      <c r="D301" s="116"/>
      <c r="E301" s="116"/>
      <c r="F301" s="116"/>
      <c r="G301" s="136" t="s">
        <v>1006</v>
      </c>
      <c r="I301" s="260" t="s">
        <v>838</v>
      </c>
      <c r="J301" s="162" t="s">
        <v>839</v>
      </c>
      <c r="K301" s="287">
        <f>+'0BJ PROGR. I-II Y III'!C293</f>
        <v>0</v>
      </c>
      <c r="L301" s="130">
        <f>+'0BJ PROGR. I-II Y III'!D293</f>
        <v>0</v>
      </c>
      <c r="M301" s="130">
        <f>+'0BJ PROGR. I-II Y III'!E293</f>
        <v>0</v>
      </c>
      <c r="N301" s="130">
        <f>+'0BJ PROGR. I-II Y III'!F293</f>
        <v>0</v>
      </c>
      <c r="O301" s="267">
        <f t="shared" si="231"/>
        <v>0</v>
      </c>
      <c r="P301" s="117"/>
      <c r="Q301" s="287">
        <f>+'0BJ PROGR. I-II Y III'!I293</f>
        <v>0</v>
      </c>
      <c r="R301" s="130">
        <f>+'0BJ PROGR. I-II Y III'!J293</f>
        <v>0</v>
      </c>
      <c r="S301" s="130">
        <f>+'0BJ PROGR. I-II Y III'!K293</f>
        <v>0</v>
      </c>
      <c r="T301" s="130">
        <f>+'0BJ PROGR. I-II Y III'!L293</f>
        <v>0</v>
      </c>
      <c r="U301" s="130">
        <f>+'0BJ PROGR. I-II Y III'!M293</f>
        <v>0</v>
      </c>
      <c r="V301" s="358">
        <f>+'0BJ PROGR. I-II Y III'!N293</f>
        <v>0</v>
      </c>
      <c r="W301" s="130">
        <f>+'0BJ PROGR. I-II Y III'!O293</f>
        <v>0</v>
      </c>
      <c r="X301" s="280">
        <f>+'0BJ PROGR. I-II Y III'!P293</f>
        <v>0</v>
      </c>
      <c r="Y301" s="257">
        <f>+'0BJ PROGR. I-II Y III'!Q293</f>
        <v>0</v>
      </c>
      <c r="Z301" s="257">
        <f>+'0BJ PROGR. I-II Y III'!R293</f>
        <v>0</v>
      </c>
      <c r="AA301" s="257">
        <f>+'0BJ PROGR. I-II Y III'!S293</f>
        <v>0</v>
      </c>
      <c r="AB301" s="130">
        <f>+'0BJ PROGR. I-II Y III'!T293</f>
        <v>0</v>
      </c>
      <c r="AC301" s="287">
        <f>+'0BJ PROGR. I-II Y III'!U293</f>
        <v>0</v>
      </c>
      <c r="AD301" s="130">
        <f>+'0BJ PROGR. I-II Y III'!V293</f>
        <v>0</v>
      </c>
      <c r="AE301" s="130">
        <f>+'0BJ PROGR. I-II Y III'!W293</f>
        <v>0</v>
      </c>
      <c r="AF301" s="130">
        <f>+'0BJ PROGR. I-II Y III'!X293</f>
        <v>0</v>
      </c>
      <c r="AG301" s="130">
        <f>+'0BJ PROGR. I-II Y III'!Y293</f>
        <v>0</v>
      </c>
      <c r="AH301" s="130">
        <f>+'0BJ PROGR. I-II Y III'!Z293</f>
        <v>0</v>
      </c>
      <c r="AI301" s="280">
        <f>+'0BJ PROGR. I-II Y III'!AA293</f>
        <v>0</v>
      </c>
      <c r="AJ301" s="267">
        <f t="shared" si="232"/>
        <v>0</v>
      </c>
      <c r="AK301" s="130"/>
      <c r="AL301" s="267">
        <v>0</v>
      </c>
      <c r="AM301" s="130"/>
      <c r="AN301" s="267">
        <f t="shared" si="233"/>
        <v>0</v>
      </c>
      <c r="AO301" s="130"/>
      <c r="AP301" s="130"/>
      <c r="AQ301" s="130"/>
      <c r="AR301" s="130"/>
      <c r="AS301" s="130"/>
      <c r="AT301" s="130"/>
      <c r="AU301" s="130"/>
      <c r="AV301" s="130"/>
      <c r="AW301" s="130"/>
      <c r="AX301" s="116"/>
      <c r="AY301" s="116"/>
    </row>
    <row r="302" spans="1:51" ht="15.75" customHeight="1">
      <c r="A302" s="116"/>
      <c r="B302" s="116"/>
      <c r="C302" s="136"/>
      <c r="D302" s="116"/>
      <c r="E302" s="116"/>
      <c r="F302" s="116"/>
      <c r="G302" s="136" t="s">
        <v>1006</v>
      </c>
      <c r="I302" s="260" t="s">
        <v>840</v>
      </c>
      <c r="J302" s="162" t="s">
        <v>841</v>
      </c>
      <c r="K302" s="287">
        <f>+'0BJ PROGR. I-II Y III'!C294</f>
        <v>0</v>
      </c>
      <c r="L302" s="130">
        <f>+'0BJ PROGR. I-II Y III'!D294</f>
        <v>0</v>
      </c>
      <c r="M302" s="130">
        <f>+'0BJ PROGR. I-II Y III'!E294</f>
        <v>0</v>
      </c>
      <c r="N302" s="130">
        <f>+'0BJ PROGR. I-II Y III'!F294</f>
        <v>0</v>
      </c>
      <c r="O302" s="267">
        <f t="shared" si="231"/>
        <v>0</v>
      </c>
      <c r="P302" s="117"/>
      <c r="Q302" s="287">
        <f>+'0BJ PROGR. I-II Y III'!I294</f>
        <v>0</v>
      </c>
      <c r="R302" s="130">
        <f>+'0BJ PROGR. I-II Y III'!J294</f>
        <v>0</v>
      </c>
      <c r="S302" s="130">
        <f>+'0BJ PROGR. I-II Y III'!K294</f>
        <v>0</v>
      </c>
      <c r="T302" s="130">
        <f>+'0BJ PROGR. I-II Y III'!L294</f>
        <v>0</v>
      </c>
      <c r="U302" s="130">
        <f>+'0BJ PROGR. I-II Y III'!M294</f>
        <v>0</v>
      </c>
      <c r="V302" s="358">
        <f>+'0BJ PROGR. I-II Y III'!N294</f>
        <v>0</v>
      </c>
      <c r="W302" s="130">
        <f>+'0BJ PROGR. I-II Y III'!O294</f>
        <v>0</v>
      </c>
      <c r="X302" s="280">
        <f>+'0BJ PROGR. I-II Y III'!P294</f>
        <v>0</v>
      </c>
      <c r="Y302" s="257">
        <f>+'0BJ PROGR. I-II Y III'!Q294</f>
        <v>0</v>
      </c>
      <c r="Z302" s="257">
        <f>+'0BJ PROGR. I-II Y III'!R294</f>
        <v>0</v>
      </c>
      <c r="AA302" s="257">
        <f>+'0BJ PROGR. I-II Y III'!S294</f>
        <v>0</v>
      </c>
      <c r="AB302" s="130">
        <f>+'0BJ PROGR. I-II Y III'!T294</f>
        <v>0</v>
      </c>
      <c r="AC302" s="287">
        <f>+'0BJ PROGR. I-II Y III'!U294</f>
        <v>0</v>
      </c>
      <c r="AD302" s="130">
        <f>+'0BJ PROGR. I-II Y III'!V294</f>
        <v>0</v>
      </c>
      <c r="AE302" s="130">
        <f>+'0BJ PROGR. I-II Y III'!W294</f>
        <v>0</v>
      </c>
      <c r="AF302" s="130">
        <f>+'0BJ PROGR. I-II Y III'!X294</f>
        <v>0</v>
      </c>
      <c r="AG302" s="130">
        <f>+'0BJ PROGR. I-II Y III'!Y294</f>
        <v>0</v>
      </c>
      <c r="AH302" s="130">
        <f>+'0BJ PROGR. I-II Y III'!Z294</f>
        <v>0</v>
      </c>
      <c r="AI302" s="280">
        <f>+'0BJ PROGR. I-II Y III'!AA294</f>
        <v>0</v>
      </c>
      <c r="AJ302" s="267">
        <f t="shared" si="232"/>
        <v>0</v>
      </c>
      <c r="AK302" s="130"/>
      <c r="AL302" s="267">
        <v>0</v>
      </c>
      <c r="AM302" s="130"/>
      <c r="AN302" s="267">
        <f t="shared" si="233"/>
        <v>0</v>
      </c>
      <c r="AO302" s="130"/>
      <c r="AP302" s="130"/>
      <c r="AQ302" s="130"/>
      <c r="AR302" s="130"/>
      <c r="AS302" s="130"/>
      <c r="AT302" s="130"/>
      <c r="AU302" s="130"/>
      <c r="AV302" s="130"/>
      <c r="AW302" s="130"/>
      <c r="AX302" s="116"/>
      <c r="AY302" s="116"/>
    </row>
    <row r="303" spans="1:51" ht="15.75" customHeight="1">
      <c r="A303" s="116"/>
      <c r="B303" s="116"/>
      <c r="C303" s="136"/>
      <c r="D303" s="116"/>
      <c r="E303" s="116"/>
      <c r="F303" s="116"/>
      <c r="G303" s="116"/>
      <c r="I303" s="260"/>
      <c r="J303" s="162"/>
      <c r="K303" s="287"/>
      <c r="L303" s="130"/>
      <c r="M303" s="130"/>
      <c r="N303" s="130"/>
      <c r="O303" s="267"/>
      <c r="P303" s="117"/>
      <c r="Q303" s="287"/>
      <c r="R303" s="130"/>
      <c r="S303" s="130"/>
      <c r="T303" s="130"/>
      <c r="U303" s="130"/>
      <c r="V303" s="358"/>
      <c r="W303" s="130"/>
      <c r="X303" s="280"/>
      <c r="Y303" s="257"/>
      <c r="Z303" s="257"/>
      <c r="AA303" s="257"/>
      <c r="AB303" s="130"/>
      <c r="AC303" s="287"/>
      <c r="AD303" s="130"/>
      <c r="AE303" s="130"/>
      <c r="AF303" s="130"/>
      <c r="AG303" s="130"/>
      <c r="AH303" s="130"/>
      <c r="AI303" s="280"/>
      <c r="AJ303" s="280"/>
      <c r="AK303" s="130"/>
      <c r="AL303" s="267"/>
      <c r="AM303" s="130"/>
      <c r="AN303" s="267"/>
      <c r="AO303" s="130"/>
      <c r="AP303" s="130"/>
      <c r="AQ303" s="130"/>
      <c r="AR303" s="130"/>
      <c r="AS303" s="130"/>
      <c r="AT303" s="130"/>
      <c r="AU303" s="130"/>
      <c r="AV303" s="130"/>
      <c r="AW303" s="130"/>
      <c r="AX303" s="116"/>
      <c r="AY303" s="116"/>
    </row>
    <row r="304" spans="1:51" ht="15.75" customHeight="1">
      <c r="A304" s="116"/>
      <c r="B304" s="116"/>
      <c r="C304" s="136" t="s">
        <v>1008</v>
      </c>
      <c r="D304" s="116" t="s">
        <v>1009</v>
      </c>
      <c r="E304" s="116"/>
      <c r="F304" s="116"/>
      <c r="G304" s="116"/>
      <c r="I304" s="260"/>
      <c r="J304" s="162"/>
      <c r="K304" s="354">
        <f t="shared" ref="K304:O304" si="236">SUM(K305:K313)</f>
        <v>0</v>
      </c>
      <c r="L304" s="133">
        <f t="shared" si="236"/>
        <v>0</v>
      </c>
      <c r="M304" s="133">
        <f t="shared" si="236"/>
        <v>0</v>
      </c>
      <c r="N304" s="133">
        <f t="shared" si="236"/>
        <v>0</v>
      </c>
      <c r="O304" s="305">
        <f t="shared" si="236"/>
        <v>0</v>
      </c>
      <c r="P304" s="117"/>
      <c r="Q304" s="354">
        <f t="shared" ref="Q304:AJ304" si="237">SUM(Q305:Q313)</f>
        <v>0</v>
      </c>
      <c r="R304" s="133">
        <f t="shared" si="237"/>
        <v>0</v>
      </c>
      <c r="S304" s="133">
        <f t="shared" si="237"/>
        <v>0</v>
      </c>
      <c r="T304" s="133">
        <f t="shared" si="237"/>
        <v>0</v>
      </c>
      <c r="U304" s="133">
        <f t="shared" si="237"/>
        <v>0</v>
      </c>
      <c r="V304" s="355">
        <f t="shared" si="237"/>
        <v>0</v>
      </c>
      <c r="W304" s="133">
        <f t="shared" si="237"/>
        <v>0</v>
      </c>
      <c r="X304" s="308">
        <f t="shared" si="237"/>
        <v>0</v>
      </c>
      <c r="Y304" s="307">
        <f t="shared" si="237"/>
        <v>0</v>
      </c>
      <c r="Z304" s="307">
        <f t="shared" si="237"/>
        <v>0</v>
      </c>
      <c r="AA304" s="307">
        <f t="shared" si="237"/>
        <v>0</v>
      </c>
      <c r="AB304" s="133">
        <f t="shared" si="237"/>
        <v>0</v>
      </c>
      <c r="AC304" s="354">
        <f t="shared" si="237"/>
        <v>0</v>
      </c>
      <c r="AD304" s="133">
        <f t="shared" si="237"/>
        <v>0</v>
      </c>
      <c r="AE304" s="133">
        <f t="shared" si="237"/>
        <v>0</v>
      </c>
      <c r="AF304" s="133">
        <f t="shared" si="237"/>
        <v>0</v>
      </c>
      <c r="AG304" s="133">
        <f t="shared" si="237"/>
        <v>0</v>
      </c>
      <c r="AH304" s="133">
        <f t="shared" si="237"/>
        <v>0</v>
      </c>
      <c r="AI304" s="308">
        <f t="shared" si="237"/>
        <v>0</v>
      </c>
      <c r="AJ304" s="308">
        <f t="shared" si="237"/>
        <v>0</v>
      </c>
      <c r="AK304" s="130"/>
      <c r="AL304" s="305">
        <f>SUM(AL305:AL313)</f>
        <v>0</v>
      </c>
      <c r="AM304" s="130"/>
      <c r="AN304" s="305">
        <f>SUM(AN305:AN313)</f>
        <v>0</v>
      </c>
      <c r="AO304" s="130"/>
      <c r="AP304" s="130"/>
      <c r="AQ304" s="130"/>
      <c r="AR304" s="130"/>
      <c r="AS304" s="130"/>
      <c r="AT304" s="130"/>
      <c r="AU304" s="130"/>
      <c r="AV304" s="130"/>
      <c r="AW304" s="130"/>
      <c r="AX304" s="116"/>
      <c r="AY304" s="116"/>
    </row>
    <row r="305" spans="1:51" ht="15.75" customHeight="1">
      <c r="A305" s="116"/>
      <c r="B305" s="116"/>
      <c r="C305" s="114"/>
      <c r="D305" s="114"/>
      <c r="E305" s="116"/>
      <c r="F305" s="116"/>
      <c r="G305" s="131" t="s">
        <v>1008</v>
      </c>
      <c r="I305" s="273" t="s">
        <v>842</v>
      </c>
      <c r="J305" s="164" t="s">
        <v>843</v>
      </c>
      <c r="K305" s="278"/>
      <c r="L305" s="158"/>
      <c r="M305" s="158"/>
      <c r="N305" s="158"/>
      <c r="O305" s="274"/>
      <c r="P305" s="117"/>
      <c r="Q305" s="278"/>
      <c r="R305" s="158"/>
      <c r="S305" s="158"/>
      <c r="T305" s="158"/>
      <c r="U305" s="158"/>
      <c r="V305" s="352"/>
      <c r="W305" s="158"/>
      <c r="X305" s="277"/>
      <c r="Y305" s="276"/>
      <c r="Z305" s="276"/>
      <c r="AA305" s="276"/>
      <c r="AB305" s="158"/>
      <c r="AC305" s="278"/>
      <c r="AD305" s="158"/>
      <c r="AE305" s="158"/>
      <c r="AF305" s="158"/>
      <c r="AG305" s="158"/>
      <c r="AH305" s="158"/>
      <c r="AI305" s="277"/>
      <c r="AJ305" s="277"/>
      <c r="AK305" s="130"/>
      <c r="AL305" s="274"/>
      <c r="AM305" s="130"/>
      <c r="AN305" s="274"/>
      <c r="AO305" s="130"/>
      <c r="AP305" s="130"/>
      <c r="AQ305" s="130"/>
      <c r="AR305" s="130"/>
      <c r="AS305" s="130"/>
      <c r="AT305" s="130"/>
      <c r="AU305" s="130"/>
      <c r="AV305" s="130"/>
      <c r="AW305" s="130"/>
      <c r="AX305" s="116"/>
      <c r="AY305" s="116"/>
    </row>
    <row r="306" spans="1:51" ht="15.75" customHeight="1">
      <c r="A306" s="116"/>
      <c r="B306" s="116"/>
      <c r="C306" s="136"/>
      <c r="D306" s="116" t="s">
        <v>320</v>
      </c>
      <c r="E306" s="116"/>
      <c r="F306" s="116"/>
      <c r="G306" s="136" t="s">
        <v>1008</v>
      </c>
      <c r="I306" s="260" t="s">
        <v>844</v>
      </c>
      <c r="J306" s="162" t="s">
        <v>845</v>
      </c>
      <c r="K306" s="287">
        <f>+'0BJ PROGR. I-II Y III'!C297</f>
        <v>0</v>
      </c>
      <c r="L306" s="130">
        <f>+'0BJ PROGR. I-II Y III'!D297</f>
        <v>0</v>
      </c>
      <c r="M306" s="130">
        <f>+'0BJ PROGR. I-II Y III'!E297</f>
        <v>0</v>
      </c>
      <c r="N306" s="130">
        <f>+'0BJ PROGR. I-II Y III'!F297</f>
        <v>0</v>
      </c>
      <c r="O306" s="267">
        <f>SUM(K306:N306)</f>
        <v>0</v>
      </c>
      <c r="P306" s="117"/>
      <c r="Q306" s="287">
        <f>+'0BJ PROGR. I-II Y III'!I297</f>
        <v>0</v>
      </c>
      <c r="R306" s="130">
        <f>+'0BJ PROGR. I-II Y III'!J297</f>
        <v>0</v>
      </c>
      <c r="S306" s="130">
        <f>+'0BJ PROGR. I-II Y III'!K297</f>
        <v>0</v>
      </c>
      <c r="T306" s="130">
        <f>+'0BJ PROGR. I-II Y III'!L297</f>
        <v>0</v>
      </c>
      <c r="U306" s="130">
        <f>+'0BJ PROGR. I-II Y III'!M297</f>
        <v>0</v>
      </c>
      <c r="V306" s="358">
        <f>+'0BJ PROGR. I-II Y III'!N297</f>
        <v>0</v>
      </c>
      <c r="W306" s="130">
        <f>+'0BJ PROGR. I-II Y III'!O297</f>
        <v>0</v>
      </c>
      <c r="X306" s="280">
        <f>+'0BJ PROGR. I-II Y III'!P297</f>
        <v>0</v>
      </c>
      <c r="Y306" s="257">
        <f>+'0BJ PROGR. I-II Y III'!Q297</f>
        <v>0</v>
      </c>
      <c r="Z306" s="257">
        <f>+'0BJ PROGR. I-II Y III'!R297</f>
        <v>0</v>
      </c>
      <c r="AA306" s="257">
        <f>+'0BJ PROGR. I-II Y III'!S297</f>
        <v>0</v>
      </c>
      <c r="AB306" s="130">
        <f>+'0BJ PROGR. I-II Y III'!T297</f>
        <v>0</v>
      </c>
      <c r="AC306" s="287">
        <f>+'0BJ PROGR. I-II Y III'!U297</f>
        <v>0</v>
      </c>
      <c r="AD306" s="130">
        <f>+'0BJ PROGR. I-II Y III'!V297</f>
        <v>0</v>
      </c>
      <c r="AE306" s="130">
        <f>+'0BJ PROGR. I-II Y III'!W297</f>
        <v>0</v>
      </c>
      <c r="AF306" s="130">
        <f>+'0BJ PROGR. I-II Y III'!X297</f>
        <v>0</v>
      </c>
      <c r="AG306" s="130">
        <f>+'0BJ PROGR. I-II Y III'!Y297</f>
        <v>0</v>
      </c>
      <c r="AH306" s="130">
        <f>+'0BJ PROGR. I-II Y III'!Z297</f>
        <v>0</v>
      </c>
      <c r="AI306" s="280">
        <f>+'0BJ PROGR. I-II Y III'!AA297</f>
        <v>0</v>
      </c>
      <c r="AJ306" s="267">
        <f>+Q306+R306+S306+T306+U306++X306+AB306+AC306+AD306+AE306+AF306+AG306+AH306+AI306</f>
        <v>0</v>
      </c>
      <c r="AK306" s="130"/>
      <c r="AL306" s="267">
        <v>0</v>
      </c>
      <c r="AM306" s="130"/>
      <c r="AN306" s="267">
        <f>+O306+AJ306+AL306</f>
        <v>0</v>
      </c>
      <c r="AO306" s="130"/>
      <c r="AP306" s="130"/>
      <c r="AQ306" s="130"/>
      <c r="AR306" s="130"/>
      <c r="AS306" s="130"/>
      <c r="AT306" s="130"/>
      <c r="AU306" s="130"/>
      <c r="AV306" s="130"/>
      <c r="AW306" s="130"/>
      <c r="AX306" s="116"/>
      <c r="AY306" s="116"/>
    </row>
    <row r="307" spans="1:51" ht="15.75" customHeight="1">
      <c r="A307" s="116"/>
      <c r="B307" s="116"/>
      <c r="C307" s="136"/>
      <c r="D307" s="116"/>
      <c r="E307" s="116"/>
      <c r="F307" s="116"/>
      <c r="G307" s="136" t="s">
        <v>1008</v>
      </c>
      <c r="I307" s="273" t="s">
        <v>846</v>
      </c>
      <c r="J307" s="164" t="s">
        <v>847</v>
      </c>
      <c r="K307" s="278"/>
      <c r="L307" s="158"/>
      <c r="M307" s="158"/>
      <c r="N307" s="158"/>
      <c r="O307" s="274"/>
      <c r="P307" s="117"/>
      <c r="Q307" s="278"/>
      <c r="R307" s="158"/>
      <c r="S307" s="158"/>
      <c r="T307" s="158"/>
      <c r="U307" s="158"/>
      <c r="V307" s="352"/>
      <c r="W307" s="158"/>
      <c r="X307" s="277"/>
      <c r="Y307" s="276"/>
      <c r="Z307" s="276"/>
      <c r="AA307" s="276"/>
      <c r="AB307" s="158"/>
      <c r="AC307" s="278"/>
      <c r="AD307" s="158"/>
      <c r="AE307" s="158"/>
      <c r="AF307" s="158"/>
      <c r="AG307" s="158"/>
      <c r="AH307" s="158"/>
      <c r="AI307" s="277"/>
      <c r="AJ307" s="277"/>
      <c r="AK307" s="130"/>
      <c r="AL307" s="274"/>
      <c r="AM307" s="130"/>
      <c r="AN307" s="274"/>
      <c r="AO307" s="130"/>
      <c r="AP307" s="130"/>
      <c r="AQ307" s="130"/>
      <c r="AR307" s="130"/>
      <c r="AS307" s="130"/>
      <c r="AT307" s="130"/>
      <c r="AU307" s="130"/>
      <c r="AV307" s="130"/>
      <c r="AW307" s="130"/>
      <c r="AX307" s="116"/>
      <c r="AY307" s="116"/>
    </row>
    <row r="308" spans="1:51" ht="15.75" customHeight="1">
      <c r="A308" s="116"/>
      <c r="B308" s="116"/>
      <c r="C308" s="136"/>
      <c r="D308" s="116"/>
      <c r="E308" s="116"/>
      <c r="F308" s="116"/>
      <c r="G308" s="136" t="s">
        <v>1008</v>
      </c>
      <c r="I308" s="260" t="s">
        <v>848</v>
      </c>
      <c r="J308" s="162" t="s">
        <v>849</v>
      </c>
      <c r="K308" s="287">
        <f>+'0BJ PROGR. I-II Y III'!C299</f>
        <v>0</v>
      </c>
      <c r="L308" s="130">
        <f>+'0BJ PROGR. I-II Y III'!D299</f>
        <v>0</v>
      </c>
      <c r="M308" s="130">
        <f>+'0BJ PROGR. I-II Y III'!E299</f>
        <v>0</v>
      </c>
      <c r="N308" s="130">
        <f>+'0BJ PROGR. I-II Y III'!F299</f>
        <v>0</v>
      </c>
      <c r="O308" s="267">
        <f t="shared" ref="O308:O311" si="238">SUM(K308:N308)</f>
        <v>0</v>
      </c>
      <c r="P308" s="117"/>
      <c r="Q308" s="287">
        <f>+'0BJ PROGR. I-II Y III'!I299</f>
        <v>0</v>
      </c>
      <c r="R308" s="130">
        <f>+'0BJ PROGR. I-II Y III'!J299</f>
        <v>0</v>
      </c>
      <c r="S308" s="130">
        <f>+'0BJ PROGR. I-II Y III'!K299</f>
        <v>0</v>
      </c>
      <c r="T308" s="130">
        <f>+'0BJ PROGR. I-II Y III'!L299</f>
        <v>0</v>
      </c>
      <c r="U308" s="130">
        <f>+'0BJ PROGR. I-II Y III'!M299</f>
        <v>0</v>
      </c>
      <c r="V308" s="358">
        <f>+'0BJ PROGR. I-II Y III'!N299</f>
        <v>0</v>
      </c>
      <c r="W308" s="130">
        <f>+'0BJ PROGR. I-II Y III'!O299</f>
        <v>0</v>
      </c>
      <c r="X308" s="280">
        <f>+'0BJ PROGR. I-II Y III'!P299</f>
        <v>0</v>
      </c>
      <c r="Y308" s="257">
        <f>+'0BJ PROGR. I-II Y III'!Q299</f>
        <v>0</v>
      </c>
      <c r="Z308" s="257">
        <f>+'0BJ PROGR. I-II Y III'!R299</f>
        <v>0</v>
      </c>
      <c r="AA308" s="257">
        <f>+'0BJ PROGR. I-II Y III'!S299</f>
        <v>0</v>
      </c>
      <c r="AB308" s="130">
        <f>+'0BJ PROGR. I-II Y III'!T299</f>
        <v>0</v>
      </c>
      <c r="AC308" s="287">
        <f>+'0BJ PROGR. I-II Y III'!U299</f>
        <v>0</v>
      </c>
      <c r="AD308" s="130">
        <f>+'0BJ PROGR. I-II Y III'!V299</f>
        <v>0</v>
      </c>
      <c r="AE308" s="130">
        <f>+'0BJ PROGR. I-II Y III'!W299</f>
        <v>0</v>
      </c>
      <c r="AF308" s="130">
        <f>+'0BJ PROGR. I-II Y III'!X299</f>
        <v>0</v>
      </c>
      <c r="AG308" s="130">
        <f>+'0BJ PROGR. I-II Y III'!Y299</f>
        <v>0</v>
      </c>
      <c r="AH308" s="130">
        <f>+'0BJ PROGR. I-II Y III'!Z299</f>
        <v>0</v>
      </c>
      <c r="AI308" s="280">
        <f>+'0BJ PROGR. I-II Y III'!AA299</f>
        <v>0</v>
      </c>
      <c r="AJ308" s="267">
        <f t="shared" ref="AJ308:AJ311" si="239">+Q308+R308+S308+T308+U308++X308+AB308+AC308+AD308+AE308+AF308+AG308+AH308+AI308</f>
        <v>0</v>
      </c>
      <c r="AK308" s="130"/>
      <c r="AL308" s="267">
        <v>0</v>
      </c>
      <c r="AM308" s="130"/>
      <c r="AN308" s="267">
        <f t="shared" ref="AN308:AN311" si="240">+O308+AJ308+AL308</f>
        <v>0</v>
      </c>
      <c r="AO308" s="130"/>
      <c r="AP308" s="130"/>
      <c r="AQ308" s="130"/>
      <c r="AR308" s="130"/>
      <c r="AS308" s="130"/>
      <c r="AT308" s="130"/>
      <c r="AU308" s="130"/>
      <c r="AV308" s="130"/>
      <c r="AW308" s="130"/>
      <c r="AX308" s="116"/>
      <c r="AY308" s="116"/>
    </row>
    <row r="309" spans="1:51" ht="15.75" customHeight="1">
      <c r="A309" s="116"/>
      <c r="B309" s="116"/>
      <c r="C309" s="136"/>
      <c r="D309" s="116"/>
      <c r="E309" s="116"/>
      <c r="F309" s="116"/>
      <c r="G309" s="136" t="s">
        <v>1008</v>
      </c>
      <c r="I309" s="260" t="s">
        <v>850</v>
      </c>
      <c r="J309" s="162" t="s">
        <v>851</v>
      </c>
      <c r="K309" s="287">
        <f>+'0BJ PROGR. I-II Y III'!C300</f>
        <v>0</v>
      </c>
      <c r="L309" s="130">
        <f>+'0BJ PROGR. I-II Y III'!D300</f>
        <v>0</v>
      </c>
      <c r="M309" s="130">
        <f>+'0BJ PROGR. I-II Y III'!E300</f>
        <v>0</v>
      </c>
      <c r="N309" s="130">
        <f>+'0BJ PROGR. I-II Y III'!F300</f>
        <v>0</v>
      </c>
      <c r="O309" s="267">
        <f t="shared" si="238"/>
        <v>0</v>
      </c>
      <c r="P309" s="117"/>
      <c r="Q309" s="287">
        <f>+'0BJ PROGR. I-II Y III'!I300</f>
        <v>0</v>
      </c>
      <c r="R309" s="130">
        <f>+'0BJ PROGR. I-II Y III'!J300</f>
        <v>0</v>
      </c>
      <c r="S309" s="130">
        <f>+'0BJ PROGR. I-II Y III'!K300</f>
        <v>0</v>
      </c>
      <c r="T309" s="130">
        <f>+'0BJ PROGR. I-II Y III'!L300</f>
        <v>0</v>
      </c>
      <c r="U309" s="130">
        <f>+'0BJ PROGR. I-II Y III'!M300</f>
        <v>0</v>
      </c>
      <c r="V309" s="358">
        <f>+'0BJ PROGR. I-II Y III'!N300</f>
        <v>0</v>
      </c>
      <c r="W309" s="130">
        <f>+'0BJ PROGR. I-II Y III'!O300</f>
        <v>0</v>
      </c>
      <c r="X309" s="280">
        <f>+'0BJ PROGR. I-II Y III'!P300</f>
        <v>0</v>
      </c>
      <c r="Y309" s="257">
        <f>+'0BJ PROGR. I-II Y III'!Q300</f>
        <v>0</v>
      </c>
      <c r="Z309" s="257">
        <f>+'0BJ PROGR. I-II Y III'!R300</f>
        <v>0</v>
      </c>
      <c r="AA309" s="257">
        <f>+'0BJ PROGR. I-II Y III'!S300</f>
        <v>0</v>
      </c>
      <c r="AB309" s="130">
        <f>+'0BJ PROGR. I-II Y III'!T300</f>
        <v>0</v>
      </c>
      <c r="AC309" s="287">
        <f>+'0BJ PROGR. I-II Y III'!U300</f>
        <v>0</v>
      </c>
      <c r="AD309" s="130">
        <f>+'0BJ PROGR. I-II Y III'!V300</f>
        <v>0</v>
      </c>
      <c r="AE309" s="130">
        <f>+'0BJ PROGR. I-II Y III'!W300</f>
        <v>0</v>
      </c>
      <c r="AF309" s="130">
        <f>+'0BJ PROGR. I-II Y III'!X300</f>
        <v>0</v>
      </c>
      <c r="AG309" s="130">
        <f>+'0BJ PROGR. I-II Y III'!Y300</f>
        <v>0</v>
      </c>
      <c r="AH309" s="130">
        <f>+'0BJ PROGR. I-II Y III'!Z300</f>
        <v>0</v>
      </c>
      <c r="AI309" s="280">
        <f>+'0BJ PROGR. I-II Y III'!AA300</f>
        <v>0</v>
      </c>
      <c r="AJ309" s="267">
        <f t="shared" si="239"/>
        <v>0</v>
      </c>
      <c r="AK309" s="130"/>
      <c r="AL309" s="267">
        <v>0</v>
      </c>
      <c r="AM309" s="130"/>
      <c r="AN309" s="267">
        <f t="shared" si="240"/>
        <v>0</v>
      </c>
      <c r="AO309" s="130"/>
      <c r="AP309" s="130"/>
      <c r="AQ309" s="130"/>
      <c r="AR309" s="130"/>
      <c r="AS309" s="130"/>
      <c r="AT309" s="130"/>
      <c r="AU309" s="130"/>
      <c r="AV309" s="130"/>
      <c r="AW309" s="130"/>
      <c r="AX309" s="116"/>
      <c r="AY309" s="116"/>
    </row>
    <row r="310" spans="1:51" ht="15.75" customHeight="1">
      <c r="A310" s="116"/>
      <c r="B310" s="116"/>
      <c r="C310" s="136"/>
      <c r="D310" s="116"/>
      <c r="E310" s="116"/>
      <c r="F310" s="116"/>
      <c r="G310" s="136" t="s">
        <v>1008</v>
      </c>
      <c r="I310" s="260" t="s">
        <v>852</v>
      </c>
      <c r="J310" s="162" t="s">
        <v>853</v>
      </c>
      <c r="K310" s="287">
        <f>+'0BJ PROGR. I-II Y III'!C301</f>
        <v>0</v>
      </c>
      <c r="L310" s="130">
        <f>+'0BJ PROGR. I-II Y III'!D301</f>
        <v>0</v>
      </c>
      <c r="M310" s="130">
        <f>+'0BJ PROGR. I-II Y III'!E301</f>
        <v>0</v>
      </c>
      <c r="N310" s="130">
        <f>+'0BJ PROGR. I-II Y III'!F301</f>
        <v>0</v>
      </c>
      <c r="O310" s="267">
        <f t="shared" si="238"/>
        <v>0</v>
      </c>
      <c r="P310" s="117"/>
      <c r="Q310" s="287">
        <f>+'0BJ PROGR. I-II Y III'!I301</f>
        <v>0</v>
      </c>
      <c r="R310" s="130">
        <f>+'0BJ PROGR. I-II Y III'!J301</f>
        <v>0</v>
      </c>
      <c r="S310" s="130">
        <f>+'0BJ PROGR. I-II Y III'!K301</f>
        <v>0</v>
      </c>
      <c r="T310" s="130">
        <f>+'0BJ PROGR. I-II Y III'!L301</f>
        <v>0</v>
      </c>
      <c r="U310" s="130">
        <f>+'0BJ PROGR. I-II Y III'!M301</f>
        <v>0</v>
      </c>
      <c r="V310" s="358">
        <f>+'0BJ PROGR. I-II Y III'!N301</f>
        <v>0</v>
      </c>
      <c r="W310" s="130">
        <f>+'0BJ PROGR. I-II Y III'!O301</f>
        <v>0</v>
      </c>
      <c r="X310" s="280">
        <f>+'0BJ PROGR. I-II Y III'!P301</f>
        <v>0</v>
      </c>
      <c r="Y310" s="257">
        <f>+'0BJ PROGR. I-II Y III'!Q301</f>
        <v>0</v>
      </c>
      <c r="Z310" s="257">
        <f>+'0BJ PROGR. I-II Y III'!R301</f>
        <v>0</v>
      </c>
      <c r="AA310" s="257">
        <f>+'0BJ PROGR. I-II Y III'!S301</f>
        <v>0</v>
      </c>
      <c r="AB310" s="130">
        <f>+'0BJ PROGR. I-II Y III'!T301</f>
        <v>0</v>
      </c>
      <c r="AC310" s="287">
        <f>+'0BJ PROGR. I-II Y III'!U301</f>
        <v>0</v>
      </c>
      <c r="AD310" s="130">
        <f>+'0BJ PROGR. I-II Y III'!V301</f>
        <v>0</v>
      </c>
      <c r="AE310" s="130">
        <f>+'0BJ PROGR. I-II Y III'!W301</f>
        <v>0</v>
      </c>
      <c r="AF310" s="130">
        <f>+'0BJ PROGR. I-II Y III'!X301</f>
        <v>0</v>
      </c>
      <c r="AG310" s="130">
        <f>+'0BJ PROGR. I-II Y III'!Y301</f>
        <v>0</v>
      </c>
      <c r="AH310" s="130">
        <f>+'0BJ PROGR. I-II Y III'!Z301</f>
        <v>0</v>
      </c>
      <c r="AI310" s="280">
        <f>+'0BJ PROGR. I-II Y III'!AA301</f>
        <v>0</v>
      </c>
      <c r="AJ310" s="267">
        <f t="shared" si="239"/>
        <v>0</v>
      </c>
      <c r="AK310" s="130"/>
      <c r="AL310" s="267">
        <v>0</v>
      </c>
      <c r="AM310" s="130"/>
      <c r="AN310" s="267">
        <f t="shared" si="240"/>
        <v>0</v>
      </c>
      <c r="AO310" s="130"/>
      <c r="AP310" s="130"/>
      <c r="AQ310" s="130"/>
      <c r="AR310" s="130"/>
      <c r="AS310" s="130"/>
      <c r="AT310" s="130"/>
      <c r="AU310" s="130"/>
      <c r="AV310" s="130"/>
      <c r="AW310" s="130"/>
      <c r="AX310" s="116"/>
      <c r="AY310" s="116"/>
    </row>
    <row r="311" spans="1:51" ht="15.75" customHeight="1">
      <c r="A311" s="116"/>
      <c r="B311" s="116"/>
      <c r="C311" s="136"/>
      <c r="D311" s="116" t="s">
        <v>320</v>
      </c>
      <c r="E311" s="116"/>
      <c r="F311" s="116"/>
      <c r="G311" s="136" t="s">
        <v>1008</v>
      </c>
      <c r="I311" s="260" t="s">
        <v>854</v>
      </c>
      <c r="J311" s="162" t="s">
        <v>855</v>
      </c>
      <c r="K311" s="287">
        <f>+'0BJ PROGR. I-II Y III'!C302</f>
        <v>0</v>
      </c>
      <c r="L311" s="130">
        <f>+'0BJ PROGR. I-II Y III'!D302</f>
        <v>0</v>
      </c>
      <c r="M311" s="130">
        <f>+'0BJ PROGR. I-II Y III'!E302</f>
        <v>0</v>
      </c>
      <c r="N311" s="130">
        <f>+'0BJ PROGR. I-II Y III'!F302</f>
        <v>0</v>
      </c>
      <c r="O311" s="267">
        <f t="shared" si="238"/>
        <v>0</v>
      </c>
      <c r="P311" s="117"/>
      <c r="Q311" s="287">
        <f>+'0BJ PROGR. I-II Y III'!I302</f>
        <v>0</v>
      </c>
      <c r="R311" s="130">
        <f>+'0BJ PROGR. I-II Y III'!J302</f>
        <v>0</v>
      </c>
      <c r="S311" s="130">
        <f>+'0BJ PROGR. I-II Y III'!K302</f>
        <v>0</v>
      </c>
      <c r="T311" s="130">
        <f>+'0BJ PROGR. I-II Y III'!L302</f>
        <v>0</v>
      </c>
      <c r="U311" s="130">
        <f>+'0BJ PROGR. I-II Y III'!M302</f>
        <v>0</v>
      </c>
      <c r="V311" s="358">
        <f>+'0BJ PROGR. I-II Y III'!N302</f>
        <v>0</v>
      </c>
      <c r="W311" s="130">
        <f>+'0BJ PROGR. I-II Y III'!O302</f>
        <v>0</v>
      </c>
      <c r="X311" s="280">
        <f>+'0BJ PROGR. I-II Y III'!P302</f>
        <v>0</v>
      </c>
      <c r="Y311" s="257">
        <f>+'0BJ PROGR. I-II Y III'!Q302</f>
        <v>0</v>
      </c>
      <c r="Z311" s="257">
        <f>+'0BJ PROGR. I-II Y III'!R302</f>
        <v>0</v>
      </c>
      <c r="AA311" s="257">
        <f>+'0BJ PROGR. I-II Y III'!S302</f>
        <v>0</v>
      </c>
      <c r="AB311" s="130">
        <f>+'0BJ PROGR. I-II Y III'!T302</f>
        <v>0</v>
      </c>
      <c r="AC311" s="287">
        <f>+'0BJ PROGR. I-II Y III'!U302</f>
        <v>0</v>
      </c>
      <c r="AD311" s="130">
        <f>+'0BJ PROGR. I-II Y III'!V302</f>
        <v>0</v>
      </c>
      <c r="AE311" s="130">
        <f>+'0BJ PROGR. I-II Y III'!W302</f>
        <v>0</v>
      </c>
      <c r="AF311" s="130">
        <f>+'0BJ PROGR. I-II Y III'!X302</f>
        <v>0</v>
      </c>
      <c r="AG311" s="130">
        <f>+'0BJ PROGR. I-II Y III'!Y302</f>
        <v>0</v>
      </c>
      <c r="AH311" s="130">
        <f>+'0BJ PROGR. I-II Y III'!Z302</f>
        <v>0</v>
      </c>
      <c r="AI311" s="280">
        <f>+'0BJ PROGR. I-II Y III'!AA302</f>
        <v>0</v>
      </c>
      <c r="AJ311" s="267">
        <f t="shared" si="239"/>
        <v>0</v>
      </c>
      <c r="AK311" s="130"/>
      <c r="AL311" s="267">
        <v>0</v>
      </c>
      <c r="AM311" s="130"/>
      <c r="AN311" s="267">
        <f t="shared" si="240"/>
        <v>0</v>
      </c>
      <c r="AO311" s="130"/>
      <c r="AP311" s="130"/>
      <c r="AQ311" s="130"/>
      <c r="AR311" s="130"/>
      <c r="AS311" s="130"/>
      <c r="AT311" s="130"/>
      <c r="AU311" s="130"/>
      <c r="AV311" s="130"/>
      <c r="AW311" s="130"/>
      <c r="AX311" s="116"/>
      <c r="AY311" s="116"/>
    </row>
    <row r="312" spans="1:51" ht="15.75" customHeight="1">
      <c r="A312" s="116"/>
      <c r="B312" s="116"/>
      <c r="C312" s="136"/>
      <c r="D312" s="116"/>
      <c r="E312" s="116"/>
      <c r="F312" s="116"/>
      <c r="G312" s="136" t="s">
        <v>1008</v>
      </c>
      <c r="I312" s="273" t="s">
        <v>856</v>
      </c>
      <c r="J312" s="164" t="s">
        <v>857</v>
      </c>
      <c r="K312" s="278"/>
      <c r="L312" s="158"/>
      <c r="M312" s="158"/>
      <c r="N312" s="158"/>
      <c r="O312" s="274"/>
      <c r="P312" s="117"/>
      <c r="Q312" s="278"/>
      <c r="R312" s="158"/>
      <c r="S312" s="158"/>
      <c r="T312" s="158"/>
      <c r="U312" s="158"/>
      <c r="V312" s="352"/>
      <c r="W312" s="158"/>
      <c r="X312" s="277"/>
      <c r="Y312" s="276"/>
      <c r="Z312" s="276"/>
      <c r="AA312" s="276"/>
      <c r="AB312" s="158"/>
      <c r="AC312" s="278"/>
      <c r="AD312" s="158"/>
      <c r="AE312" s="158"/>
      <c r="AF312" s="158"/>
      <c r="AG312" s="158"/>
      <c r="AH312" s="158"/>
      <c r="AI312" s="277"/>
      <c r="AJ312" s="277"/>
      <c r="AK312" s="130"/>
      <c r="AL312" s="274"/>
      <c r="AM312" s="130"/>
      <c r="AN312" s="274"/>
      <c r="AO312" s="130"/>
      <c r="AP312" s="130"/>
      <c r="AQ312" s="130"/>
      <c r="AR312" s="130"/>
      <c r="AS312" s="130"/>
      <c r="AT312" s="130"/>
      <c r="AU312" s="130"/>
      <c r="AV312" s="130"/>
      <c r="AW312" s="130"/>
      <c r="AX312" s="116"/>
      <c r="AY312" s="116"/>
    </row>
    <row r="313" spans="1:51" ht="15.75" customHeight="1">
      <c r="A313" s="141" t="s">
        <v>320</v>
      </c>
      <c r="B313" s="116"/>
      <c r="C313" s="136"/>
      <c r="D313" s="116"/>
      <c r="E313" s="116"/>
      <c r="F313" s="116"/>
      <c r="G313" s="136" t="s">
        <v>1008</v>
      </c>
      <c r="I313" s="260" t="s">
        <v>858</v>
      </c>
      <c r="J313" s="162" t="s">
        <v>859</v>
      </c>
      <c r="K313" s="287">
        <f>+'0BJ PROGR. I-II Y III'!C304</f>
        <v>0</v>
      </c>
      <c r="L313" s="130">
        <f>+'0BJ PROGR. I-II Y III'!D304</f>
        <v>0</v>
      </c>
      <c r="M313" s="130">
        <f>+'0BJ PROGR. I-II Y III'!E304</f>
        <v>0</v>
      </c>
      <c r="N313" s="130">
        <f>+'0BJ PROGR. I-II Y III'!F304</f>
        <v>0</v>
      </c>
      <c r="O313" s="267">
        <f>SUM(K313:N313)</f>
        <v>0</v>
      </c>
      <c r="P313" s="117"/>
      <c r="Q313" s="287">
        <f>+'0BJ PROGR. I-II Y III'!I304</f>
        <v>0</v>
      </c>
      <c r="R313" s="130">
        <f>+'0BJ PROGR. I-II Y III'!J304</f>
        <v>0</v>
      </c>
      <c r="S313" s="130">
        <f>+'0BJ PROGR. I-II Y III'!K304</f>
        <v>0</v>
      </c>
      <c r="T313" s="130">
        <f>+'0BJ PROGR. I-II Y III'!L304</f>
        <v>0</v>
      </c>
      <c r="U313" s="130">
        <f>+'0BJ PROGR. I-II Y III'!M304</f>
        <v>0</v>
      </c>
      <c r="V313" s="358">
        <f>+'0BJ PROGR. I-II Y III'!N304</f>
        <v>0</v>
      </c>
      <c r="W313" s="130">
        <f>+'0BJ PROGR. I-II Y III'!O304</f>
        <v>0</v>
      </c>
      <c r="X313" s="280">
        <f>+'0BJ PROGR. I-II Y III'!P304</f>
        <v>0</v>
      </c>
      <c r="Y313" s="257">
        <f>+'0BJ PROGR. I-II Y III'!Q304</f>
        <v>0</v>
      </c>
      <c r="Z313" s="257">
        <f>+'0BJ PROGR. I-II Y III'!R304</f>
        <v>0</v>
      </c>
      <c r="AA313" s="257">
        <f>+'0BJ PROGR. I-II Y III'!S304</f>
        <v>0</v>
      </c>
      <c r="AB313" s="130">
        <f>+'0BJ PROGR. I-II Y III'!T304</f>
        <v>0</v>
      </c>
      <c r="AC313" s="287">
        <f>+'0BJ PROGR. I-II Y III'!U304</f>
        <v>0</v>
      </c>
      <c r="AD313" s="130">
        <f>+'0BJ PROGR. I-II Y III'!V304</f>
        <v>0</v>
      </c>
      <c r="AE313" s="130">
        <f>+'0BJ PROGR. I-II Y III'!W304</f>
        <v>0</v>
      </c>
      <c r="AF313" s="130">
        <f>+'0BJ PROGR. I-II Y III'!X304</f>
        <v>0</v>
      </c>
      <c r="AG313" s="130">
        <f>+'0BJ PROGR. I-II Y III'!Y304</f>
        <v>0</v>
      </c>
      <c r="AH313" s="130">
        <f>+'0BJ PROGR. I-II Y III'!Z304</f>
        <v>0</v>
      </c>
      <c r="AI313" s="280">
        <f>+'0BJ PROGR. I-II Y III'!AA304</f>
        <v>0</v>
      </c>
      <c r="AJ313" s="267">
        <f>+Q313+R313+S313+T313+U313++X313+AB313+AC313+AD313+AE313+AF313+AG313+AH313+AI313</f>
        <v>0</v>
      </c>
      <c r="AK313" s="130"/>
      <c r="AL313" s="267">
        <v>0</v>
      </c>
      <c r="AM313" s="130"/>
      <c r="AN313" s="267">
        <f>+O313+AJ313+AL313</f>
        <v>0</v>
      </c>
      <c r="AO313" s="130"/>
      <c r="AP313" s="130"/>
      <c r="AQ313" s="130"/>
      <c r="AR313" s="130"/>
      <c r="AS313" s="130"/>
      <c r="AT313" s="130"/>
      <c r="AU313" s="130"/>
      <c r="AV313" s="130"/>
      <c r="AW313" s="130"/>
      <c r="AX313" s="116"/>
      <c r="AY313" s="116"/>
    </row>
    <row r="314" spans="1:51" ht="15.75" customHeight="1">
      <c r="A314" s="116"/>
      <c r="B314" s="116"/>
      <c r="C314" s="136"/>
      <c r="D314" s="116"/>
      <c r="E314" s="116"/>
      <c r="F314" s="116"/>
      <c r="G314" s="116"/>
      <c r="I314" s="260"/>
      <c r="J314" s="162"/>
      <c r="K314" s="287"/>
      <c r="L314" s="130"/>
      <c r="M314" s="130"/>
      <c r="N314" s="130"/>
      <c r="O314" s="267"/>
      <c r="P314" s="117"/>
      <c r="Q314" s="287"/>
      <c r="R314" s="130"/>
      <c r="S314" s="130"/>
      <c r="T314" s="130"/>
      <c r="U314" s="130"/>
      <c r="V314" s="358"/>
      <c r="W314" s="130"/>
      <c r="X314" s="280"/>
      <c r="Y314" s="257"/>
      <c r="Z314" s="257"/>
      <c r="AA314" s="257"/>
      <c r="AB314" s="130"/>
      <c r="AC314" s="287"/>
      <c r="AD314" s="130"/>
      <c r="AE314" s="130"/>
      <c r="AF314" s="130"/>
      <c r="AG314" s="130"/>
      <c r="AH314" s="130"/>
      <c r="AI314" s="280"/>
      <c r="AJ314" s="280"/>
      <c r="AK314" s="130"/>
      <c r="AL314" s="267"/>
      <c r="AM314" s="130"/>
      <c r="AN314" s="267"/>
      <c r="AO314" s="130"/>
      <c r="AP314" s="130"/>
      <c r="AQ314" s="130"/>
      <c r="AR314" s="130"/>
      <c r="AS314" s="130"/>
      <c r="AT314" s="130"/>
      <c r="AU314" s="130"/>
      <c r="AV314" s="130"/>
      <c r="AW314" s="130"/>
      <c r="AX314" s="116"/>
      <c r="AY314" s="116"/>
    </row>
    <row r="315" spans="1:51" ht="15.75" customHeight="1">
      <c r="A315" s="116"/>
      <c r="B315" s="116"/>
      <c r="C315" s="136" t="s">
        <v>1010</v>
      </c>
      <c r="D315" s="116" t="s">
        <v>1011</v>
      </c>
      <c r="E315" s="116"/>
      <c r="F315" s="116"/>
      <c r="G315" s="136"/>
      <c r="I315" s="260"/>
      <c r="J315" s="162"/>
      <c r="K315" s="354">
        <f t="shared" ref="K315:O315" si="241">SUM(K317:K318)</f>
        <v>0</v>
      </c>
      <c r="L315" s="133">
        <f t="shared" si="241"/>
        <v>0</v>
      </c>
      <c r="M315" s="133">
        <f t="shared" si="241"/>
        <v>0</v>
      </c>
      <c r="N315" s="133">
        <f t="shared" si="241"/>
        <v>0</v>
      </c>
      <c r="O315" s="305">
        <f t="shared" si="241"/>
        <v>0</v>
      </c>
      <c r="P315" s="117"/>
      <c r="Q315" s="354">
        <f t="shared" ref="Q315:AJ315" si="242">SUM(Q317:Q318)</f>
        <v>0</v>
      </c>
      <c r="R315" s="133">
        <f t="shared" si="242"/>
        <v>0</v>
      </c>
      <c r="S315" s="133">
        <f t="shared" si="242"/>
        <v>0</v>
      </c>
      <c r="T315" s="133">
        <f t="shared" si="242"/>
        <v>0</v>
      </c>
      <c r="U315" s="133">
        <f t="shared" si="242"/>
        <v>0</v>
      </c>
      <c r="V315" s="355">
        <f t="shared" si="242"/>
        <v>0</v>
      </c>
      <c r="W315" s="133">
        <f t="shared" si="242"/>
        <v>0</v>
      </c>
      <c r="X315" s="308">
        <f t="shared" si="242"/>
        <v>0</v>
      </c>
      <c r="Y315" s="307">
        <f t="shared" si="242"/>
        <v>0</v>
      </c>
      <c r="Z315" s="307">
        <f t="shared" si="242"/>
        <v>0</v>
      </c>
      <c r="AA315" s="307">
        <f t="shared" si="242"/>
        <v>0</v>
      </c>
      <c r="AB315" s="133">
        <f t="shared" si="242"/>
        <v>0</v>
      </c>
      <c r="AC315" s="354">
        <f t="shared" si="242"/>
        <v>0</v>
      </c>
      <c r="AD315" s="133">
        <f t="shared" si="242"/>
        <v>0</v>
      </c>
      <c r="AE315" s="133">
        <f t="shared" si="242"/>
        <v>0</v>
      </c>
      <c r="AF315" s="133">
        <f t="shared" si="242"/>
        <v>0</v>
      </c>
      <c r="AG315" s="133">
        <f t="shared" si="242"/>
        <v>0</v>
      </c>
      <c r="AH315" s="133">
        <f t="shared" si="242"/>
        <v>0</v>
      </c>
      <c r="AI315" s="308">
        <f t="shared" si="242"/>
        <v>0</v>
      </c>
      <c r="AJ315" s="308">
        <f t="shared" si="242"/>
        <v>0</v>
      </c>
      <c r="AK315" s="130"/>
      <c r="AL315" s="305">
        <f>SUM(AL317:AL318)</f>
        <v>0</v>
      </c>
      <c r="AM315" s="130"/>
      <c r="AN315" s="305">
        <f>SUM(AN317:AN318)</f>
        <v>0</v>
      </c>
      <c r="AO315" s="130"/>
      <c r="AP315" s="130"/>
      <c r="AQ315" s="130"/>
      <c r="AR315" s="130"/>
      <c r="AS315" s="130"/>
      <c r="AT315" s="130"/>
      <c r="AU315" s="130"/>
      <c r="AV315" s="130"/>
      <c r="AW315" s="130"/>
      <c r="AX315" s="116"/>
      <c r="AY315" s="116"/>
    </row>
    <row r="316" spans="1:51" ht="15.75" customHeight="1">
      <c r="A316" s="116"/>
      <c r="B316" s="116"/>
      <c r="C316" s="114"/>
      <c r="D316" s="114"/>
      <c r="E316" s="116"/>
      <c r="F316" s="116"/>
      <c r="G316" s="131" t="s">
        <v>1010</v>
      </c>
      <c r="I316" s="273" t="s">
        <v>860</v>
      </c>
      <c r="J316" s="164" t="s">
        <v>861</v>
      </c>
      <c r="K316" s="278"/>
      <c r="L316" s="158"/>
      <c r="M316" s="158"/>
      <c r="N316" s="158"/>
      <c r="O316" s="274"/>
      <c r="P316" s="117"/>
      <c r="Q316" s="278"/>
      <c r="R316" s="158"/>
      <c r="S316" s="158"/>
      <c r="T316" s="158"/>
      <c r="U316" s="158"/>
      <c r="V316" s="352"/>
      <c r="W316" s="158"/>
      <c r="X316" s="277"/>
      <c r="Y316" s="276"/>
      <c r="Z316" s="276"/>
      <c r="AA316" s="276"/>
      <c r="AB316" s="158"/>
      <c r="AC316" s="278"/>
      <c r="AD316" s="158"/>
      <c r="AE316" s="158"/>
      <c r="AF316" s="158"/>
      <c r="AG316" s="158"/>
      <c r="AH316" s="158"/>
      <c r="AI316" s="277"/>
      <c r="AJ316" s="277"/>
      <c r="AK316" s="130"/>
      <c r="AL316" s="274"/>
      <c r="AM316" s="130"/>
      <c r="AN316" s="274"/>
      <c r="AO316" s="130"/>
      <c r="AP316" s="130"/>
      <c r="AQ316" s="130"/>
      <c r="AR316" s="130"/>
      <c r="AS316" s="130"/>
      <c r="AT316" s="130"/>
      <c r="AU316" s="130"/>
      <c r="AV316" s="130"/>
      <c r="AW316" s="130"/>
      <c r="AX316" s="116"/>
      <c r="AY316" s="116"/>
    </row>
    <row r="317" spans="1:51" ht="15.75" customHeight="1">
      <c r="A317" s="116"/>
      <c r="B317" s="116"/>
      <c r="C317" s="116"/>
      <c r="D317" s="116"/>
      <c r="E317" s="116"/>
      <c r="F317" s="116"/>
      <c r="G317" s="136" t="s">
        <v>1010</v>
      </c>
      <c r="I317" s="260" t="s">
        <v>862</v>
      </c>
      <c r="J317" s="162" t="s">
        <v>1481</v>
      </c>
      <c r="K317" s="287">
        <f>+'0BJ PROGR. I-II Y III'!C310</f>
        <v>0</v>
      </c>
      <c r="L317" s="130">
        <f>+'0BJ PROGR. I-II Y III'!D310</f>
        <v>0</v>
      </c>
      <c r="M317" s="130">
        <f>+'0BJ PROGR. I-II Y III'!E310</f>
        <v>0</v>
      </c>
      <c r="N317" s="130">
        <f>+'0BJ PROGR. I-II Y III'!F310</f>
        <v>0</v>
      </c>
      <c r="O317" s="267">
        <f t="shared" ref="O317:O318" si="243">SUM(K317:N317)</f>
        <v>0</v>
      </c>
      <c r="P317" s="117"/>
      <c r="Q317" s="287">
        <f>+'0BJ PROGR. I-II Y III'!I310</f>
        <v>0</v>
      </c>
      <c r="R317" s="130">
        <f>+'0BJ PROGR. I-II Y III'!J310</f>
        <v>0</v>
      </c>
      <c r="S317" s="130">
        <f>+'0BJ PROGR. I-II Y III'!K310</f>
        <v>0</v>
      </c>
      <c r="T317" s="130">
        <f>+'0BJ PROGR. I-II Y III'!L310</f>
        <v>0</v>
      </c>
      <c r="U317" s="130">
        <f>+'0BJ PROGR. I-II Y III'!M310</f>
        <v>0</v>
      </c>
      <c r="V317" s="358">
        <f>+'0BJ PROGR. I-II Y III'!N310</f>
        <v>0</v>
      </c>
      <c r="W317" s="130">
        <f>+'0BJ PROGR. I-II Y III'!O310</f>
        <v>0</v>
      </c>
      <c r="X317" s="280">
        <f>+'0BJ PROGR. I-II Y III'!P310</f>
        <v>0</v>
      </c>
      <c r="Y317" s="257">
        <f>+'0BJ PROGR. I-II Y III'!Q310</f>
        <v>0</v>
      </c>
      <c r="Z317" s="257">
        <f>+'0BJ PROGR. I-II Y III'!R310</f>
        <v>0</v>
      </c>
      <c r="AA317" s="257">
        <f>+'0BJ PROGR. I-II Y III'!S310</f>
        <v>0</v>
      </c>
      <c r="AB317" s="130">
        <f>+'0BJ PROGR. I-II Y III'!T310</f>
        <v>0</v>
      </c>
      <c r="AC317" s="287">
        <f>+'0BJ PROGR. I-II Y III'!U310</f>
        <v>0</v>
      </c>
      <c r="AD317" s="130">
        <f>+'0BJ PROGR. I-II Y III'!V310</f>
        <v>0</v>
      </c>
      <c r="AE317" s="130">
        <f>+'0BJ PROGR. I-II Y III'!W310</f>
        <v>0</v>
      </c>
      <c r="AF317" s="130">
        <f>+'0BJ PROGR. I-II Y III'!X310</f>
        <v>0</v>
      </c>
      <c r="AG317" s="130">
        <f>+'0BJ PROGR. I-II Y III'!Y310</f>
        <v>0</v>
      </c>
      <c r="AH317" s="130">
        <f>+'0BJ PROGR. I-II Y III'!Z310</f>
        <v>0</v>
      </c>
      <c r="AI317" s="280">
        <f>+'0BJ PROGR. I-II Y III'!AA310</f>
        <v>0</v>
      </c>
      <c r="AJ317" s="267">
        <f t="shared" ref="AJ317:AJ318" si="244">+Q317+R317+S317+T317+U317++X317+AB317+AC317+AD317+AE317+AF317+AG317+AH317+AI317</f>
        <v>0</v>
      </c>
      <c r="AK317" s="130"/>
      <c r="AL317" s="267">
        <v>0</v>
      </c>
      <c r="AM317" s="130"/>
      <c r="AN317" s="267">
        <f t="shared" ref="AN317:AN318" si="245">+O317+AJ317+AL317</f>
        <v>0</v>
      </c>
      <c r="AO317" s="130"/>
      <c r="AP317" s="130"/>
      <c r="AQ317" s="130"/>
      <c r="AR317" s="130"/>
      <c r="AS317" s="130"/>
      <c r="AT317" s="130"/>
      <c r="AU317" s="130"/>
      <c r="AV317" s="130"/>
      <c r="AW317" s="130"/>
      <c r="AX317" s="116"/>
      <c r="AY317" s="116"/>
    </row>
    <row r="318" spans="1:51" ht="15.75" customHeight="1">
      <c r="A318" s="116"/>
      <c r="B318" s="116"/>
      <c r="C318" s="116"/>
      <c r="D318" s="116"/>
      <c r="E318" s="116"/>
      <c r="F318" s="116"/>
      <c r="G318" s="136" t="s">
        <v>1010</v>
      </c>
      <c r="I318" s="260" t="s">
        <v>864</v>
      </c>
      <c r="J318" s="162" t="s">
        <v>865</v>
      </c>
      <c r="K318" s="287">
        <f>+'0BJ PROGR. I-II Y III'!C311</f>
        <v>0</v>
      </c>
      <c r="L318" s="130">
        <f>+'0BJ PROGR. I-II Y III'!D311</f>
        <v>0</v>
      </c>
      <c r="M318" s="130">
        <f>+'0BJ PROGR. I-II Y III'!E311</f>
        <v>0</v>
      </c>
      <c r="N318" s="130">
        <f>+'0BJ PROGR. I-II Y III'!F311</f>
        <v>0</v>
      </c>
      <c r="O318" s="267">
        <f t="shared" si="243"/>
        <v>0</v>
      </c>
      <c r="P318" s="117"/>
      <c r="Q318" s="287">
        <f>+'0BJ PROGR. I-II Y III'!I311</f>
        <v>0</v>
      </c>
      <c r="R318" s="130">
        <f>+'0BJ PROGR. I-II Y III'!J311</f>
        <v>0</v>
      </c>
      <c r="S318" s="130">
        <f>+'0BJ PROGR. I-II Y III'!K311</f>
        <v>0</v>
      </c>
      <c r="T318" s="130">
        <f>+'0BJ PROGR. I-II Y III'!L311</f>
        <v>0</v>
      </c>
      <c r="U318" s="130">
        <f>+'0BJ PROGR. I-II Y III'!M311</f>
        <v>0</v>
      </c>
      <c r="V318" s="358">
        <f>+'0BJ PROGR. I-II Y III'!N311</f>
        <v>0</v>
      </c>
      <c r="W318" s="130">
        <f>+'0BJ PROGR. I-II Y III'!O311</f>
        <v>0</v>
      </c>
      <c r="X318" s="280">
        <f>+'0BJ PROGR. I-II Y III'!P311</f>
        <v>0</v>
      </c>
      <c r="Y318" s="257">
        <f>+'0BJ PROGR. I-II Y III'!Q311</f>
        <v>0</v>
      </c>
      <c r="Z318" s="257">
        <f>+'0BJ PROGR. I-II Y III'!R311</f>
        <v>0</v>
      </c>
      <c r="AA318" s="257">
        <f>+'0BJ PROGR. I-II Y III'!S311</f>
        <v>0</v>
      </c>
      <c r="AB318" s="130">
        <f>+'0BJ PROGR. I-II Y III'!T311</f>
        <v>0</v>
      </c>
      <c r="AC318" s="287">
        <f>+'0BJ PROGR. I-II Y III'!U311</f>
        <v>0</v>
      </c>
      <c r="AD318" s="130">
        <f>+'0BJ PROGR. I-II Y III'!V311</f>
        <v>0</v>
      </c>
      <c r="AE318" s="130">
        <f>+'0BJ PROGR. I-II Y III'!W311</f>
        <v>0</v>
      </c>
      <c r="AF318" s="130">
        <f>+'0BJ PROGR. I-II Y III'!X311</f>
        <v>0</v>
      </c>
      <c r="AG318" s="130">
        <f>+'0BJ PROGR. I-II Y III'!Y311</f>
        <v>0</v>
      </c>
      <c r="AH318" s="130">
        <f>+'0BJ PROGR. I-II Y III'!Z311</f>
        <v>0</v>
      </c>
      <c r="AI318" s="280">
        <f>+'0BJ PROGR. I-II Y III'!AA311</f>
        <v>0</v>
      </c>
      <c r="AJ318" s="267">
        <f t="shared" si="244"/>
        <v>0</v>
      </c>
      <c r="AK318" s="130"/>
      <c r="AL318" s="267">
        <v>0</v>
      </c>
      <c r="AM318" s="130"/>
      <c r="AN318" s="267">
        <f t="shared" si="245"/>
        <v>0</v>
      </c>
      <c r="AO318" s="130"/>
      <c r="AP318" s="130"/>
      <c r="AQ318" s="130"/>
      <c r="AR318" s="130"/>
      <c r="AS318" s="130"/>
      <c r="AT318" s="130"/>
      <c r="AU318" s="130"/>
      <c r="AV318" s="130"/>
      <c r="AW318" s="130"/>
      <c r="AX318" s="116"/>
      <c r="AY318" s="116"/>
    </row>
    <row r="319" spans="1:51" ht="15.75" customHeight="1">
      <c r="A319" s="116"/>
      <c r="B319" s="116"/>
      <c r="C319" s="116"/>
      <c r="D319" s="116"/>
      <c r="E319" s="116"/>
      <c r="F319" s="116"/>
      <c r="G319" s="141"/>
      <c r="I319" s="273"/>
      <c r="J319" s="162"/>
      <c r="K319" s="287"/>
      <c r="L319" s="130"/>
      <c r="M319" s="130"/>
      <c r="N319" s="130"/>
      <c r="O319" s="267"/>
      <c r="P319" s="117"/>
      <c r="Q319" s="287"/>
      <c r="R319" s="130"/>
      <c r="S319" s="130"/>
      <c r="T319" s="130"/>
      <c r="U319" s="130"/>
      <c r="V319" s="358"/>
      <c r="W319" s="130"/>
      <c r="X319" s="280"/>
      <c r="Y319" s="257"/>
      <c r="Z319" s="257"/>
      <c r="AA319" s="257"/>
      <c r="AB319" s="130"/>
      <c r="AC319" s="287"/>
      <c r="AD319" s="130"/>
      <c r="AE319" s="130"/>
      <c r="AF319" s="130"/>
      <c r="AG319" s="130"/>
      <c r="AH319" s="130"/>
      <c r="AI319" s="280"/>
      <c r="AJ319" s="280"/>
      <c r="AK319" s="130"/>
      <c r="AL319" s="267"/>
      <c r="AM319" s="130"/>
      <c r="AN319" s="267"/>
      <c r="AO319" s="130"/>
      <c r="AP319" s="130"/>
      <c r="AQ319" s="130"/>
      <c r="AR319" s="130"/>
      <c r="AS319" s="130"/>
      <c r="AT319" s="130"/>
      <c r="AU319" s="130"/>
      <c r="AV319" s="130"/>
      <c r="AW319" s="130"/>
      <c r="AX319" s="116"/>
      <c r="AY319" s="116"/>
    </row>
    <row r="320" spans="1:51" ht="30.75" customHeight="1">
      <c r="A320" s="156">
        <v>3</v>
      </c>
      <c r="B320" s="456" t="s">
        <v>1013</v>
      </c>
      <c r="C320" s="438"/>
      <c r="D320" s="438"/>
      <c r="E320" s="438"/>
      <c r="F320" s="438"/>
      <c r="G320" s="123">
        <v>3</v>
      </c>
      <c r="H320" s="321"/>
      <c r="I320" s="337"/>
      <c r="J320" s="338"/>
      <c r="K320" s="310">
        <f t="shared" ref="K320:O320" si="246">+K322+K333+K344+K368</f>
        <v>6000000</v>
      </c>
      <c r="L320" s="125">
        <f t="shared" si="246"/>
        <v>0</v>
      </c>
      <c r="M320" s="125">
        <f t="shared" si="246"/>
        <v>0</v>
      </c>
      <c r="N320" s="125">
        <f t="shared" si="246"/>
        <v>0</v>
      </c>
      <c r="O320" s="309">
        <f t="shared" si="246"/>
        <v>6000000</v>
      </c>
      <c r="P320" s="117"/>
      <c r="Q320" s="310">
        <f t="shared" ref="Q320:AJ320" si="247">+Q322+Q333+Q344+Q368</f>
        <v>0</v>
      </c>
      <c r="R320" s="125">
        <f t="shared" si="247"/>
        <v>188489014.13999999</v>
      </c>
      <c r="S320" s="125">
        <f t="shared" si="247"/>
        <v>0</v>
      </c>
      <c r="T320" s="125">
        <f t="shared" si="247"/>
        <v>0</v>
      </c>
      <c r="U320" s="125">
        <f t="shared" si="247"/>
        <v>0</v>
      </c>
      <c r="V320" s="365">
        <f t="shared" si="247"/>
        <v>0</v>
      </c>
      <c r="W320" s="125">
        <f t="shared" si="247"/>
        <v>0</v>
      </c>
      <c r="X320" s="311">
        <f t="shared" si="247"/>
        <v>0</v>
      </c>
      <c r="Y320" s="366">
        <f t="shared" si="247"/>
        <v>0</v>
      </c>
      <c r="Z320" s="366">
        <f t="shared" si="247"/>
        <v>0</v>
      </c>
      <c r="AA320" s="366">
        <f t="shared" si="247"/>
        <v>0</v>
      </c>
      <c r="AB320" s="125">
        <f t="shared" si="247"/>
        <v>0</v>
      </c>
      <c r="AC320" s="310">
        <f t="shared" si="247"/>
        <v>0</v>
      </c>
      <c r="AD320" s="125">
        <f t="shared" si="247"/>
        <v>0</v>
      </c>
      <c r="AE320" s="125">
        <f t="shared" si="247"/>
        <v>0</v>
      </c>
      <c r="AF320" s="125">
        <f t="shared" si="247"/>
        <v>0</v>
      </c>
      <c r="AG320" s="125">
        <f t="shared" si="247"/>
        <v>0</v>
      </c>
      <c r="AH320" s="125">
        <f t="shared" si="247"/>
        <v>0</v>
      </c>
      <c r="AI320" s="311">
        <f t="shared" si="247"/>
        <v>0</v>
      </c>
      <c r="AJ320" s="311">
        <f t="shared" si="247"/>
        <v>188489014.13999999</v>
      </c>
      <c r="AK320" s="130"/>
      <c r="AL320" s="309">
        <f>+AL322+AL333+AL344+AL368</f>
        <v>18000000</v>
      </c>
      <c r="AM320" s="130"/>
      <c r="AN320" s="309">
        <f>+AN322+AN333+AN344+AN368</f>
        <v>212489014.13999999</v>
      </c>
      <c r="AO320" s="130"/>
      <c r="AP320" s="130"/>
      <c r="AQ320" s="130"/>
      <c r="AR320" s="130"/>
      <c r="AS320" s="130"/>
      <c r="AT320" s="130"/>
      <c r="AU320" s="130"/>
      <c r="AV320" s="130"/>
      <c r="AW320" s="130"/>
      <c r="AX320" s="116"/>
      <c r="AY320" s="116"/>
    </row>
    <row r="321" spans="1:51" ht="15.75" customHeight="1">
      <c r="A321" s="116"/>
      <c r="B321" s="141" t="s">
        <v>320</v>
      </c>
      <c r="C321" s="141"/>
      <c r="D321" s="116"/>
      <c r="E321" s="116"/>
      <c r="F321" s="116"/>
      <c r="G321" s="116"/>
      <c r="I321" s="273">
        <v>4</v>
      </c>
      <c r="J321" s="164" t="s">
        <v>866</v>
      </c>
      <c r="K321" s="278"/>
      <c r="L321" s="158"/>
      <c r="M321" s="158"/>
      <c r="N321" s="158"/>
      <c r="O321" s="274"/>
      <c r="P321" s="117"/>
      <c r="Q321" s="278"/>
      <c r="R321" s="158"/>
      <c r="S321" s="158"/>
      <c r="T321" s="158"/>
      <c r="U321" s="158"/>
      <c r="V321" s="352"/>
      <c r="W321" s="158"/>
      <c r="X321" s="277"/>
      <c r="Y321" s="276"/>
      <c r="Z321" s="276"/>
      <c r="AA321" s="276"/>
      <c r="AB321" s="158"/>
      <c r="AC321" s="278"/>
      <c r="AD321" s="158"/>
      <c r="AE321" s="158"/>
      <c r="AF321" s="158"/>
      <c r="AG321" s="158"/>
      <c r="AH321" s="158"/>
      <c r="AI321" s="277"/>
      <c r="AJ321" s="277"/>
      <c r="AK321" s="130"/>
      <c r="AL321" s="274"/>
      <c r="AM321" s="130"/>
      <c r="AN321" s="274"/>
      <c r="AO321" s="130"/>
      <c r="AP321" s="130"/>
      <c r="AQ321" s="130"/>
      <c r="AR321" s="130"/>
      <c r="AS321" s="130"/>
      <c r="AT321" s="130"/>
      <c r="AU321" s="130"/>
      <c r="AV321" s="130"/>
      <c r="AW321" s="130"/>
      <c r="AX321" s="116"/>
      <c r="AY321" s="116"/>
    </row>
    <row r="322" spans="1:51" ht="15.75" customHeight="1">
      <c r="A322" s="116"/>
      <c r="B322" s="131" t="s">
        <v>1014</v>
      </c>
      <c r="C322" s="170" t="s">
        <v>1015</v>
      </c>
      <c r="D322" s="116"/>
      <c r="E322" s="116"/>
      <c r="F322" s="171"/>
      <c r="G322" s="116"/>
      <c r="I322" s="260"/>
      <c r="J322" s="162"/>
      <c r="K322" s="354">
        <f t="shared" ref="K322:O322" si="248">SUM(K323:K331)</f>
        <v>0</v>
      </c>
      <c r="L322" s="133">
        <f t="shared" si="248"/>
        <v>0</v>
      </c>
      <c r="M322" s="133">
        <f t="shared" si="248"/>
        <v>0</v>
      </c>
      <c r="N322" s="133">
        <f t="shared" si="248"/>
        <v>0</v>
      </c>
      <c r="O322" s="305">
        <f t="shared" si="248"/>
        <v>0</v>
      </c>
      <c r="P322" s="117"/>
      <c r="Q322" s="354">
        <f t="shared" ref="Q322:AJ322" si="249">SUM(Q323:Q331)</f>
        <v>0</v>
      </c>
      <c r="R322" s="133">
        <f t="shared" si="249"/>
        <v>0</v>
      </c>
      <c r="S322" s="133">
        <f t="shared" si="249"/>
        <v>0</v>
      </c>
      <c r="T322" s="133">
        <f t="shared" si="249"/>
        <v>0</v>
      </c>
      <c r="U322" s="133">
        <f t="shared" si="249"/>
        <v>0</v>
      </c>
      <c r="V322" s="355">
        <f t="shared" si="249"/>
        <v>0</v>
      </c>
      <c r="W322" s="133">
        <f t="shared" si="249"/>
        <v>0</v>
      </c>
      <c r="X322" s="308">
        <f t="shared" si="249"/>
        <v>0</v>
      </c>
      <c r="Y322" s="307">
        <f t="shared" si="249"/>
        <v>0</v>
      </c>
      <c r="Z322" s="307">
        <f t="shared" si="249"/>
        <v>0</v>
      </c>
      <c r="AA322" s="307">
        <f t="shared" si="249"/>
        <v>0</v>
      </c>
      <c r="AB322" s="133">
        <f t="shared" si="249"/>
        <v>0</v>
      </c>
      <c r="AC322" s="354">
        <f t="shared" si="249"/>
        <v>0</v>
      </c>
      <c r="AD322" s="133">
        <f t="shared" si="249"/>
        <v>0</v>
      </c>
      <c r="AE322" s="133">
        <f t="shared" si="249"/>
        <v>0</v>
      </c>
      <c r="AF322" s="133">
        <f t="shared" si="249"/>
        <v>0</v>
      </c>
      <c r="AG322" s="133">
        <f t="shared" si="249"/>
        <v>0</v>
      </c>
      <c r="AH322" s="133">
        <f t="shared" si="249"/>
        <v>0</v>
      </c>
      <c r="AI322" s="308">
        <f t="shared" si="249"/>
        <v>0</v>
      </c>
      <c r="AJ322" s="308">
        <f t="shared" si="249"/>
        <v>0</v>
      </c>
      <c r="AK322" s="130"/>
      <c r="AL322" s="305">
        <f>SUM(AL323:AL331)</f>
        <v>0</v>
      </c>
      <c r="AM322" s="130"/>
      <c r="AN322" s="305">
        <f>SUM(AN323:AN331)</f>
        <v>0</v>
      </c>
      <c r="AO322" s="130"/>
      <c r="AP322" s="130"/>
      <c r="AQ322" s="130"/>
      <c r="AR322" s="130"/>
      <c r="AS322" s="130"/>
      <c r="AT322" s="130"/>
      <c r="AU322" s="130"/>
      <c r="AV322" s="130"/>
      <c r="AW322" s="130"/>
      <c r="AX322" s="116"/>
      <c r="AY322" s="116"/>
    </row>
    <row r="323" spans="1:51" ht="15.75" customHeight="1">
      <c r="A323" s="116"/>
      <c r="B323" s="114"/>
      <c r="C323" s="114"/>
      <c r="D323" s="114"/>
      <c r="E323" s="114"/>
      <c r="F323" s="114"/>
      <c r="G323" s="131" t="s">
        <v>1014</v>
      </c>
      <c r="I323" s="273" t="s">
        <v>867</v>
      </c>
      <c r="J323" s="164" t="s">
        <v>868</v>
      </c>
      <c r="K323" s="278"/>
      <c r="L323" s="158"/>
      <c r="M323" s="158"/>
      <c r="N323" s="158"/>
      <c r="O323" s="274"/>
      <c r="P323" s="117"/>
      <c r="Q323" s="278"/>
      <c r="R323" s="158"/>
      <c r="S323" s="158"/>
      <c r="T323" s="158"/>
      <c r="U323" s="158"/>
      <c r="V323" s="352"/>
      <c r="W323" s="158"/>
      <c r="X323" s="277"/>
      <c r="Y323" s="276"/>
      <c r="Z323" s="276"/>
      <c r="AA323" s="276"/>
      <c r="AB323" s="158"/>
      <c r="AC323" s="278"/>
      <c r="AD323" s="158"/>
      <c r="AE323" s="158"/>
      <c r="AF323" s="158"/>
      <c r="AG323" s="158"/>
      <c r="AH323" s="158"/>
      <c r="AI323" s="277"/>
      <c r="AJ323" s="277"/>
      <c r="AK323" s="130"/>
      <c r="AL323" s="274"/>
      <c r="AM323" s="130"/>
      <c r="AN323" s="274"/>
      <c r="AO323" s="130"/>
      <c r="AP323" s="130"/>
      <c r="AQ323" s="130"/>
      <c r="AR323" s="130"/>
      <c r="AS323" s="130"/>
      <c r="AT323" s="130"/>
      <c r="AU323" s="130"/>
      <c r="AV323" s="130"/>
      <c r="AW323" s="130"/>
      <c r="AX323" s="116"/>
      <c r="AY323" s="116"/>
    </row>
    <row r="324" spans="1:51" ht="15.75" customHeight="1">
      <c r="A324" s="116"/>
      <c r="B324" s="172"/>
      <c r="C324" s="116"/>
      <c r="D324" s="116"/>
      <c r="E324" s="116"/>
      <c r="F324" s="116"/>
      <c r="G324" s="136" t="s">
        <v>1014</v>
      </c>
      <c r="I324" s="260" t="s">
        <v>869</v>
      </c>
      <c r="J324" s="162" t="s">
        <v>870</v>
      </c>
      <c r="K324" s="287">
        <f>+'0BJ PROGR. I-II Y III'!C317</f>
        <v>0</v>
      </c>
      <c r="L324" s="130">
        <f>+'0BJ PROGR. I-II Y III'!D317</f>
        <v>0</v>
      </c>
      <c r="M324" s="130">
        <f>+'0BJ PROGR. I-II Y III'!E317</f>
        <v>0</v>
      </c>
      <c r="N324" s="130">
        <f>+'0BJ PROGR. I-II Y III'!F317</f>
        <v>0</v>
      </c>
      <c r="O324" s="267">
        <f t="shared" ref="O324:O331" si="250">SUM(K324:N324)</f>
        <v>0</v>
      </c>
      <c r="P324" s="117"/>
      <c r="Q324" s="287">
        <f>+'0BJ PROGR. I-II Y III'!I317</f>
        <v>0</v>
      </c>
      <c r="R324" s="130">
        <f>+'0BJ PROGR. I-II Y III'!J317</f>
        <v>0</v>
      </c>
      <c r="S324" s="130">
        <f>+'0BJ PROGR. I-II Y III'!K317</f>
        <v>0</v>
      </c>
      <c r="T324" s="130">
        <f>+'0BJ PROGR. I-II Y III'!L317</f>
        <v>0</v>
      </c>
      <c r="U324" s="130">
        <f>+'0BJ PROGR. I-II Y III'!M317</f>
        <v>0</v>
      </c>
      <c r="V324" s="358">
        <f>+'0BJ PROGR. I-II Y III'!N317</f>
        <v>0</v>
      </c>
      <c r="W324" s="130">
        <f>+'0BJ PROGR. I-II Y III'!O317</f>
        <v>0</v>
      </c>
      <c r="X324" s="280">
        <f>+'0BJ PROGR. I-II Y III'!P317</f>
        <v>0</v>
      </c>
      <c r="Y324" s="257">
        <f>+'0BJ PROGR. I-II Y III'!Q317</f>
        <v>0</v>
      </c>
      <c r="Z324" s="257">
        <f>+'0BJ PROGR. I-II Y III'!R317</f>
        <v>0</v>
      </c>
      <c r="AA324" s="257">
        <f>+'0BJ PROGR. I-II Y III'!S317</f>
        <v>0</v>
      </c>
      <c r="AB324" s="130">
        <f>+'0BJ PROGR. I-II Y III'!T317</f>
        <v>0</v>
      </c>
      <c r="AC324" s="287">
        <f>+'0BJ PROGR. I-II Y III'!U317</f>
        <v>0</v>
      </c>
      <c r="AD324" s="130">
        <f>+'0BJ PROGR. I-II Y III'!V317</f>
        <v>0</v>
      </c>
      <c r="AE324" s="130">
        <f>+'0BJ PROGR. I-II Y III'!W317</f>
        <v>0</v>
      </c>
      <c r="AF324" s="130">
        <f>+'0BJ PROGR. I-II Y III'!X317</f>
        <v>0</v>
      </c>
      <c r="AG324" s="130">
        <f>+'0BJ PROGR. I-II Y III'!Y317</f>
        <v>0</v>
      </c>
      <c r="AH324" s="130">
        <f>+'0BJ PROGR. I-II Y III'!Z317</f>
        <v>0</v>
      </c>
      <c r="AI324" s="280">
        <f>+'0BJ PROGR. I-II Y III'!AA317</f>
        <v>0</v>
      </c>
      <c r="AJ324" s="267">
        <f t="shared" ref="AJ324:AJ331" si="251">+Q324+R324+S324+T324+U324++X324+AB324+AC324+AD324+AE324+AF324+AG324+AH324+AI324</f>
        <v>0</v>
      </c>
      <c r="AK324" s="130"/>
      <c r="AL324" s="267">
        <v>0</v>
      </c>
      <c r="AM324" s="130"/>
      <c r="AN324" s="267">
        <f t="shared" ref="AN324:AN331" si="252">+O324+AJ324+AL324</f>
        <v>0</v>
      </c>
      <c r="AO324" s="130"/>
      <c r="AP324" s="130"/>
      <c r="AQ324" s="130"/>
      <c r="AR324" s="130"/>
      <c r="AS324" s="130"/>
      <c r="AT324" s="130"/>
      <c r="AU324" s="130"/>
      <c r="AV324" s="130"/>
      <c r="AW324" s="130"/>
      <c r="AX324" s="116"/>
      <c r="AY324" s="116"/>
    </row>
    <row r="325" spans="1:51" ht="15.75" customHeight="1">
      <c r="A325" s="116"/>
      <c r="B325" s="116"/>
      <c r="C325" s="116"/>
      <c r="D325" s="116"/>
      <c r="E325" s="116"/>
      <c r="F325" s="116"/>
      <c r="G325" s="136" t="s">
        <v>1014</v>
      </c>
      <c r="I325" s="260" t="s">
        <v>871</v>
      </c>
      <c r="J325" s="162" t="s">
        <v>872</v>
      </c>
      <c r="K325" s="287">
        <f>+'0BJ PROGR. I-II Y III'!C318</f>
        <v>0</v>
      </c>
      <c r="L325" s="130">
        <f>+'0BJ PROGR. I-II Y III'!D318</f>
        <v>0</v>
      </c>
      <c r="M325" s="130">
        <f>+'0BJ PROGR. I-II Y III'!E318</f>
        <v>0</v>
      </c>
      <c r="N325" s="130">
        <f>+'0BJ PROGR. I-II Y III'!F318</f>
        <v>0</v>
      </c>
      <c r="O325" s="267">
        <f t="shared" si="250"/>
        <v>0</v>
      </c>
      <c r="P325" s="117"/>
      <c r="Q325" s="287">
        <f>+'0BJ PROGR. I-II Y III'!I318</f>
        <v>0</v>
      </c>
      <c r="R325" s="130">
        <f>+'0BJ PROGR. I-II Y III'!J318</f>
        <v>0</v>
      </c>
      <c r="S325" s="130">
        <f>+'0BJ PROGR. I-II Y III'!K318</f>
        <v>0</v>
      </c>
      <c r="T325" s="130">
        <f>+'0BJ PROGR. I-II Y III'!L318</f>
        <v>0</v>
      </c>
      <c r="U325" s="130">
        <f>+'0BJ PROGR. I-II Y III'!M318</f>
        <v>0</v>
      </c>
      <c r="V325" s="358">
        <f>+'0BJ PROGR. I-II Y III'!N318</f>
        <v>0</v>
      </c>
      <c r="W325" s="130">
        <f>+'0BJ PROGR. I-II Y III'!O318</f>
        <v>0</v>
      </c>
      <c r="X325" s="280">
        <f>+'0BJ PROGR. I-II Y III'!P318</f>
        <v>0</v>
      </c>
      <c r="Y325" s="257">
        <f>+'0BJ PROGR. I-II Y III'!Q318</f>
        <v>0</v>
      </c>
      <c r="Z325" s="257">
        <f>+'0BJ PROGR. I-II Y III'!R318</f>
        <v>0</v>
      </c>
      <c r="AA325" s="257">
        <f>+'0BJ PROGR. I-II Y III'!S318</f>
        <v>0</v>
      </c>
      <c r="AB325" s="130">
        <f>+'0BJ PROGR. I-II Y III'!T318</f>
        <v>0</v>
      </c>
      <c r="AC325" s="287">
        <f>+'0BJ PROGR. I-II Y III'!U318</f>
        <v>0</v>
      </c>
      <c r="AD325" s="130">
        <f>+'0BJ PROGR. I-II Y III'!V318</f>
        <v>0</v>
      </c>
      <c r="AE325" s="130">
        <f>+'0BJ PROGR. I-II Y III'!W318</f>
        <v>0</v>
      </c>
      <c r="AF325" s="130">
        <f>+'0BJ PROGR. I-II Y III'!X318</f>
        <v>0</v>
      </c>
      <c r="AG325" s="130">
        <f>+'0BJ PROGR. I-II Y III'!Y318</f>
        <v>0</v>
      </c>
      <c r="AH325" s="130">
        <f>+'0BJ PROGR. I-II Y III'!Z318</f>
        <v>0</v>
      </c>
      <c r="AI325" s="280">
        <f>+'0BJ PROGR. I-II Y III'!AA318</f>
        <v>0</v>
      </c>
      <c r="AJ325" s="267">
        <f t="shared" si="251"/>
        <v>0</v>
      </c>
      <c r="AK325" s="130"/>
      <c r="AL325" s="267">
        <v>0</v>
      </c>
      <c r="AM325" s="130"/>
      <c r="AN325" s="267">
        <f t="shared" si="252"/>
        <v>0</v>
      </c>
      <c r="AO325" s="130"/>
      <c r="AP325" s="130"/>
      <c r="AQ325" s="130"/>
      <c r="AR325" s="130"/>
      <c r="AS325" s="130"/>
      <c r="AT325" s="130"/>
      <c r="AU325" s="130"/>
      <c r="AV325" s="130"/>
      <c r="AW325" s="130"/>
      <c r="AX325" s="116"/>
      <c r="AY325" s="116"/>
    </row>
    <row r="326" spans="1:51" ht="15.75" customHeight="1">
      <c r="A326" s="116"/>
      <c r="B326" s="172"/>
      <c r="C326" s="116"/>
      <c r="D326" s="116"/>
      <c r="E326" s="116"/>
      <c r="F326" s="116"/>
      <c r="G326" s="136" t="s">
        <v>1014</v>
      </c>
      <c r="I326" s="260" t="s">
        <v>873</v>
      </c>
      <c r="J326" s="162" t="s">
        <v>874</v>
      </c>
      <c r="K326" s="287">
        <f>+'0BJ PROGR. I-II Y III'!C319</f>
        <v>0</v>
      </c>
      <c r="L326" s="130">
        <f>+'0BJ PROGR. I-II Y III'!D319</f>
        <v>0</v>
      </c>
      <c r="M326" s="130">
        <f>+'0BJ PROGR. I-II Y III'!E319</f>
        <v>0</v>
      </c>
      <c r="N326" s="130">
        <f>+'0BJ PROGR. I-II Y III'!F319</f>
        <v>0</v>
      </c>
      <c r="O326" s="267">
        <f t="shared" si="250"/>
        <v>0</v>
      </c>
      <c r="P326" s="117"/>
      <c r="Q326" s="287">
        <f>+'0BJ PROGR. I-II Y III'!I319</f>
        <v>0</v>
      </c>
      <c r="R326" s="130">
        <f>+'0BJ PROGR. I-II Y III'!J319</f>
        <v>0</v>
      </c>
      <c r="S326" s="130">
        <f>+'0BJ PROGR. I-II Y III'!K319</f>
        <v>0</v>
      </c>
      <c r="T326" s="130">
        <f>+'0BJ PROGR. I-II Y III'!L319</f>
        <v>0</v>
      </c>
      <c r="U326" s="130">
        <f>+'0BJ PROGR. I-II Y III'!M319</f>
        <v>0</v>
      </c>
      <c r="V326" s="358">
        <f>+'0BJ PROGR. I-II Y III'!N319</f>
        <v>0</v>
      </c>
      <c r="W326" s="130">
        <f>+'0BJ PROGR. I-II Y III'!O319</f>
        <v>0</v>
      </c>
      <c r="X326" s="280">
        <f>+'0BJ PROGR. I-II Y III'!P319</f>
        <v>0</v>
      </c>
      <c r="Y326" s="257">
        <f>+'0BJ PROGR. I-II Y III'!Q319</f>
        <v>0</v>
      </c>
      <c r="Z326" s="257">
        <f>+'0BJ PROGR. I-II Y III'!R319</f>
        <v>0</v>
      </c>
      <c r="AA326" s="257">
        <f>+'0BJ PROGR. I-II Y III'!S319</f>
        <v>0</v>
      </c>
      <c r="AB326" s="130">
        <f>+'0BJ PROGR. I-II Y III'!T319</f>
        <v>0</v>
      </c>
      <c r="AC326" s="287">
        <f>+'0BJ PROGR. I-II Y III'!U319</f>
        <v>0</v>
      </c>
      <c r="AD326" s="130">
        <f>+'0BJ PROGR. I-II Y III'!V319</f>
        <v>0</v>
      </c>
      <c r="AE326" s="130">
        <f>+'0BJ PROGR. I-II Y III'!W319</f>
        <v>0</v>
      </c>
      <c r="AF326" s="130">
        <f>+'0BJ PROGR. I-II Y III'!X319</f>
        <v>0</v>
      </c>
      <c r="AG326" s="130">
        <f>+'0BJ PROGR. I-II Y III'!Y319</f>
        <v>0</v>
      </c>
      <c r="AH326" s="130">
        <f>+'0BJ PROGR. I-II Y III'!Z319</f>
        <v>0</v>
      </c>
      <c r="AI326" s="280">
        <f>+'0BJ PROGR. I-II Y III'!AA319</f>
        <v>0</v>
      </c>
      <c r="AJ326" s="267">
        <f t="shared" si="251"/>
        <v>0</v>
      </c>
      <c r="AK326" s="130"/>
      <c r="AL326" s="267">
        <v>0</v>
      </c>
      <c r="AM326" s="130"/>
      <c r="AN326" s="267">
        <f t="shared" si="252"/>
        <v>0</v>
      </c>
      <c r="AO326" s="130"/>
      <c r="AP326" s="130"/>
      <c r="AQ326" s="130"/>
      <c r="AR326" s="130"/>
      <c r="AS326" s="130"/>
      <c r="AT326" s="130"/>
      <c r="AU326" s="130"/>
      <c r="AV326" s="130"/>
      <c r="AW326" s="130"/>
      <c r="AX326" s="116"/>
      <c r="AY326" s="116"/>
    </row>
    <row r="327" spans="1:51" ht="15.75" customHeight="1">
      <c r="A327" s="116"/>
      <c r="B327" s="172"/>
      <c r="C327" s="116"/>
      <c r="D327" s="116"/>
      <c r="E327" s="116"/>
      <c r="F327" s="116"/>
      <c r="G327" s="136" t="s">
        <v>1014</v>
      </c>
      <c r="I327" s="260" t="s">
        <v>875</v>
      </c>
      <c r="J327" s="162" t="s">
        <v>876</v>
      </c>
      <c r="K327" s="287">
        <f>+'0BJ PROGR. I-II Y III'!C320</f>
        <v>0</v>
      </c>
      <c r="L327" s="130">
        <f>+'0BJ PROGR. I-II Y III'!D320</f>
        <v>0</v>
      </c>
      <c r="M327" s="130">
        <f>+'0BJ PROGR. I-II Y III'!E320</f>
        <v>0</v>
      </c>
      <c r="N327" s="130">
        <f>+'0BJ PROGR. I-II Y III'!F320</f>
        <v>0</v>
      </c>
      <c r="O327" s="267">
        <f t="shared" si="250"/>
        <v>0</v>
      </c>
      <c r="P327" s="117"/>
      <c r="Q327" s="287">
        <f>+'0BJ PROGR. I-II Y III'!I320</f>
        <v>0</v>
      </c>
      <c r="R327" s="130">
        <f>+'0BJ PROGR. I-II Y III'!J320</f>
        <v>0</v>
      </c>
      <c r="S327" s="130">
        <f>+'0BJ PROGR. I-II Y III'!K320</f>
        <v>0</v>
      </c>
      <c r="T327" s="130">
        <f>+'0BJ PROGR. I-II Y III'!L320</f>
        <v>0</v>
      </c>
      <c r="U327" s="130">
        <f>+'0BJ PROGR. I-II Y III'!M320</f>
        <v>0</v>
      </c>
      <c r="V327" s="358">
        <f>+'0BJ PROGR. I-II Y III'!N320</f>
        <v>0</v>
      </c>
      <c r="W327" s="130">
        <f>+'0BJ PROGR. I-II Y III'!O320</f>
        <v>0</v>
      </c>
      <c r="X327" s="280">
        <f>+'0BJ PROGR. I-II Y III'!P320</f>
        <v>0</v>
      </c>
      <c r="Y327" s="257">
        <f>+'0BJ PROGR. I-II Y III'!Q320</f>
        <v>0</v>
      </c>
      <c r="Z327" s="257">
        <f>+'0BJ PROGR. I-II Y III'!R320</f>
        <v>0</v>
      </c>
      <c r="AA327" s="257">
        <f>+'0BJ PROGR. I-II Y III'!S320</f>
        <v>0</v>
      </c>
      <c r="AB327" s="130">
        <f>+'0BJ PROGR. I-II Y III'!T320</f>
        <v>0</v>
      </c>
      <c r="AC327" s="287">
        <f>+'0BJ PROGR. I-II Y III'!U320</f>
        <v>0</v>
      </c>
      <c r="AD327" s="130">
        <f>+'0BJ PROGR. I-II Y III'!V320</f>
        <v>0</v>
      </c>
      <c r="AE327" s="130">
        <f>+'0BJ PROGR. I-II Y III'!W320</f>
        <v>0</v>
      </c>
      <c r="AF327" s="130">
        <f>+'0BJ PROGR. I-II Y III'!X320</f>
        <v>0</v>
      </c>
      <c r="AG327" s="130">
        <f>+'0BJ PROGR. I-II Y III'!Y320</f>
        <v>0</v>
      </c>
      <c r="AH327" s="130">
        <f>+'0BJ PROGR. I-II Y III'!Z320</f>
        <v>0</v>
      </c>
      <c r="AI327" s="280">
        <f>+'0BJ PROGR. I-II Y III'!AA320</f>
        <v>0</v>
      </c>
      <c r="AJ327" s="267">
        <f t="shared" si="251"/>
        <v>0</v>
      </c>
      <c r="AK327" s="130"/>
      <c r="AL327" s="267">
        <v>0</v>
      </c>
      <c r="AM327" s="130"/>
      <c r="AN327" s="267">
        <f t="shared" si="252"/>
        <v>0</v>
      </c>
      <c r="AO327" s="130"/>
      <c r="AP327" s="130"/>
      <c r="AQ327" s="130"/>
      <c r="AR327" s="130"/>
      <c r="AS327" s="130"/>
      <c r="AT327" s="130"/>
      <c r="AU327" s="130"/>
      <c r="AV327" s="130"/>
      <c r="AW327" s="130"/>
      <c r="AX327" s="116"/>
      <c r="AY327" s="116"/>
    </row>
    <row r="328" spans="1:51" ht="15.75" customHeight="1">
      <c r="A328" s="116"/>
      <c r="B328" s="172"/>
      <c r="C328" s="116"/>
      <c r="D328" s="116"/>
      <c r="E328" s="116"/>
      <c r="F328" s="116"/>
      <c r="G328" s="136" t="s">
        <v>1014</v>
      </c>
      <c r="I328" s="260" t="s">
        <v>877</v>
      </c>
      <c r="J328" s="162" t="s">
        <v>878</v>
      </c>
      <c r="K328" s="287">
        <f>+'0BJ PROGR. I-II Y III'!C321</f>
        <v>0</v>
      </c>
      <c r="L328" s="130">
        <f>+'0BJ PROGR. I-II Y III'!D321</f>
        <v>0</v>
      </c>
      <c r="M328" s="130">
        <f>+'0BJ PROGR. I-II Y III'!E321</f>
        <v>0</v>
      </c>
      <c r="N328" s="130">
        <f>+'0BJ PROGR. I-II Y III'!F321</f>
        <v>0</v>
      </c>
      <c r="O328" s="267">
        <f t="shared" si="250"/>
        <v>0</v>
      </c>
      <c r="P328" s="117"/>
      <c r="Q328" s="287">
        <f>+'0BJ PROGR. I-II Y III'!I321</f>
        <v>0</v>
      </c>
      <c r="R328" s="130">
        <f>+'0BJ PROGR. I-II Y III'!J321</f>
        <v>0</v>
      </c>
      <c r="S328" s="130">
        <f>+'0BJ PROGR. I-II Y III'!K321</f>
        <v>0</v>
      </c>
      <c r="T328" s="130">
        <f>+'0BJ PROGR. I-II Y III'!L321</f>
        <v>0</v>
      </c>
      <c r="U328" s="130">
        <f>+'0BJ PROGR. I-II Y III'!M321</f>
        <v>0</v>
      </c>
      <c r="V328" s="358">
        <f>+'0BJ PROGR. I-II Y III'!N321</f>
        <v>0</v>
      </c>
      <c r="W328" s="130">
        <f>+'0BJ PROGR. I-II Y III'!O321</f>
        <v>0</v>
      </c>
      <c r="X328" s="280">
        <f>+'0BJ PROGR. I-II Y III'!P321</f>
        <v>0</v>
      </c>
      <c r="Y328" s="257">
        <f>+'0BJ PROGR. I-II Y III'!Q321</f>
        <v>0</v>
      </c>
      <c r="Z328" s="257">
        <f>+'0BJ PROGR. I-II Y III'!R321</f>
        <v>0</v>
      </c>
      <c r="AA328" s="257">
        <f>+'0BJ PROGR. I-II Y III'!S321</f>
        <v>0</v>
      </c>
      <c r="AB328" s="130">
        <f>+'0BJ PROGR. I-II Y III'!T321</f>
        <v>0</v>
      </c>
      <c r="AC328" s="287">
        <f>+'0BJ PROGR. I-II Y III'!U321</f>
        <v>0</v>
      </c>
      <c r="AD328" s="130">
        <f>+'0BJ PROGR. I-II Y III'!V321</f>
        <v>0</v>
      </c>
      <c r="AE328" s="130">
        <f>+'0BJ PROGR. I-II Y III'!W321</f>
        <v>0</v>
      </c>
      <c r="AF328" s="130">
        <f>+'0BJ PROGR. I-II Y III'!X321</f>
        <v>0</v>
      </c>
      <c r="AG328" s="130">
        <f>+'0BJ PROGR. I-II Y III'!Y321</f>
        <v>0</v>
      </c>
      <c r="AH328" s="130">
        <f>+'0BJ PROGR. I-II Y III'!Z321</f>
        <v>0</v>
      </c>
      <c r="AI328" s="280">
        <f>+'0BJ PROGR. I-II Y III'!AA321</f>
        <v>0</v>
      </c>
      <c r="AJ328" s="267">
        <f t="shared" si="251"/>
        <v>0</v>
      </c>
      <c r="AK328" s="130"/>
      <c r="AL328" s="267">
        <v>0</v>
      </c>
      <c r="AM328" s="130"/>
      <c r="AN328" s="267">
        <f t="shared" si="252"/>
        <v>0</v>
      </c>
      <c r="AO328" s="130"/>
      <c r="AP328" s="130"/>
      <c r="AQ328" s="130"/>
      <c r="AR328" s="130"/>
      <c r="AS328" s="130"/>
      <c r="AT328" s="130"/>
      <c r="AU328" s="130"/>
      <c r="AV328" s="130"/>
      <c r="AW328" s="130"/>
      <c r="AX328" s="116"/>
      <c r="AY328" s="116"/>
    </row>
    <row r="329" spans="1:51" ht="15.75" customHeight="1">
      <c r="A329" s="116"/>
      <c r="B329" s="172"/>
      <c r="C329" s="116"/>
      <c r="D329" s="116"/>
      <c r="E329" s="116"/>
      <c r="F329" s="116"/>
      <c r="G329" s="136" t="s">
        <v>1014</v>
      </c>
      <c r="I329" s="260" t="s">
        <v>879</v>
      </c>
      <c r="J329" s="162" t="s">
        <v>880</v>
      </c>
      <c r="K329" s="287">
        <f>+'0BJ PROGR. I-II Y III'!C322</f>
        <v>0</v>
      </c>
      <c r="L329" s="130">
        <f>+'0BJ PROGR. I-II Y III'!D322</f>
        <v>0</v>
      </c>
      <c r="M329" s="130">
        <f>+'0BJ PROGR. I-II Y III'!E322</f>
        <v>0</v>
      </c>
      <c r="N329" s="130">
        <f>+'0BJ PROGR. I-II Y III'!F322</f>
        <v>0</v>
      </c>
      <c r="O329" s="267">
        <f t="shared" si="250"/>
        <v>0</v>
      </c>
      <c r="P329" s="117"/>
      <c r="Q329" s="287">
        <f>+'0BJ PROGR. I-II Y III'!I322</f>
        <v>0</v>
      </c>
      <c r="R329" s="130">
        <f>+'0BJ PROGR. I-II Y III'!J322</f>
        <v>0</v>
      </c>
      <c r="S329" s="130">
        <f>+'0BJ PROGR. I-II Y III'!K322</f>
        <v>0</v>
      </c>
      <c r="T329" s="130">
        <f>+'0BJ PROGR. I-II Y III'!L322</f>
        <v>0</v>
      </c>
      <c r="U329" s="130">
        <f>+'0BJ PROGR. I-II Y III'!M322</f>
        <v>0</v>
      </c>
      <c r="V329" s="358">
        <f>+'0BJ PROGR. I-II Y III'!N322</f>
        <v>0</v>
      </c>
      <c r="W329" s="130">
        <f>+'0BJ PROGR. I-II Y III'!O322</f>
        <v>0</v>
      </c>
      <c r="X329" s="280">
        <f>+'0BJ PROGR. I-II Y III'!P322</f>
        <v>0</v>
      </c>
      <c r="Y329" s="257">
        <f>+'0BJ PROGR. I-II Y III'!Q322</f>
        <v>0</v>
      </c>
      <c r="Z329" s="257">
        <f>+'0BJ PROGR. I-II Y III'!R322</f>
        <v>0</v>
      </c>
      <c r="AA329" s="257">
        <f>+'0BJ PROGR. I-II Y III'!S322</f>
        <v>0</v>
      </c>
      <c r="AB329" s="130">
        <f>+'0BJ PROGR. I-II Y III'!T322</f>
        <v>0</v>
      </c>
      <c r="AC329" s="287">
        <f>+'0BJ PROGR. I-II Y III'!U322</f>
        <v>0</v>
      </c>
      <c r="AD329" s="130">
        <f>+'0BJ PROGR. I-II Y III'!V322</f>
        <v>0</v>
      </c>
      <c r="AE329" s="130">
        <f>+'0BJ PROGR. I-II Y III'!W322</f>
        <v>0</v>
      </c>
      <c r="AF329" s="130">
        <f>+'0BJ PROGR. I-II Y III'!X322</f>
        <v>0</v>
      </c>
      <c r="AG329" s="130">
        <f>+'0BJ PROGR. I-II Y III'!Y322</f>
        <v>0</v>
      </c>
      <c r="AH329" s="130">
        <f>+'0BJ PROGR. I-II Y III'!Z322</f>
        <v>0</v>
      </c>
      <c r="AI329" s="280">
        <f>+'0BJ PROGR. I-II Y III'!AA322</f>
        <v>0</v>
      </c>
      <c r="AJ329" s="267">
        <f t="shared" si="251"/>
        <v>0</v>
      </c>
      <c r="AK329" s="130"/>
      <c r="AL329" s="267">
        <v>0</v>
      </c>
      <c r="AM329" s="130"/>
      <c r="AN329" s="267">
        <f t="shared" si="252"/>
        <v>0</v>
      </c>
      <c r="AO329" s="130"/>
      <c r="AP329" s="130"/>
      <c r="AQ329" s="130"/>
      <c r="AR329" s="130"/>
      <c r="AS329" s="130"/>
      <c r="AT329" s="130"/>
      <c r="AU329" s="130"/>
      <c r="AV329" s="130"/>
      <c r="AW329" s="130"/>
      <c r="AX329" s="116"/>
      <c r="AY329" s="116"/>
    </row>
    <row r="330" spans="1:51" ht="15.75" customHeight="1">
      <c r="A330" s="116"/>
      <c r="B330" s="172"/>
      <c r="C330" s="116"/>
      <c r="D330" s="116"/>
      <c r="E330" s="116"/>
      <c r="F330" s="116"/>
      <c r="G330" s="136" t="s">
        <v>1014</v>
      </c>
      <c r="I330" s="260" t="s">
        <v>881</v>
      </c>
      <c r="J330" s="162" t="s">
        <v>882</v>
      </c>
      <c r="K330" s="287">
        <f>+'0BJ PROGR. I-II Y III'!C323</f>
        <v>0</v>
      </c>
      <c r="L330" s="130">
        <f>+'0BJ PROGR. I-II Y III'!D323</f>
        <v>0</v>
      </c>
      <c r="M330" s="130">
        <f>+'0BJ PROGR. I-II Y III'!E323</f>
        <v>0</v>
      </c>
      <c r="N330" s="130">
        <f>+'0BJ PROGR. I-II Y III'!F323</f>
        <v>0</v>
      </c>
      <c r="O330" s="267">
        <f t="shared" si="250"/>
        <v>0</v>
      </c>
      <c r="P330" s="117"/>
      <c r="Q330" s="287">
        <f>+'0BJ PROGR. I-II Y III'!I323</f>
        <v>0</v>
      </c>
      <c r="R330" s="130">
        <f>+'0BJ PROGR. I-II Y III'!J323</f>
        <v>0</v>
      </c>
      <c r="S330" s="130">
        <f>+'0BJ PROGR. I-II Y III'!K323</f>
        <v>0</v>
      </c>
      <c r="T330" s="130">
        <f>+'0BJ PROGR. I-II Y III'!L323</f>
        <v>0</v>
      </c>
      <c r="U330" s="130">
        <f>+'0BJ PROGR. I-II Y III'!M323</f>
        <v>0</v>
      </c>
      <c r="V330" s="358">
        <f>+'0BJ PROGR. I-II Y III'!N323</f>
        <v>0</v>
      </c>
      <c r="W330" s="130">
        <f>+'0BJ PROGR. I-II Y III'!O323</f>
        <v>0</v>
      </c>
      <c r="X330" s="280">
        <f>+'0BJ PROGR. I-II Y III'!P323</f>
        <v>0</v>
      </c>
      <c r="Y330" s="257">
        <f>+'0BJ PROGR. I-II Y III'!Q323</f>
        <v>0</v>
      </c>
      <c r="Z330" s="257">
        <f>+'0BJ PROGR. I-II Y III'!R323</f>
        <v>0</v>
      </c>
      <c r="AA330" s="257">
        <f>+'0BJ PROGR. I-II Y III'!S323</f>
        <v>0</v>
      </c>
      <c r="AB330" s="130">
        <f>+'0BJ PROGR. I-II Y III'!T323</f>
        <v>0</v>
      </c>
      <c r="AC330" s="287">
        <f>+'0BJ PROGR. I-II Y III'!U323</f>
        <v>0</v>
      </c>
      <c r="AD330" s="130">
        <f>+'0BJ PROGR. I-II Y III'!V323</f>
        <v>0</v>
      </c>
      <c r="AE330" s="130">
        <f>+'0BJ PROGR. I-II Y III'!W323</f>
        <v>0</v>
      </c>
      <c r="AF330" s="130">
        <f>+'0BJ PROGR. I-II Y III'!X323</f>
        <v>0</v>
      </c>
      <c r="AG330" s="130">
        <f>+'0BJ PROGR. I-II Y III'!Y323</f>
        <v>0</v>
      </c>
      <c r="AH330" s="130">
        <f>+'0BJ PROGR. I-II Y III'!Z323</f>
        <v>0</v>
      </c>
      <c r="AI330" s="280">
        <f>+'0BJ PROGR. I-II Y III'!AA323</f>
        <v>0</v>
      </c>
      <c r="AJ330" s="267">
        <f t="shared" si="251"/>
        <v>0</v>
      </c>
      <c r="AK330" s="130"/>
      <c r="AL330" s="267">
        <v>0</v>
      </c>
      <c r="AM330" s="130"/>
      <c r="AN330" s="267">
        <f t="shared" si="252"/>
        <v>0</v>
      </c>
      <c r="AO330" s="130"/>
      <c r="AP330" s="130"/>
      <c r="AQ330" s="130"/>
      <c r="AR330" s="130"/>
      <c r="AS330" s="130"/>
      <c r="AT330" s="130"/>
      <c r="AU330" s="130"/>
      <c r="AV330" s="130"/>
      <c r="AW330" s="130"/>
      <c r="AX330" s="116"/>
      <c r="AY330" s="116"/>
    </row>
    <row r="331" spans="1:51" ht="15.75" customHeight="1">
      <c r="A331" s="116"/>
      <c r="B331" s="172"/>
      <c r="C331" s="116"/>
      <c r="D331" s="116"/>
      <c r="E331" s="116"/>
      <c r="F331" s="116"/>
      <c r="G331" s="136" t="s">
        <v>1014</v>
      </c>
      <c r="I331" s="260" t="s">
        <v>883</v>
      </c>
      <c r="J331" s="162" t="s">
        <v>884</v>
      </c>
      <c r="K331" s="287">
        <f>+'0BJ PROGR. I-II Y III'!C324</f>
        <v>0</v>
      </c>
      <c r="L331" s="130">
        <f>+'0BJ PROGR. I-II Y III'!D324</f>
        <v>0</v>
      </c>
      <c r="M331" s="130">
        <f>+'0BJ PROGR. I-II Y III'!E324</f>
        <v>0</v>
      </c>
      <c r="N331" s="130">
        <f>+'0BJ PROGR. I-II Y III'!F324</f>
        <v>0</v>
      </c>
      <c r="O331" s="267">
        <f t="shared" si="250"/>
        <v>0</v>
      </c>
      <c r="P331" s="117"/>
      <c r="Q331" s="287">
        <f>+'0BJ PROGR. I-II Y III'!I324</f>
        <v>0</v>
      </c>
      <c r="R331" s="130">
        <f>+'0BJ PROGR. I-II Y III'!J324</f>
        <v>0</v>
      </c>
      <c r="S331" s="130">
        <f>+'0BJ PROGR. I-II Y III'!K324</f>
        <v>0</v>
      </c>
      <c r="T331" s="130">
        <f>+'0BJ PROGR. I-II Y III'!L324</f>
        <v>0</v>
      </c>
      <c r="U331" s="130">
        <f>+'0BJ PROGR. I-II Y III'!M324</f>
        <v>0</v>
      </c>
      <c r="V331" s="358">
        <f>+'0BJ PROGR. I-II Y III'!N324</f>
        <v>0</v>
      </c>
      <c r="W331" s="130">
        <f>+'0BJ PROGR. I-II Y III'!O324</f>
        <v>0</v>
      </c>
      <c r="X331" s="280">
        <f>+'0BJ PROGR. I-II Y III'!P324</f>
        <v>0</v>
      </c>
      <c r="Y331" s="257">
        <f>+'0BJ PROGR. I-II Y III'!Q324</f>
        <v>0</v>
      </c>
      <c r="Z331" s="257">
        <f>+'0BJ PROGR. I-II Y III'!R324</f>
        <v>0</v>
      </c>
      <c r="AA331" s="257">
        <f>+'0BJ PROGR. I-II Y III'!S324</f>
        <v>0</v>
      </c>
      <c r="AB331" s="130">
        <f>+'0BJ PROGR. I-II Y III'!T324</f>
        <v>0</v>
      </c>
      <c r="AC331" s="287">
        <f>+'0BJ PROGR. I-II Y III'!U324</f>
        <v>0</v>
      </c>
      <c r="AD331" s="130">
        <f>+'0BJ PROGR. I-II Y III'!V324</f>
        <v>0</v>
      </c>
      <c r="AE331" s="130">
        <f>+'0BJ PROGR. I-II Y III'!W324</f>
        <v>0</v>
      </c>
      <c r="AF331" s="130">
        <f>+'0BJ PROGR. I-II Y III'!X324</f>
        <v>0</v>
      </c>
      <c r="AG331" s="130">
        <f>+'0BJ PROGR. I-II Y III'!Y324</f>
        <v>0</v>
      </c>
      <c r="AH331" s="130">
        <f>+'0BJ PROGR. I-II Y III'!Z324</f>
        <v>0</v>
      </c>
      <c r="AI331" s="280">
        <f>+'0BJ PROGR. I-II Y III'!AA324</f>
        <v>0</v>
      </c>
      <c r="AJ331" s="267">
        <f t="shared" si="251"/>
        <v>0</v>
      </c>
      <c r="AK331" s="130"/>
      <c r="AL331" s="267">
        <v>0</v>
      </c>
      <c r="AM331" s="130"/>
      <c r="AN331" s="267">
        <f t="shared" si="252"/>
        <v>0</v>
      </c>
      <c r="AO331" s="130"/>
      <c r="AP331" s="130"/>
      <c r="AQ331" s="130"/>
      <c r="AR331" s="130"/>
      <c r="AS331" s="130"/>
      <c r="AT331" s="130"/>
      <c r="AU331" s="130"/>
      <c r="AV331" s="130"/>
      <c r="AW331" s="130"/>
      <c r="AX331" s="116"/>
      <c r="AY331" s="116"/>
    </row>
    <row r="332" spans="1:51" ht="15.75" customHeight="1">
      <c r="A332" s="116"/>
      <c r="B332" s="172"/>
      <c r="C332" s="116"/>
      <c r="D332" s="141"/>
      <c r="E332" s="141"/>
      <c r="F332" s="116"/>
      <c r="G332" s="116"/>
      <c r="I332" s="260"/>
      <c r="J332" s="162"/>
      <c r="K332" s="287"/>
      <c r="L332" s="130"/>
      <c r="M332" s="130"/>
      <c r="N332" s="130"/>
      <c r="O332" s="267"/>
      <c r="P332" s="117"/>
      <c r="Q332" s="287"/>
      <c r="R332" s="130"/>
      <c r="S332" s="130"/>
      <c r="T332" s="130"/>
      <c r="U332" s="130"/>
      <c r="V332" s="358"/>
      <c r="W332" s="130"/>
      <c r="X332" s="280"/>
      <c r="Y332" s="257"/>
      <c r="Z332" s="257"/>
      <c r="AA332" s="257"/>
      <c r="AB332" s="130"/>
      <c r="AC332" s="287"/>
      <c r="AD332" s="130"/>
      <c r="AE332" s="130"/>
      <c r="AF332" s="130"/>
      <c r="AG332" s="130"/>
      <c r="AH332" s="130"/>
      <c r="AI332" s="280"/>
      <c r="AJ332" s="280"/>
      <c r="AK332" s="130"/>
      <c r="AL332" s="267"/>
      <c r="AM332" s="130"/>
      <c r="AN332" s="267"/>
      <c r="AO332" s="130"/>
      <c r="AP332" s="130"/>
      <c r="AQ332" s="130"/>
      <c r="AR332" s="130"/>
      <c r="AS332" s="130"/>
      <c r="AT332" s="130"/>
      <c r="AU332" s="130"/>
      <c r="AV332" s="130"/>
      <c r="AW332" s="130"/>
      <c r="AX332" s="116"/>
      <c r="AY332" s="116"/>
    </row>
    <row r="333" spans="1:51" ht="15.75" customHeight="1">
      <c r="A333" s="116"/>
      <c r="B333" s="115" t="s">
        <v>1016</v>
      </c>
      <c r="C333" s="141" t="s">
        <v>886</v>
      </c>
      <c r="D333" s="141"/>
      <c r="E333" s="141"/>
      <c r="F333" s="116"/>
      <c r="G333" s="116"/>
      <c r="I333" s="260"/>
      <c r="J333" s="162"/>
      <c r="K333" s="354">
        <f t="shared" ref="K333:O333" si="253">SUM(K334:K342)</f>
        <v>0</v>
      </c>
      <c r="L333" s="133">
        <f t="shared" si="253"/>
        <v>0</v>
      </c>
      <c r="M333" s="133">
        <f t="shared" si="253"/>
        <v>0</v>
      </c>
      <c r="N333" s="133">
        <f t="shared" si="253"/>
        <v>0</v>
      </c>
      <c r="O333" s="305">
        <f t="shared" si="253"/>
        <v>0</v>
      </c>
      <c r="P333" s="117"/>
      <c r="Q333" s="354">
        <f t="shared" ref="Q333:AJ333" si="254">SUM(Q334:Q342)</f>
        <v>0</v>
      </c>
      <c r="R333" s="133">
        <f t="shared" si="254"/>
        <v>0</v>
      </c>
      <c r="S333" s="133">
        <f t="shared" si="254"/>
        <v>0</v>
      </c>
      <c r="T333" s="133">
        <f t="shared" si="254"/>
        <v>0</v>
      </c>
      <c r="U333" s="133">
        <f t="shared" si="254"/>
        <v>0</v>
      </c>
      <c r="V333" s="355">
        <f t="shared" si="254"/>
        <v>0</v>
      </c>
      <c r="W333" s="133">
        <f t="shared" si="254"/>
        <v>0</v>
      </c>
      <c r="X333" s="308">
        <f t="shared" si="254"/>
        <v>0</v>
      </c>
      <c r="Y333" s="307">
        <f t="shared" si="254"/>
        <v>0</v>
      </c>
      <c r="Z333" s="307">
        <f t="shared" si="254"/>
        <v>0</v>
      </c>
      <c r="AA333" s="307">
        <f t="shared" si="254"/>
        <v>0</v>
      </c>
      <c r="AB333" s="133">
        <f t="shared" si="254"/>
        <v>0</v>
      </c>
      <c r="AC333" s="354">
        <f t="shared" si="254"/>
        <v>0</v>
      </c>
      <c r="AD333" s="133">
        <f t="shared" si="254"/>
        <v>0</v>
      </c>
      <c r="AE333" s="133">
        <f t="shared" si="254"/>
        <v>0</v>
      </c>
      <c r="AF333" s="133">
        <f t="shared" si="254"/>
        <v>0</v>
      </c>
      <c r="AG333" s="133">
        <f t="shared" si="254"/>
        <v>0</v>
      </c>
      <c r="AH333" s="133">
        <f t="shared" si="254"/>
        <v>0</v>
      </c>
      <c r="AI333" s="308">
        <f t="shared" si="254"/>
        <v>0</v>
      </c>
      <c r="AJ333" s="308">
        <f t="shared" si="254"/>
        <v>0</v>
      </c>
      <c r="AK333" s="130"/>
      <c r="AL333" s="305">
        <f>SUM(AL334:AL342)</f>
        <v>0</v>
      </c>
      <c r="AM333" s="130"/>
      <c r="AN333" s="305">
        <f>SUM(AN334:AN342)</f>
        <v>0</v>
      </c>
      <c r="AO333" s="130"/>
      <c r="AP333" s="130"/>
      <c r="AQ333" s="130"/>
      <c r="AR333" s="130"/>
      <c r="AS333" s="130"/>
      <c r="AT333" s="130"/>
      <c r="AU333" s="130"/>
      <c r="AV333" s="130"/>
      <c r="AW333" s="130"/>
      <c r="AX333" s="116"/>
      <c r="AY333" s="116"/>
    </row>
    <row r="334" spans="1:51" ht="15.75" customHeight="1">
      <c r="A334" s="116"/>
      <c r="B334" s="114"/>
      <c r="C334" s="114"/>
      <c r="D334" s="114"/>
      <c r="E334" s="114"/>
      <c r="F334" s="114"/>
      <c r="G334" s="131" t="s">
        <v>1016</v>
      </c>
      <c r="I334" s="273" t="s">
        <v>885</v>
      </c>
      <c r="J334" s="164" t="s">
        <v>886</v>
      </c>
      <c r="K334" s="278"/>
      <c r="L334" s="158"/>
      <c r="M334" s="158"/>
      <c r="N334" s="158"/>
      <c r="O334" s="274"/>
      <c r="P334" s="117"/>
      <c r="Q334" s="278"/>
      <c r="R334" s="158"/>
      <c r="S334" s="158"/>
      <c r="T334" s="158"/>
      <c r="U334" s="158"/>
      <c r="V334" s="352"/>
      <c r="W334" s="158"/>
      <c r="X334" s="277"/>
      <c r="Y334" s="276"/>
      <c r="Z334" s="276"/>
      <c r="AA334" s="276"/>
      <c r="AB334" s="158"/>
      <c r="AC334" s="278"/>
      <c r="AD334" s="158"/>
      <c r="AE334" s="158"/>
      <c r="AF334" s="158"/>
      <c r="AG334" s="158"/>
      <c r="AH334" s="158"/>
      <c r="AI334" s="277"/>
      <c r="AJ334" s="277"/>
      <c r="AK334" s="130"/>
      <c r="AL334" s="274"/>
      <c r="AM334" s="130"/>
      <c r="AN334" s="274"/>
      <c r="AO334" s="130"/>
      <c r="AP334" s="130"/>
      <c r="AQ334" s="130"/>
      <c r="AR334" s="130"/>
      <c r="AS334" s="130"/>
      <c r="AT334" s="130"/>
      <c r="AU334" s="130"/>
      <c r="AV334" s="130"/>
      <c r="AW334" s="130"/>
      <c r="AX334" s="116"/>
      <c r="AY334" s="116"/>
    </row>
    <row r="335" spans="1:51" ht="15.75" customHeight="1">
      <c r="A335" s="116"/>
      <c r="B335" s="116"/>
      <c r="C335" s="116"/>
      <c r="D335" s="116"/>
      <c r="E335" s="116"/>
      <c r="F335" s="116"/>
      <c r="G335" s="136" t="s">
        <v>1016</v>
      </c>
      <c r="I335" s="260" t="s">
        <v>887</v>
      </c>
      <c r="J335" s="162" t="s">
        <v>888</v>
      </c>
      <c r="K335" s="287">
        <f>+'0BJ PROGR. I-II Y III'!C327</f>
        <v>0</v>
      </c>
      <c r="L335" s="130">
        <f>+'0BJ PROGR. I-II Y III'!D327</f>
        <v>0</v>
      </c>
      <c r="M335" s="130">
        <f>+'0BJ PROGR. I-II Y III'!E327</f>
        <v>0</v>
      </c>
      <c r="N335" s="130">
        <f>+'0BJ PROGR. I-II Y III'!F327</f>
        <v>0</v>
      </c>
      <c r="O335" s="267">
        <f t="shared" ref="O335:O342" si="255">SUM(K335:N335)</f>
        <v>0</v>
      </c>
      <c r="P335" s="117"/>
      <c r="Q335" s="287">
        <f>+'0BJ PROGR. I-II Y III'!I327</f>
        <v>0</v>
      </c>
      <c r="R335" s="130">
        <f>+'0BJ PROGR. I-II Y III'!J327</f>
        <v>0</v>
      </c>
      <c r="S335" s="130">
        <f>+'0BJ PROGR. I-II Y III'!K327</f>
        <v>0</v>
      </c>
      <c r="T335" s="130">
        <f>+'0BJ PROGR. I-II Y III'!L327</f>
        <v>0</v>
      </c>
      <c r="U335" s="130">
        <f>+'0BJ PROGR. I-II Y III'!M327</f>
        <v>0</v>
      </c>
      <c r="V335" s="358">
        <f>+'0BJ PROGR. I-II Y III'!N327</f>
        <v>0</v>
      </c>
      <c r="W335" s="130">
        <f>+'0BJ PROGR. I-II Y III'!O327</f>
        <v>0</v>
      </c>
      <c r="X335" s="280">
        <f>+'0BJ PROGR. I-II Y III'!P327</f>
        <v>0</v>
      </c>
      <c r="Y335" s="257">
        <f>+'0BJ PROGR. I-II Y III'!Q327</f>
        <v>0</v>
      </c>
      <c r="Z335" s="257">
        <f>+'0BJ PROGR. I-II Y III'!R327</f>
        <v>0</v>
      </c>
      <c r="AA335" s="257">
        <f>+'0BJ PROGR. I-II Y III'!S327</f>
        <v>0</v>
      </c>
      <c r="AB335" s="130">
        <f>+'0BJ PROGR. I-II Y III'!T327</f>
        <v>0</v>
      </c>
      <c r="AC335" s="287">
        <f>+'0BJ PROGR. I-II Y III'!U327</f>
        <v>0</v>
      </c>
      <c r="AD335" s="130">
        <f>+'0BJ PROGR. I-II Y III'!V327</f>
        <v>0</v>
      </c>
      <c r="AE335" s="130">
        <f>+'0BJ PROGR. I-II Y III'!W327</f>
        <v>0</v>
      </c>
      <c r="AF335" s="130">
        <f>+'0BJ PROGR. I-II Y III'!X327</f>
        <v>0</v>
      </c>
      <c r="AG335" s="130">
        <f>+'0BJ PROGR. I-II Y III'!Y327</f>
        <v>0</v>
      </c>
      <c r="AH335" s="130">
        <f>+'0BJ PROGR. I-II Y III'!Z327</f>
        <v>0</v>
      </c>
      <c r="AI335" s="280">
        <f>+'0BJ PROGR. I-II Y III'!AA327</f>
        <v>0</v>
      </c>
      <c r="AJ335" s="267">
        <f t="shared" ref="AJ335:AJ342" si="256">+Q335+R335+S335+T335+U335++X335+AB335+AC335+AD335+AE335+AF335+AG335+AH335+AI335</f>
        <v>0</v>
      </c>
      <c r="AK335" s="130"/>
      <c r="AL335" s="267">
        <v>0</v>
      </c>
      <c r="AM335" s="130"/>
      <c r="AN335" s="267">
        <f t="shared" ref="AN335:AN342" si="257">+O335+AJ335+AL335</f>
        <v>0</v>
      </c>
      <c r="AO335" s="130"/>
      <c r="AP335" s="130"/>
      <c r="AQ335" s="130"/>
      <c r="AR335" s="130"/>
      <c r="AS335" s="130"/>
      <c r="AT335" s="130"/>
      <c r="AU335" s="130"/>
      <c r="AV335" s="130"/>
      <c r="AW335" s="130"/>
      <c r="AX335" s="116"/>
      <c r="AY335" s="116"/>
    </row>
    <row r="336" spans="1:51" ht="15.75" customHeight="1">
      <c r="A336" s="116"/>
      <c r="B336" s="116"/>
      <c r="C336" s="116"/>
      <c r="D336" s="116"/>
      <c r="E336" s="116"/>
      <c r="F336" s="116"/>
      <c r="G336" s="136" t="s">
        <v>1016</v>
      </c>
      <c r="I336" s="260" t="s">
        <v>889</v>
      </c>
      <c r="J336" s="162" t="s">
        <v>890</v>
      </c>
      <c r="K336" s="287">
        <f>+'0BJ PROGR. I-II Y III'!C328</f>
        <v>0</v>
      </c>
      <c r="L336" s="130">
        <f>+'0BJ PROGR. I-II Y III'!D328</f>
        <v>0</v>
      </c>
      <c r="M336" s="130">
        <f>+'0BJ PROGR. I-II Y III'!E328</f>
        <v>0</v>
      </c>
      <c r="N336" s="130">
        <f>+'0BJ PROGR. I-II Y III'!F328</f>
        <v>0</v>
      </c>
      <c r="O336" s="267">
        <f t="shared" si="255"/>
        <v>0</v>
      </c>
      <c r="P336" s="117"/>
      <c r="Q336" s="287">
        <f>+'0BJ PROGR. I-II Y III'!I328</f>
        <v>0</v>
      </c>
      <c r="R336" s="130">
        <f>+'0BJ PROGR. I-II Y III'!J328</f>
        <v>0</v>
      </c>
      <c r="S336" s="130">
        <f>+'0BJ PROGR. I-II Y III'!K328</f>
        <v>0</v>
      </c>
      <c r="T336" s="130">
        <f>+'0BJ PROGR. I-II Y III'!L328</f>
        <v>0</v>
      </c>
      <c r="U336" s="130">
        <f>+'0BJ PROGR. I-II Y III'!M328</f>
        <v>0</v>
      </c>
      <c r="V336" s="358">
        <f>+'0BJ PROGR. I-II Y III'!N328</f>
        <v>0</v>
      </c>
      <c r="W336" s="130">
        <f>+'0BJ PROGR. I-II Y III'!O328</f>
        <v>0</v>
      </c>
      <c r="X336" s="280">
        <f>+'0BJ PROGR. I-II Y III'!P328</f>
        <v>0</v>
      </c>
      <c r="Y336" s="257">
        <f>+'0BJ PROGR. I-II Y III'!Q328</f>
        <v>0</v>
      </c>
      <c r="Z336" s="257">
        <f>+'0BJ PROGR. I-II Y III'!R328</f>
        <v>0</v>
      </c>
      <c r="AA336" s="257">
        <f>+'0BJ PROGR. I-II Y III'!S328</f>
        <v>0</v>
      </c>
      <c r="AB336" s="130">
        <f>+'0BJ PROGR. I-II Y III'!T328</f>
        <v>0</v>
      </c>
      <c r="AC336" s="287">
        <f>+'0BJ PROGR. I-II Y III'!U328</f>
        <v>0</v>
      </c>
      <c r="AD336" s="130">
        <f>+'0BJ PROGR. I-II Y III'!V328</f>
        <v>0</v>
      </c>
      <c r="AE336" s="130">
        <f>+'0BJ PROGR. I-II Y III'!W328</f>
        <v>0</v>
      </c>
      <c r="AF336" s="130">
        <f>+'0BJ PROGR. I-II Y III'!X328</f>
        <v>0</v>
      </c>
      <c r="AG336" s="130">
        <f>+'0BJ PROGR. I-II Y III'!Y328</f>
        <v>0</v>
      </c>
      <c r="AH336" s="130">
        <f>+'0BJ PROGR. I-II Y III'!Z328</f>
        <v>0</v>
      </c>
      <c r="AI336" s="280">
        <f>+'0BJ PROGR. I-II Y III'!AA328</f>
        <v>0</v>
      </c>
      <c r="AJ336" s="267">
        <f t="shared" si="256"/>
        <v>0</v>
      </c>
      <c r="AK336" s="130"/>
      <c r="AL336" s="267">
        <v>0</v>
      </c>
      <c r="AM336" s="130"/>
      <c r="AN336" s="267">
        <f t="shared" si="257"/>
        <v>0</v>
      </c>
      <c r="AO336" s="130"/>
      <c r="AP336" s="130"/>
      <c r="AQ336" s="130"/>
      <c r="AR336" s="130"/>
      <c r="AS336" s="130"/>
      <c r="AT336" s="130"/>
      <c r="AU336" s="130"/>
      <c r="AV336" s="130"/>
      <c r="AW336" s="130"/>
      <c r="AX336" s="116"/>
      <c r="AY336" s="116"/>
    </row>
    <row r="337" spans="1:51" ht="15.75" customHeight="1">
      <c r="A337" s="116"/>
      <c r="B337" s="116"/>
      <c r="C337" s="116"/>
      <c r="D337" s="116"/>
      <c r="E337" s="116"/>
      <c r="F337" s="116"/>
      <c r="G337" s="136" t="s">
        <v>1016</v>
      </c>
      <c r="I337" s="260" t="s">
        <v>891</v>
      </c>
      <c r="J337" s="162" t="s">
        <v>892</v>
      </c>
      <c r="K337" s="287">
        <f>+'0BJ PROGR. I-II Y III'!C329</f>
        <v>0</v>
      </c>
      <c r="L337" s="130">
        <f>+'0BJ PROGR. I-II Y III'!D329</f>
        <v>0</v>
      </c>
      <c r="M337" s="130">
        <f>+'0BJ PROGR. I-II Y III'!E329</f>
        <v>0</v>
      </c>
      <c r="N337" s="130">
        <f>+'0BJ PROGR. I-II Y III'!F329</f>
        <v>0</v>
      </c>
      <c r="O337" s="267">
        <f t="shared" si="255"/>
        <v>0</v>
      </c>
      <c r="P337" s="117"/>
      <c r="Q337" s="287">
        <f>+'0BJ PROGR. I-II Y III'!I329</f>
        <v>0</v>
      </c>
      <c r="R337" s="130">
        <f>+'0BJ PROGR. I-II Y III'!J329</f>
        <v>0</v>
      </c>
      <c r="S337" s="130">
        <f>+'0BJ PROGR. I-II Y III'!K329</f>
        <v>0</v>
      </c>
      <c r="T337" s="130">
        <f>+'0BJ PROGR. I-II Y III'!L329</f>
        <v>0</v>
      </c>
      <c r="U337" s="130">
        <f>+'0BJ PROGR. I-II Y III'!M329</f>
        <v>0</v>
      </c>
      <c r="V337" s="358">
        <f>+'0BJ PROGR. I-II Y III'!N329</f>
        <v>0</v>
      </c>
      <c r="W337" s="130">
        <f>+'0BJ PROGR. I-II Y III'!O329</f>
        <v>0</v>
      </c>
      <c r="X337" s="280">
        <f>+'0BJ PROGR. I-II Y III'!P329</f>
        <v>0</v>
      </c>
      <c r="Y337" s="257">
        <f>+'0BJ PROGR. I-II Y III'!Q329</f>
        <v>0</v>
      </c>
      <c r="Z337" s="257">
        <f>+'0BJ PROGR. I-II Y III'!R329</f>
        <v>0</v>
      </c>
      <c r="AA337" s="257">
        <f>+'0BJ PROGR. I-II Y III'!S329</f>
        <v>0</v>
      </c>
      <c r="AB337" s="130">
        <f>+'0BJ PROGR. I-II Y III'!T329</f>
        <v>0</v>
      </c>
      <c r="AC337" s="287">
        <f>+'0BJ PROGR. I-II Y III'!U329</f>
        <v>0</v>
      </c>
      <c r="AD337" s="130">
        <f>+'0BJ PROGR. I-II Y III'!V329</f>
        <v>0</v>
      </c>
      <c r="AE337" s="130">
        <f>+'0BJ PROGR. I-II Y III'!W329</f>
        <v>0</v>
      </c>
      <c r="AF337" s="130">
        <f>+'0BJ PROGR. I-II Y III'!X329</f>
        <v>0</v>
      </c>
      <c r="AG337" s="130">
        <f>+'0BJ PROGR. I-II Y III'!Y329</f>
        <v>0</v>
      </c>
      <c r="AH337" s="130">
        <f>+'0BJ PROGR. I-II Y III'!Z329</f>
        <v>0</v>
      </c>
      <c r="AI337" s="280">
        <f>+'0BJ PROGR. I-II Y III'!AA329</f>
        <v>0</v>
      </c>
      <c r="AJ337" s="267">
        <f t="shared" si="256"/>
        <v>0</v>
      </c>
      <c r="AK337" s="130"/>
      <c r="AL337" s="267">
        <v>0</v>
      </c>
      <c r="AM337" s="130"/>
      <c r="AN337" s="267">
        <f t="shared" si="257"/>
        <v>0</v>
      </c>
      <c r="AO337" s="130"/>
      <c r="AP337" s="130"/>
      <c r="AQ337" s="130"/>
      <c r="AR337" s="130"/>
      <c r="AS337" s="130"/>
      <c r="AT337" s="130"/>
      <c r="AU337" s="130"/>
      <c r="AV337" s="130"/>
      <c r="AW337" s="130"/>
      <c r="AX337" s="116"/>
      <c r="AY337" s="116"/>
    </row>
    <row r="338" spans="1:51" ht="15.75" customHeight="1">
      <c r="A338" s="116"/>
      <c r="B338" s="116"/>
      <c r="C338" s="116"/>
      <c r="D338" s="116"/>
      <c r="E338" s="116"/>
      <c r="F338" s="116"/>
      <c r="G338" s="136" t="s">
        <v>1016</v>
      </c>
      <c r="I338" s="260" t="s">
        <v>893</v>
      </c>
      <c r="J338" s="162" t="s">
        <v>894</v>
      </c>
      <c r="K338" s="287">
        <f>+'0BJ PROGR. I-II Y III'!C330</f>
        <v>0</v>
      </c>
      <c r="L338" s="130">
        <f>+'0BJ PROGR. I-II Y III'!D330</f>
        <v>0</v>
      </c>
      <c r="M338" s="130">
        <f>+'0BJ PROGR. I-II Y III'!E330</f>
        <v>0</v>
      </c>
      <c r="N338" s="130">
        <f>+'0BJ PROGR. I-II Y III'!F330</f>
        <v>0</v>
      </c>
      <c r="O338" s="267">
        <f t="shared" si="255"/>
        <v>0</v>
      </c>
      <c r="P338" s="117"/>
      <c r="Q338" s="287">
        <f>+'0BJ PROGR. I-II Y III'!I330</f>
        <v>0</v>
      </c>
      <c r="R338" s="130">
        <f>+'0BJ PROGR. I-II Y III'!J330</f>
        <v>0</v>
      </c>
      <c r="S338" s="130">
        <f>+'0BJ PROGR. I-II Y III'!K330</f>
        <v>0</v>
      </c>
      <c r="T338" s="130">
        <f>+'0BJ PROGR. I-II Y III'!L330</f>
        <v>0</v>
      </c>
      <c r="U338" s="130">
        <f>+'0BJ PROGR. I-II Y III'!M330</f>
        <v>0</v>
      </c>
      <c r="V338" s="358">
        <f>+'0BJ PROGR. I-II Y III'!N330</f>
        <v>0</v>
      </c>
      <c r="W338" s="130">
        <f>+'0BJ PROGR. I-II Y III'!O330</f>
        <v>0</v>
      </c>
      <c r="X338" s="280">
        <f>+'0BJ PROGR. I-II Y III'!P330</f>
        <v>0</v>
      </c>
      <c r="Y338" s="257">
        <f>+'0BJ PROGR. I-II Y III'!Q330</f>
        <v>0</v>
      </c>
      <c r="Z338" s="257">
        <f>+'0BJ PROGR. I-II Y III'!R330</f>
        <v>0</v>
      </c>
      <c r="AA338" s="257">
        <f>+'0BJ PROGR. I-II Y III'!S330</f>
        <v>0</v>
      </c>
      <c r="AB338" s="130">
        <f>+'0BJ PROGR. I-II Y III'!T330</f>
        <v>0</v>
      </c>
      <c r="AC338" s="287">
        <f>+'0BJ PROGR. I-II Y III'!U330</f>
        <v>0</v>
      </c>
      <c r="AD338" s="130">
        <f>+'0BJ PROGR. I-II Y III'!V330</f>
        <v>0</v>
      </c>
      <c r="AE338" s="130">
        <f>+'0BJ PROGR. I-II Y III'!W330</f>
        <v>0</v>
      </c>
      <c r="AF338" s="130">
        <f>+'0BJ PROGR. I-II Y III'!X330</f>
        <v>0</v>
      </c>
      <c r="AG338" s="130">
        <f>+'0BJ PROGR. I-II Y III'!Y330</f>
        <v>0</v>
      </c>
      <c r="AH338" s="130">
        <f>+'0BJ PROGR. I-II Y III'!Z330</f>
        <v>0</v>
      </c>
      <c r="AI338" s="280">
        <f>+'0BJ PROGR. I-II Y III'!AA330</f>
        <v>0</v>
      </c>
      <c r="AJ338" s="267">
        <f t="shared" si="256"/>
        <v>0</v>
      </c>
      <c r="AK338" s="130"/>
      <c r="AL338" s="267">
        <v>0</v>
      </c>
      <c r="AM338" s="130"/>
      <c r="AN338" s="267">
        <f t="shared" si="257"/>
        <v>0</v>
      </c>
      <c r="AO338" s="130"/>
      <c r="AP338" s="130"/>
      <c r="AQ338" s="130"/>
      <c r="AR338" s="130"/>
      <c r="AS338" s="130"/>
      <c r="AT338" s="130"/>
      <c r="AU338" s="130"/>
      <c r="AV338" s="130"/>
      <c r="AW338" s="130"/>
      <c r="AX338" s="116"/>
      <c r="AY338" s="116"/>
    </row>
    <row r="339" spans="1:51" ht="15.75" customHeight="1">
      <c r="A339" s="116"/>
      <c r="B339" s="116"/>
      <c r="C339" s="116"/>
      <c r="D339" s="116"/>
      <c r="E339" s="116"/>
      <c r="F339" s="116"/>
      <c r="G339" s="136" t="s">
        <v>1016</v>
      </c>
      <c r="I339" s="260" t="s">
        <v>895</v>
      </c>
      <c r="J339" s="162" t="s">
        <v>896</v>
      </c>
      <c r="K339" s="287">
        <f>+'0BJ PROGR. I-II Y III'!C331</f>
        <v>0</v>
      </c>
      <c r="L339" s="130">
        <f>+'0BJ PROGR. I-II Y III'!D331</f>
        <v>0</v>
      </c>
      <c r="M339" s="130">
        <f>+'0BJ PROGR. I-II Y III'!E331</f>
        <v>0</v>
      </c>
      <c r="N339" s="130">
        <f>+'0BJ PROGR. I-II Y III'!F331</f>
        <v>0</v>
      </c>
      <c r="O339" s="267">
        <f t="shared" si="255"/>
        <v>0</v>
      </c>
      <c r="P339" s="117"/>
      <c r="Q339" s="287">
        <f>+'0BJ PROGR. I-II Y III'!I331</f>
        <v>0</v>
      </c>
      <c r="R339" s="130">
        <f>+'0BJ PROGR. I-II Y III'!J331</f>
        <v>0</v>
      </c>
      <c r="S339" s="130">
        <f>+'0BJ PROGR. I-II Y III'!K331</f>
        <v>0</v>
      </c>
      <c r="T339" s="130">
        <f>+'0BJ PROGR. I-II Y III'!L331</f>
        <v>0</v>
      </c>
      <c r="U339" s="130">
        <f>+'0BJ PROGR. I-II Y III'!M331</f>
        <v>0</v>
      </c>
      <c r="V339" s="358">
        <f>+'0BJ PROGR. I-II Y III'!N331</f>
        <v>0</v>
      </c>
      <c r="W339" s="130">
        <f>+'0BJ PROGR. I-II Y III'!O331</f>
        <v>0</v>
      </c>
      <c r="X339" s="280">
        <f>+'0BJ PROGR. I-II Y III'!P331</f>
        <v>0</v>
      </c>
      <c r="Y339" s="257">
        <f>+'0BJ PROGR. I-II Y III'!Q331</f>
        <v>0</v>
      </c>
      <c r="Z339" s="257">
        <f>+'0BJ PROGR. I-II Y III'!R331</f>
        <v>0</v>
      </c>
      <c r="AA339" s="257">
        <f>+'0BJ PROGR. I-II Y III'!S331</f>
        <v>0</v>
      </c>
      <c r="AB339" s="130">
        <f>+'0BJ PROGR. I-II Y III'!T331</f>
        <v>0</v>
      </c>
      <c r="AC339" s="287">
        <f>+'0BJ PROGR. I-II Y III'!U331</f>
        <v>0</v>
      </c>
      <c r="AD339" s="130">
        <f>+'0BJ PROGR. I-II Y III'!V331</f>
        <v>0</v>
      </c>
      <c r="AE339" s="130">
        <f>+'0BJ PROGR. I-II Y III'!W331</f>
        <v>0</v>
      </c>
      <c r="AF339" s="130">
        <f>+'0BJ PROGR. I-II Y III'!X331</f>
        <v>0</v>
      </c>
      <c r="AG339" s="130">
        <f>+'0BJ PROGR. I-II Y III'!Y331</f>
        <v>0</v>
      </c>
      <c r="AH339" s="130">
        <f>+'0BJ PROGR. I-II Y III'!Z331</f>
        <v>0</v>
      </c>
      <c r="AI339" s="280">
        <f>+'0BJ PROGR. I-II Y III'!AA331</f>
        <v>0</v>
      </c>
      <c r="AJ339" s="267">
        <f t="shared" si="256"/>
        <v>0</v>
      </c>
      <c r="AK339" s="130"/>
      <c r="AL339" s="267">
        <v>0</v>
      </c>
      <c r="AM339" s="130"/>
      <c r="AN339" s="267">
        <f t="shared" si="257"/>
        <v>0</v>
      </c>
      <c r="AO339" s="130"/>
      <c r="AP339" s="130"/>
      <c r="AQ339" s="130"/>
      <c r="AR339" s="130"/>
      <c r="AS339" s="130"/>
      <c r="AT339" s="130"/>
      <c r="AU339" s="130"/>
      <c r="AV339" s="130"/>
      <c r="AW339" s="130"/>
      <c r="AX339" s="116"/>
      <c r="AY339" s="116"/>
    </row>
    <row r="340" spans="1:51" ht="15.75" customHeight="1">
      <c r="A340" s="116"/>
      <c r="B340" s="116"/>
      <c r="C340" s="116"/>
      <c r="D340" s="116"/>
      <c r="E340" s="116"/>
      <c r="F340" s="116"/>
      <c r="G340" s="136" t="s">
        <v>1016</v>
      </c>
      <c r="I340" s="260" t="s">
        <v>897</v>
      </c>
      <c r="J340" s="162" t="s">
        <v>898</v>
      </c>
      <c r="K340" s="287">
        <f>+'0BJ PROGR. I-II Y III'!C332</f>
        <v>0</v>
      </c>
      <c r="L340" s="130">
        <f>+'0BJ PROGR. I-II Y III'!D332</f>
        <v>0</v>
      </c>
      <c r="M340" s="130">
        <f>+'0BJ PROGR. I-II Y III'!E332</f>
        <v>0</v>
      </c>
      <c r="N340" s="130">
        <f>+'0BJ PROGR. I-II Y III'!F332</f>
        <v>0</v>
      </c>
      <c r="O340" s="267">
        <f t="shared" si="255"/>
        <v>0</v>
      </c>
      <c r="P340" s="117"/>
      <c r="Q340" s="287">
        <f>+'0BJ PROGR. I-II Y III'!I332</f>
        <v>0</v>
      </c>
      <c r="R340" s="130">
        <f>+'0BJ PROGR. I-II Y III'!J332</f>
        <v>0</v>
      </c>
      <c r="S340" s="130">
        <f>+'0BJ PROGR. I-II Y III'!K332</f>
        <v>0</v>
      </c>
      <c r="T340" s="130">
        <f>+'0BJ PROGR. I-II Y III'!L332</f>
        <v>0</v>
      </c>
      <c r="U340" s="130">
        <f>+'0BJ PROGR. I-II Y III'!M332</f>
        <v>0</v>
      </c>
      <c r="V340" s="358">
        <f>+'0BJ PROGR. I-II Y III'!N332</f>
        <v>0</v>
      </c>
      <c r="W340" s="130">
        <f>+'0BJ PROGR. I-II Y III'!O332</f>
        <v>0</v>
      </c>
      <c r="X340" s="280">
        <f>+'0BJ PROGR. I-II Y III'!P332</f>
        <v>0</v>
      </c>
      <c r="Y340" s="257">
        <f>+'0BJ PROGR. I-II Y III'!Q332</f>
        <v>0</v>
      </c>
      <c r="Z340" s="257">
        <f>+'0BJ PROGR. I-II Y III'!R332</f>
        <v>0</v>
      </c>
      <c r="AA340" s="257">
        <f>+'0BJ PROGR. I-II Y III'!S332</f>
        <v>0</v>
      </c>
      <c r="AB340" s="130">
        <f>+'0BJ PROGR. I-II Y III'!T332</f>
        <v>0</v>
      </c>
      <c r="AC340" s="287">
        <f>+'0BJ PROGR. I-II Y III'!U332</f>
        <v>0</v>
      </c>
      <c r="AD340" s="130">
        <f>+'0BJ PROGR. I-II Y III'!V332</f>
        <v>0</v>
      </c>
      <c r="AE340" s="130">
        <f>+'0BJ PROGR. I-II Y III'!W332</f>
        <v>0</v>
      </c>
      <c r="AF340" s="130">
        <f>+'0BJ PROGR. I-II Y III'!X332</f>
        <v>0</v>
      </c>
      <c r="AG340" s="130">
        <f>+'0BJ PROGR. I-II Y III'!Y332</f>
        <v>0</v>
      </c>
      <c r="AH340" s="130">
        <f>+'0BJ PROGR. I-II Y III'!Z332</f>
        <v>0</v>
      </c>
      <c r="AI340" s="280">
        <f>+'0BJ PROGR. I-II Y III'!AA332</f>
        <v>0</v>
      </c>
      <c r="AJ340" s="267">
        <f t="shared" si="256"/>
        <v>0</v>
      </c>
      <c r="AK340" s="130"/>
      <c r="AL340" s="267">
        <v>0</v>
      </c>
      <c r="AM340" s="130"/>
      <c r="AN340" s="267">
        <f t="shared" si="257"/>
        <v>0</v>
      </c>
      <c r="AO340" s="130"/>
      <c r="AP340" s="130"/>
      <c r="AQ340" s="130"/>
      <c r="AR340" s="130"/>
      <c r="AS340" s="130"/>
      <c r="AT340" s="130"/>
      <c r="AU340" s="130"/>
      <c r="AV340" s="130"/>
      <c r="AW340" s="130"/>
      <c r="AX340" s="116"/>
      <c r="AY340" s="116"/>
    </row>
    <row r="341" spans="1:51" ht="15.75" customHeight="1">
      <c r="A341" s="116"/>
      <c r="B341" s="116"/>
      <c r="C341" s="116"/>
      <c r="D341" s="116"/>
      <c r="E341" s="116"/>
      <c r="F341" s="116"/>
      <c r="G341" s="136" t="s">
        <v>1016</v>
      </c>
      <c r="I341" s="260" t="s">
        <v>899</v>
      </c>
      <c r="J341" s="162" t="s">
        <v>900</v>
      </c>
      <c r="K341" s="287">
        <f>+'0BJ PROGR. I-II Y III'!C333</f>
        <v>0</v>
      </c>
      <c r="L341" s="130">
        <f>+'0BJ PROGR. I-II Y III'!D333</f>
        <v>0</v>
      </c>
      <c r="M341" s="130">
        <f>+'0BJ PROGR. I-II Y III'!E333</f>
        <v>0</v>
      </c>
      <c r="N341" s="130">
        <f>+'0BJ PROGR. I-II Y III'!F333</f>
        <v>0</v>
      </c>
      <c r="O341" s="267">
        <f t="shared" si="255"/>
        <v>0</v>
      </c>
      <c r="P341" s="117"/>
      <c r="Q341" s="287">
        <f>+'0BJ PROGR. I-II Y III'!I333</f>
        <v>0</v>
      </c>
      <c r="R341" s="130">
        <f>+'0BJ PROGR. I-II Y III'!J333</f>
        <v>0</v>
      </c>
      <c r="S341" s="130">
        <f>+'0BJ PROGR. I-II Y III'!K333</f>
        <v>0</v>
      </c>
      <c r="T341" s="130">
        <f>+'0BJ PROGR. I-II Y III'!L333</f>
        <v>0</v>
      </c>
      <c r="U341" s="130">
        <f>+'0BJ PROGR. I-II Y III'!M333</f>
        <v>0</v>
      </c>
      <c r="V341" s="358">
        <f>+'0BJ PROGR. I-II Y III'!N333</f>
        <v>0</v>
      </c>
      <c r="W341" s="130">
        <f>+'0BJ PROGR. I-II Y III'!O333</f>
        <v>0</v>
      </c>
      <c r="X341" s="280">
        <f>+'0BJ PROGR. I-II Y III'!P333</f>
        <v>0</v>
      </c>
      <c r="Y341" s="257">
        <f>+'0BJ PROGR. I-II Y III'!Q333</f>
        <v>0</v>
      </c>
      <c r="Z341" s="257">
        <f>+'0BJ PROGR. I-II Y III'!R333</f>
        <v>0</v>
      </c>
      <c r="AA341" s="257">
        <f>+'0BJ PROGR. I-II Y III'!S333</f>
        <v>0</v>
      </c>
      <c r="AB341" s="130">
        <f>+'0BJ PROGR. I-II Y III'!T333</f>
        <v>0</v>
      </c>
      <c r="AC341" s="287">
        <f>+'0BJ PROGR. I-II Y III'!U333</f>
        <v>0</v>
      </c>
      <c r="AD341" s="130">
        <f>+'0BJ PROGR. I-II Y III'!V333</f>
        <v>0</v>
      </c>
      <c r="AE341" s="130">
        <f>+'0BJ PROGR. I-II Y III'!W333</f>
        <v>0</v>
      </c>
      <c r="AF341" s="130">
        <f>+'0BJ PROGR. I-II Y III'!X333</f>
        <v>0</v>
      </c>
      <c r="AG341" s="130">
        <f>+'0BJ PROGR. I-II Y III'!Y333</f>
        <v>0</v>
      </c>
      <c r="AH341" s="130">
        <f>+'0BJ PROGR. I-II Y III'!Z333</f>
        <v>0</v>
      </c>
      <c r="AI341" s="280">
        <f>+'0BJ PROGR. I-II Y III'!AA333</f>
        <v>0</v>
      </c>
      <c r="AJ341" s="267">
        <f t="shared" si="256"/>
        <v>0</v>
      </c>
      <c r="AK341" s="130"/>
      <c r="AL341" s="267">
        <v>0</v>
      </c>
      <c r="AM341" s="130"/>
      <c r="AN341" s="267">
        <f t="shared" si="257"/>
        <v>0</v>
      </c>
      <c r="AO341" s="130"/>
      <c r="AP341" s="130"/>
      <c r="AQ341" s="130"/>
      <c r="AR341" s="130"/>
      <c r="AS341" s="130"/>
      <c r="AT341" s="130"/>
      <c r="AU341" s="130"/>
      <c r="AV341" s="130"/>
      <c r="AW341" s="130"/>
      <c r="AX341" s="116"/>
      <c r="AY341" s="116"/>
    </row>
    <row r="342" spans="1:51" ht="15.75" customHeight="1">
      <c r="A342" s="116"/>
      <c r="B342" s="116"/>
      <c r="C342" s="116"/>
      <c r="D342" s="116"/>
      <c r="E342" s="116"/>
      <c r="F342" s="116"/>
      <c r="G342" s="136" t="s">
        <v>1016</v>
      </c>
      <c r="I342" s="260" t="s">
        <v>901</v>
      </c>
      <c r="J342" s="162" t="s">
        <v>902</v>
      </c>
      <c r="K342" s="287">
        <f>+'0BJ PROGR. I-II Y III'!C334</f>
        <v>0</v>
      </c>
      <c r="L342" s="130">
        <f>+'0BJ PROGR. I-II Y III'!D334</f>
        <v>0</v>
      </c>
      <c r="M342" s="130">
        <f>+'0BJ PROGR. I-II Y III'!E334</f>
        <v>0</v>
      </c>
      <c r="N342" s="130">
        <f>+'0BJ PROGR. I-II Y III'!F334</f>
        <v>0</v>
      </c>
      <c r="O342" s="267">
        <f t="shared" si="255"/>
        <v>0</v>
      </c>
      <c r="P342" s="117"/>
      <c r="Q342" s="287">
        <f>+'0BJ PROGR. I-II Y III'!I334</f>
        <v>0</v>
      </c>
      <c r="R342" s="130">
        <f>+'0BJ PROGR. I-II Y III'!J334</f>
        <v>0</v>
      </c>
      <c r="S342" s="130">
        <f>+'0BJ PROGR. I-II Y III'!K334</f>
        <v>0</v>
      </c>
      <c r="T342" s="130">
        <f>+'0BJ PROGR. I-II Y III'!L334</f>
        <v>0</v>
      </c>
      <c r="U342" s="130">
        <f>+'0BJ PROGR. I-II Y III'!M334</f>
        <v>0</v>
      </c>
      <c r="V342" s="358">
        <f>+'0BJ PROGR. I-II Y III'!N334</f>
        <v>0</v>
      </c>
      <c r="W342" s="130">
        <f>+'0BJ PROGR. I-II Y III'!O334</f>
        <v>0</v>
      </c>
      <c r="X342" s="280">
        <f>+'0BJ PROGR. I-II Y III'!P334</f>
        <v>0</v>
      </c>
      <c r="Y342" s="257">
        <f>+'0BJ PROGR. I-II Y III'!Q334</f>
        <v>0</v>
      </c>
      <c r="Z342" s="257">
        <f>+'0BJ PROGR. I-II Y III'!R334</f>
        <v>0</v>
      </c>
      <c r="AA342" s="257">
        <f>+'0BJ PROGR. I-II Y III'!S334</f>
        <v>0</v>
      </c>
      <c r="AB342" s="130">
        <f>+'0BJ PROGR. I-II Y III'!T334</f>
        <v>0</v>
      </c>
      <c r="AC342" s="287">
        <f>+'0BJ PROGR. I-II Y III'!U334</f>
        <v>0</v>
      </c>
      <c r="AD342" s="130">
        <f>+'0BJ PROGR. I-II Y III'!V334</f>
        <v>0</v>
      </c>
      <c r="AE342" s="130">
        <f>+'0BJ PROGR. I-II Y III'!W334</f>
        <v>0</v>
      </c>
      <c r="AF342" s="130">
        <f>+'0BJ PROGR. I-II Y III'!X334</f>
        <v>0</v>
      </c>
      <c r="AG342" s="130">
        <f>+'0BJ PROGR. I-II Y III'!Y334</f>
        <v>0</v>
      </c>
      <c r="AH342" s="130">
        <f>+'0BJ PROGR. I-II Y III'!Z334</f>
        <v>0</v>
      </c>
      <c r="AI342" s="280">
        <f>+'0BJ PROGR. I-II Y III'!AA334</f>
        <v>0</v>
      </c>
      <c r="AJ342" s="267">
        <f t="shared" si="256"/>
        <v>0</v>
      </c>
      <c r="AK342" s="130"/>
      <c r="AL342" s="267">
        <v>0</v>
      </c>
      <c r="AM342" s="130"/>
      <c r="AN342" s="267">
        <f t="shared" si="257"/>
        <v>0</v>
      </c>
      <c r="AO342" s="130"/>
      <c r="AP342" s="130"/>
      <c r="AQ342" s="130"/>
      <c r="AR342" s="130"/>
      <c r="AS342" s="130"/>
      <c r="AT342" s="130"/>
      <c r="AU342" s="130"/>
      <c r="AV342" s="130"/>
      <c r="AW342" s="130"/>
      <c r="AX342" s="116"/>
      <c r="AY342" s="116"/>
    </row>
    <row r="343" spans="1:51" ht="15.75" customHeight="1">
      <c r="A343" s="116"/>
      <c r="B343" s="116"/>
      <c r="C343" s="116"/>
      <c r="D343" s="116"/>
      <c r="E343" s="116"/>
      <c r="F343" s="116"/>
      <c r="G343" s="116"/>
      <c r="I343" s="260"/>
      <c r="J343" s="162"/>
      <c r="K343" s="287"/>
      <c r="L343" s="130"/>
      <c r="M343" s="130"/>
      <c r="N343" s="130"/>
      <c r="O343" s="267"/>
      <c r="P343" s="117"/>
      <c r="Q343" s="287"/>
      <c r="R343" s="130"/>
      <c r="S343" s="130"/>
      <c r="T343" s="130"/>
      <c r="U343" s="130"/>
      <c r="V343" s="358"/>
      <c r="W343" s="130"/>
      <c r="X343" s="280"/>
      <c r="Y343" s="257"/>
      <c r="Z343" s="257"/>
      <c r="AA343" s="257"/>
      <c r="AB343" s="130"/>
      <c r="AC343" s="287"/>
      <c r="AD343" s="130"/>
      <c r="AE343" s="130"/>
      <c r="AF343" s="130"/>
      <c r="AG343" s="130"/>
      <c r="AH343" s="130"/>
      <c r="AI343" s="280"/>
      <c r="AJ343" s="280"/>
      <c r="AK343" s="130"/>
      <c r="AL343" s="267"/>
      <c r="AM343" s="130"/>
      <c r="AN343" s="267"/>
      <c r="AO343" s="130"/>
      <c r="AP343" s="130"/>
      <c r="AQ343" s="130"/>
      <c r="AR343" s="130"/>
      <c r="AS343" s="130"/>
      <c r="AT343" s="130"/>
      <c r="AU343" s="130"/>
      <c r="AV343" s="130"/>
      <c r="AW343" s="130"/>
      <c r="AX343" s="116"/>
      <c r="AY343" s="116"/>
    </row>
    <row r="344" spans="1:51" ht="15.75" customHeight="1">
      <c r="A344" s="116"/>
      <c r="B344" s="131" t="s">
        <v>1017</v>
      </c>
      <c r="C344" s="141" t="s">
        <v>1018</v>
      </c>
      <c r="D344" s="116"/>
      <c r="E344" s="116"/>
      <c r="F344" s="116"/>
      <c r="G344" s="131" t="s">
        <v>1017</v>
      </c>
      <c r="I344" s="130"/>
      <c r="J344" s="130"/>
      <c r="K344" s="278">
        <f t="shared" ref="K344:O344" si="258">+K346+K361</f>
        <v>6000000</v>
      </c>
      <c r="L344" s="158">
        <f t="shared" si="258"/>
        <v>0</v>
      </c>
      <c r="M344" s="158">
        <f t="shared" si="258"/>
        <v>0</v>
      </c>
      <c r="N344" s="158">
        <f t="shared" si="258"/>
        <v>0</v>
      </c>
      <c r="O344" s="274">
        <f t="shared" si="258"/>
        <v>6000000</v>
      </c>
      <c r="P344" s="117"/>
      <c r="Q344" s="278">
        <f t="shared" ref="Q344:AJ344" si="259">+Q346+Q361</f>
        <v>0</v>
      </c>
      <c r="R344" s="158">
        <f t="shared" si="259"/>
        <v>188489014.13999999</v>
      </c>
      <c r="S344" s="158">
        <f t="shared" si="259"/>
        <v>0</v>
      </c>
      <c r="T344" s="158">
        <f t="shared" si="259"/>
        <v>0</v>
      </c>
      <c r="U344" s="158">
        <f t="shared" si="259"/>
        <v>0</v>
      </c>
      <c r="V344" s="352">
        <f t="shared" si="259"/>
        <v>0</v>
      </c>
      <c r="W344" s="158">
        <f t="shared" si="259"/>
        <v>0</v>
      </c>
      <c r="X344" s="277">
        <f t="shared" si="259"/>
        <v>0</v>
      </c>
      <c r="Y344" s="276">
        <f t="shared" si="259"/>
        <v>0</v>
      </c>
      <c r="Z344" s="276">
        <f t="shared" si="259"/>
        <v>0</v>
      </c>
      <c r="AA344" s="276">
        <f t="shared" si="259"/>
        <v>0</v>
      </c>
      <c r="AB344" s="158">
        <f t="shared" si="259"/>
        <v>0</v>
      </c>
      <c r="AC344" s="278">
        <f t="shared" si="259"/>
        <v>0</v>
      </c>
      <c r="AD344" s="158">
        <f t="shared" si="259"/>
        <v>0</v>
      </c>
      <c r="AE344" s="158">
        <f t="shared" si="259"/>
        <v>0</v>
      </c>
      <c r="AF344" s="158">
        <f t="shared" si="259"/>
        <v>0</v>
      </c>
      <c r="AG344" s="158">
        <f t="shared" si="259"/>
        <v>0</v>
      </c>
      <c r="AH344" s="158">
        <f t="shared" si="259"/>
        <v>0</v>
      </c>
      <c r="AI344" s="277">
        <f t="shared" si="259"/>
        <v>0</v>
      </c>
      <c r="AJ344" s="277">
        <f t="shared" si="259"/>
        <v>188489014.13999999</v>
      </c>
      <c r="AK344" s="130"/>
      <c r="AL344" s="274">
        <f>+AL346+AL361</f>
        <v>18000000</v>
      </c>
      <c r="AM344" s="130"/>
      <c r="AN344" s="274">
        <f>+AN346+AN361</f>
        <v>212489014.13999999</v>
      </c>
      <c r="AO344" s="130"/>
      <c r="AP344" s="130"/>
      <c r="AQ344" s="130"/>
      <c r="AR344" s="130"/>
      <c r="AS344" s="130"/>
      <c r="AT344" s="130"/>
      <c r="AU344" s="130"/>
      <c r="AV344" s="130"/>
      <c r="AW344" s="130"/>
      <c r="AX344" s="116"/>
      <c r="AY344" s="116"/>
    </row>
    <row r="345" spans="1:51" ht="15.75" customHeight="1">
      <c r="A345" s="116"/>
      <c r="B345" s="116"/>
      <c r="C345" s="116"/>
      <c r="D345" s="116"/>
      <c r="E345" s="116"/>
      <c r="F345" s="116"/>
      <c r="G345" s="116"/>
      <c r="I345" s="273">
        <v>8</v>
      </c>
      <c r="J345" s="164" t="s">
        <v>903</v>
      </c>
      <c r="K345" s="287"/>
      <c r="L345" s="130"/>
      <c r="M345" s="130"/>
      <c r="N345" s="130"/>
      <c r="O345" s="267"/>
      <c r="P345" s="117"/>
      <c r="Q345" s="287"/>
      <c r="R345" s="130"/>
      <c r="S345" s="130"/>
      <c r="T345" s="130"/>
      <c r="U345" s="130"/>
      <c r="V345" s="358"/>
      <c r="W345" s="130"/>
      <c r="X345" s="280"/>
      <c r="Y345" s="257"/>
      <c r="Z345" s="257"/>
      <c r="AA345" s="257"/>
      <c r="AB345" s="130"/>
      <c r="AC345" s="287"/>
      <c r="AD345" s="130"/>
      <c r="AE345" s="130"/>
      <c r="AF345" s="130"/>
      <c r="AG345" s="130"/>
      <c r="AH345" s="130"/>
      <c r="AI345" s="280"/>
      <c r="AJ345" s="280"/>
      <c r="AK345" s="130"/>
      <c r="AL345" s="267"/>
      <c r="AM345" s="130"/>
      <c r="AN345" s="267"/>
      <c r="AO345" s="130"/>
      <c r="AP345" s="130"/>
      <c r="AQ345" s="130"/>
      <c r="AR345" s="130"/>
      <c r="AS345" s="130"/>
      <c r="AT345" s="130"/>
      <c r="AU345" s="130"/>
      <c r="AV345" s="130"/>
      <c r="AW345" s="130"/>
      <c r="AX345" s="116"/>
      <c r="AY345" s="116"/>
    </row>
    <row r="346" spans="1:51" ht="15.75" customHeight="1">
      <c r="A346" s="116"/>
      <c r="B346" s="116"/>
      <c r="C346" s="136" t="s">
        <v>1019</v>
      </c>
      <c r="D346" s="116" t="s">
        <v>1020</v>
      </c>
      <c r="E346" s="116"/>
      <c r="F346" s="116"/>
      <c r="G346" s="116"/>
      <c r="I346" s="260"/>
      <c r="J346" s="162"/>
      <c r="K346" s="354">
        <f t="shared" ref="K346:O346" si="260">SUM(K347:K359)</f>
        <v>6000000</v>
      </c>
      <c r="L346" s="133">
        <f t="shared" si="260"/>
        <v>0</v>
      </c>
      <c r="M346" s="133">
        <f t="shared" si="260"/>
        <v>0</v>
      </c>
      <c r="N346" s="133">
        <f t="shared" si="260"/>
        <v>0</v>
      </c>
      <c r="O346" s="305">
        <f t="shared" si="260"/>
        <v>6000000</v>
      </c>
      <c r="P346" s="117"/>
      <c r="Q346" s="354">
        <f t="shared" ref="Q346:AJ346" si="261">SUM(Q347:Q359)</f>
        <v>0</v>
      </c>
      <c r="R346" s="133">
        <f t="shared" si="261"/>
        <v>188489014.13999999</v>
      </c>
      <c r="S346" s="133">
        <f t="shared" si="261"/>
        <v>0</v>
      </c>
      <c r="T346" s="133">
        <f t="shared" si="261"/>
        <v>0</v>
      </c>
      <c r="U346" s="133">
        <f t="shared" si="261"/>
        <v>0</v>
      </c>
      <c r="V346" s="355">
        <f t="shared" si="261"/>
        <v>0</v>
      </c>
      <c r="W346" s="133">
        <f t="shared" si="261"/>
        <v>0</v>
      </c>
      <c r="X346" s="308">
        <f t="shared" si="261"/>
        <v>0</v>
      </c>
      <c r="Y346" s="307">
        <f t="shared" si="261"/>
        <v>0</v>
      </c>
      <c r="Z346" s="307">
        <f t="shared" si="261"/>
        <v>0</v>
      </c>
      <c r="AA346" s="307">
        <f t="shared" si="261"/>
        <v>0</v>
      </c>
      <c r="AB346" s="133">
        <f t="shared" si="261"/>
        <v>0</v>
      </c>
      <c r="AC346" s="354">
        <f t="shared" si="261"/>
        <v>0</v>
      </c>
      <c r="AD346" s="133">
        <f t="shared" si="261"/>
        <v>0</v>
      </c>
      <c r="AE346" s="133">
        <f t="shared" si="261"/>
        <v>0</v>
      </c>
      <c r="AF346" s="133">
        <f t="shared" si="261"/>
        <v>0</v>
      </c>
      <c r="AG346" s="133">
        <f t="shared" si="261"/>
        <v>0</v>
      </c>
      <c r="AH346" s="133">
        <f t="shared" si="261"/>
        <v>0</v>
      </c>
      <c r="AI346" s="308">
        <f t="shared" si="261"/>
        <v>0</v>
      </c>
      <c r="AJ346" s="308">
        <f t="shared" si="261"/>
        <v>188489014.13999999</v>
      </c>
      <c r="AK346" s="130"/>
      <c r="AL346" s="305">
        <f>SUM(AL347:AL359)</f>
        <v>18000000</v>
      </c>
      <c r="AM346" s="130"/>
      <c r="AN346" s="305">
        <f>SUM(AN347:AN359)</f>
        <v>212489014.13999999</v>
      </c>
      <c r="AO346" s="130"/>
      <c r="AP346" s="130"/>
      <c r="AQ346" s="130"/>
      <c r="AR346" s="130"/>
      <c r="AS346" s="130"/>
      <c r="AT346" s="130"/>
      <c r="AU346" s="130"/>
      <c r="AV346" s="130"/>
      <c r="AW346" s="130"/>
      <c r="AX346" s="116"/>
      <c r="AY346" s="116"/>
    </row>
    <row r="347" spans="1:51" ht="15.75" customHeight="1">
      <c r="A347" s="116"/>
      <c r="B347" s="116"/>
      <c r="C347" s="116"/>
      <c r="D347" s="116"/>
      <c r="E347" s="116"/>
      <c r="F347" s="116"/>
      <c r="G347" s="131" t="s">
        <v>1019</v>
      </c>
      <c r="I347" s="273" t="s">
        <v>904</v>
      </c>
      <c r="J347" s="164" t="s">
        <v>905</v>
      </c>
      <c r="K347" s="278"/>
      <c r="L347" s="158"/>
      <c r="M347" s="158"/>
      <c r="N347" s="158"/>
      <c r="O347" s="274"/>
      <c r="P347" s="117"/>
      <c r="Q347" s="278"/>
      <c r="R347" s="158"/>
      <c r="S347" s="158"/>
      <c r="T347" s="158"/>
      <c r="U347" s="158"/>
      <c r="V347" s="352"/>
      <c r="W347" s="158"/>
      <c r="X347" s="277"/>
      <c r="Y347" s="276"/>
      <c r="Z347" s="276"/>
      <c r="AA347" s="276"/>
      <c r="AB347" s="158"/>
      <c r="AC347" s="278"/>
      <c r="AD347" s="158"/>
      <c r="AE347" s="158"/>
      <c r="AF347" s="158"/>
      <c r="AG347" s="158"/>
      <c r="AH347" s="158"/>
      <c r="AI347" s="277"/>
      <c r="AJ347" s="277"/>
      <c r="AK347" s="130"/>
      <c r="AL347" s="274"/>
      <c r="AM347" s="130"/>
      <c r="AN347" s="274"/>
      <c r="AO347" s="130"/>
      <c r="AP347" s="130"/>
      <c r="AQ347" s="130"/>
      <c r="AR347" s="130"/>
      <c r="AS347" s="130"/>
      <c r="AT347" s="130"/>
      <c r="AU347" s="130"/>
      <c r="AV347" s="130"/>
      <c r="AW347" s="130"/>
      <c r="AX347" s="116"/>
      <c r="AY347" s="116"/>
    </row>
    <row r="348" spans="1:51" ht="15.75" customHeight="1">
      <c r="A348" s="116"/>
      <c r="B348" s="116"/>
      <c r="C348" s="116"/>
      <c r="D348" s="116"/>
      <c r="E348" s="116"/>
      <c r="F348" s="116"/>
      <c r="G348" s="136" t="s">
        <v>1019</v>
      </c>
      <c r="I348" s="260" t="s">
        <v>906</v>
      </c>
      <c r="J348" s="162" t="s">
        <v>907</v>
      </c>
      <c r="K348" s="287">
        <f>+'0BJ PROGR. I-II Y III'!C340</f>
        <v>0</v>
      </c>
      <c r="L348" s="130">
        <f>+'0BJ PROGR. I-II Y III'!D340</f>
        <v>0</v>
      </c>
      <c r="M348" s="130">
        <f>+'0BJ PROGR. I-II Y III'!E340</f>
        <v>0</v>
      </c>
      <c r="N348" s="130">
        <f>+'0BJ PROGR. I-II Y III'!F340</f>
        <v>0</v>
      </c>
      <c r="O348" s="267">
        <f t="shared" ref="O348:O349" si="262">SUM(K348:N348)</f>
        <v>0</v>
      </c>
      <c r="P348" s="117"/>
      <c r="Q348" s="287">
        <f>+'0BJ PROGR. I-II Y III'!I340</f>
        <v>0</v>
      </c>
      <c r="R348" s="130">
        <f>+'0BJ PROGR. I-II Y III'!J340</f>
        <v>0</v>
      </c>
      <c r="S348" s="130">
        <f>+'0BJ PROGR. I-II Y III'!K340</f>
        <v>0</v>
      </c>
      <c r="T348" s="130">
        <f>+'0BJ PROGR. I-II Y III'!L340</f>
        <v>0</v>
      </c>
      <c r="U348" s="130">
        <f>+'0BJ PROGR. I-II Y III'!M340</f>
        <v>0</v>
      </c>
      <c r="V348" s="358">
        <f>+'0BJ PROGR. I-II Y III'!N340</f>
        <v>0</v>
      </c>
      <c r="W348" s="130">
        <f>+'0BJ PROGR. I-II Y III'!O340</f>
        <v>0</v>
      </c>
      <c r="X348" s="280">
        <f>+'0BJ PROGR. I-II Y III'!P340</f>
        <v>0</v>
      </c>
      <c r="Y348" s="257">
        <f>+'0BJ PROGR. I-II Y III'!Q340</f>
        <v>0</v>
      </c>
      <c r="Z348" s="257">
        <f>+'0BJ PROGR. I-II Y III'!R340</f>
        <v>0</v>
      </c>
      <c r="AA348" s="257">
        <f>+'0BJ PROGR. I-II Y III'!S340</f>
        <v>0</v>
      </c>
      <c r="AB348" s="130">
        <f>+'0BJ PROGR. I-II Y III'!T340</f>
        <v>0</v>
      </c>
      <c r="AC348" s="287">
        <f>+'0BJ PROGR. I-II Y III'!U340</f>
        <v>0</v>
      </c>
      <c r="AD348" s="130">
        <f>+'0BJ PROGR. I-II Y III'!V340</f>
        <v>0</v>
      </c>
      <c r="AE348" s="130">
        <f>+'0BJ PROGR. I-II Y III'!W340</f>
        <v>0</v>
      </c>
      <c r="AF348" s="130">
        <f>+'0BJ PROGR. I-II Y III'!X340</f>
        <v>0</v>
      </c>
      <c r="AG348" s="130">
        <f>+'0BJ PROGR. I-II Y III'!Y340</f>
        <v>0</v>
      </c>
      <c r="AH348" s="130">
        <f>+'0BJ PROGR. I-II Y III'!Z340</f>
        <v>0</v>
      </c>
      <c r="AI348" s="280">
        <f>+'0BJ PROGR. I-II Y III'!AA340</f>
        <v>0</v>
      </c>
      <c r="AJ348" s="267">
        <f t="shared" ref="AJ348:AJ349" si="263">+Q348+R348+S348+T348+U348++X348+AB348+AC348+AD348+AE348+AF348+AG348+AH348+AI348</f>
        <v>0</v>
      </c>
      <c r="AK348" s="130"/>
      <c r="AL348" s="267">
        <v>0</v>
      </c>
      <c r="AM348" s="130"/>
      <c r="AN348" s="267">
        <f t="shared" ref="AN348:AN349" si="264">+O348+AJ348+AL348</f>
        <v>0</v>
      </c>
      <c r="AO348" s="130"/>
      <c r="AP348" s="130"/>
      <c r="AQ348" s="130"/>
      <c r="AR348" s="130"/>
      <c r="AS348" s="130"/>
      <c r="AT348" s="130"/>
      <c r="AU348" s="130"/>
      <c r="AV348" s="130"/>
      <c r="AW348" s="130"/>
      <c r="AX348" s="116"/>
      <c r="AY348" s="116"/>
    </row>
    <row r="349" spans="1:51" ht="15.75" customHeight="1">
      <c r="A349" s="116"/>
      <c r="B349" s="116"/>
      <c r="C349" s="116"/>
      <c r="D349" s="116"/>
      <c r="E349" s="116"/>
      <c r="F349" s="116"/>
      <c r="G349" s="136" t="s">
        <v>1019</v>
      </c>
      <c r="I349" s="260" t="s">
        <v>908</v>
      </c>
      <c r="J349" s="162" t="s">
        <v>909</v>
      </c>
      <c r="K349" s="287">
        <f>+'0BJ PROGR. I-II Y III'!C341</f>
        <v>0</v>
      </c>
      <c r="L349" s="130">
        <f>+'0BJ PROGR. I-II Y III'!D341</f>
        <v>0</v>
      </c>
      <c r="M349" s="130">
        <f>+'0BJ PROGR. I-II Y III'!E341</f>
        <v>0</v>
      </c>
      <c r="N349" s="130">
        <f>+'0BJ PROGR. I-II Y III'!F341</f>
        <v>0</v>
      </c>
      <c r="O349" s="267">
        <f t="shared" si="262"/>
        <v>0</v>
      </c>
      <c r="P349" s="117"/>
      <c r="Q349" s="287">
        <f>+'0BJ PROGR. I-II Y III'!I341</f>
        <v>0</v>
      </c>
      <c r="R349" s="130">
        <f>+'0BJ PROGR. I-II Y III'!J341</f>
        <v>0</v>
      </c>
      <c r="S349" s="130">
        <f>+'0BJ PROGR. I-II Y III'!K341</f>
        <v>0</v>
      </c>
      <c r="T349" s="130">
        <f>+'0BJ PROGR. I-II Y III'!L341</f>
        <v>0</v>
      </c>
      <c r="U349" s="130">
        <f>+'0BJ PROGR. I-II Y III'!M341</f>
        <v>0</v>
      </c>
      <c r="V349" s="358">
        <f>+'0BJ PROGR. I-II Y III'!N341</f>
        <v>0</v>
      </c>
      <c r="W349" s="130">
        <f>+'0BJ PROGR. I-II Y III'!O341</f>
        <v>0</v>
      </c>
      <c r="X349" s="280">
        <f>+'0BJ PROGR. I-II Y III'!P341</f>
        <v>0</v>
      </c>
      <c r="Y349" s="257">
        <f>+'0BJ PROGR. I-II Y III'!Q341</f>
        <v>0</v>
      </c>
      <c r="Z349" s="257">
        <f>+'0BJ PROGR. I-II Y III'!R341</f>
        <v>0</v>
      </c>
      <c r="AA349" s="257">
        <f>+'0BJ PROGR. I-II Y III'!S341</f>
        <v>0</v>
      </c>
      <c r="AB349" s="130">
        <f>+'0BJ PROGR. I-II Y III'!T341</f>
        <v>0</v>
      </c>
      <c r="AC349" s="287">
        <f>+'0BJ PROGR. I-II Y III'!U341</f>
        <v>0</v>
      </c>
      <c r="AD349" s="130">
        <f>+'0BJ PROGR. I-II Y III'!V341</f>
        <v>0</v>
      </c>
      <c r="AE349" s="130">
        <f>+'0BJ PROGR. I-II Y III'!W341</f>
        <v>0</v>
      </c>
      <c r="AF349" s="130">
        <f>+'0BJ PROGR. I-II Y III'!X341</f>
        <v>0</v>
      </c>
      <c r="AG349" s="130">
        <f>+'0BJ PROGR. I-II Y III'!Y341</f>
        <v>0</v>
      </c>
      <c r="AH349" s="130">
        <f>+'0BJ PROGR. I-II Y III'!Z341</f>
        <v>0</v>
      </c>
      <c r="AI349" s="280">
        <f>+'0BJ PROGR. I-II Y III'!AA341</f>
        <v>0</v>
      </c>
      <c r="AJ349" s="267">
        <f t="shared" si="263"/>
        <v>0</v>
      </c>
      <c r="AK349" s="130"/>
      <c r="AL349" s="267">
        <v>0</v>
      </c>
      <c r="AM349" s="130"/>
      <c r="AN349" s="267">
        <f t="shared" si="264"/>
        <v>0</v>
      </c>
      <c r="AO349" s="130"/>
      <c r="AP349" s="130"/>
      <c r="AQ349" s="130"/>
      <c r="AR349" s="130"/>
      <c r="AS349" s="130"/>
      <c r="AT349" s="130"/>
      <c r="AU349" s="130"/>
      <c r="AV349" s="130"/>
      <c r="AW349" s="130"/>
      <c r="AX349" s="116"/>
      <c r="AY349" s="116"/>
    </row>
    <row r="350" spans="1:51" ht="15.75" customHeight="1">
      <c r="A350" s="116"/>
      <c r="B350" s="116"/>
      <c r="C350" s="116"/>
      <c r="D350" s="116"/>
      <c r="E350" s="116"/>
      <c r="F350" s="116"/>
      <c r="G350" s="131" t="s">
        <v>1019</v>
      </c>
      <c r="I350" s="273" t="s">
        <v>910</v>
      </c>
      <c r="J350" s="164" t="s">
        <v>911</v>
      </c>
      <c r="K350" s="287"/>
      <c r="L350" s="130"/>
      <c r="M350" s="130"/>
      <c r="N350" s="130"/>
      <c r="O350" s="274"/>
      <c r="P350" s="117"/>
      <c r="Q350" s="287"/>
      <c r="R350" s="130"/>
      <c r="S350" s="130"/>
      <c r="T350" s="130"/>
      <c r="U350" s="130"/>
      <c r="V350" s="358"/>
      <c r="W350" s="130"/>
      <c r="X350" s="280"/>
      <c r="Y350" s="257"/>
      <c r="Z350" s="257"/>
      <c r="AA350" s="257"/>
      <c r="AB350" s="130"/>
      <c r="AC350" s="287"/>
      <c r="AD350" s="130"/>
      <c r="AE350" s="130"/>
      <c r="AF350" s="130"/>
      <c r="AG350" s="130"/>
      <c r="AH350" s="130"/>
      <c r="AI350" s="280"/>
      <c r="AJ350" s="277"/>
      <c r="AK350" s="130"/>
      <c r="AL350" s="274"/>
      <c r="AM350" s="130"/>
      <c r="AN350" s="274"/>
      <c r="AO350" s="130"/>
      <c r="AP350" s="130"/>
      <c r="AQ350" s="130"/>
      <c r="AR350" s="130"/>
      <c r="AS350" s="130"/>
      <c r="AT350" s="130"/>
      <c r="AU350" s="130"/>
      <c r="AV350" s="130"/>
      <c r="AW350" s="130"/>
      <c r="AX350" s="116"/>
      <c r="AY350" s="116"/>
    </row>
    <row r="351" spans="1:51" ht="15.75" customHeight="1">
      <c r="A351" s="116"/>
      <c r="B351" s="116"/>
      <c r="C351" s="116"/>
      <c r="D351" s="116"/>
      <c r="E351" s="116"/>
      <c r="F351" s="116"/>
      <c r="G351" s="136" t="s">
        <v>1019</v>
      </c>
      <c r="I351" s="260" t="s">
        <v>912</v>
      </c>
      <c r="J351" s="162" t="s">
        <v>913</v>
      </c>
      <c r="K351" s="287">
        <f>+'0BJ PROGR. I-II Y III'!C343</f>
        <v>0</v>
      </c>
      <c r="L351" s="130">
        <f>+'0BJ PROGR. I-II Y III'!D343</f>
        <v>0</v>
      </c>
      <c r="M351" s="130">
        <f>+'0BJ PROGR. I-II Y III'!E343</f>
        <v>0</v>
      </c>
      <c r="N351" s="130">
        <f>+'0BJ PROGR. I-II Y III'!F343</f>
        <v>0</v>
      </c>
      <c r="O351" s="267">
        <f t="shared" ref="O351:O357" si="265">SUM(K351:N351)</f>
        <v>0</v>
      </c>
      <c r="P351" s="117"/>
      <c r="Q351" s="287">
        <f>+'0BJ PROGR. I-II Y III'!I343</f>
        <v>0</v>
      </c>
      <c r="R351" s="130">
        <f>+'0BJ PROGR. I-II Y III'!J343</f>
        <v>0</v>
      </c>
      <c r="S351" s="130">
        <f>+'0BJ PROGR. I-II Y III'!K343</f>
        <v>0</v>
      </c>
      <c r="T351" s="130">
        <f>+'0BJ PROGR. I-II Y III'!L343</f>
        <v>0</v>
      </c>
      <c r="U351" s="130">
        <f>+'0BJ PROGR. I-II Y III'!M343</f>
        <v>0</v>
      </c>
      <c r="V351" s="358">
        <f>+'0BJ PROGR. I-II Y III'!N343</f>
        <v>0</v>
      </c>
      <c r="W351" s="130">
        <f>+'0BJ PROGR. I-II Y III'!O343</f>
        <v>0</v>
      </c>
      <c r="X351" s="280">
        <f>+'0BJ PROGR. I-II Y III'!P343</f>
        <v>0</v>
      </c>
      <c r="Y351" s="257">
        <f>+'0BJ PROGR. I-II Y III'!Q343</f>
        <v>0</v>
      </c>
      <c r="Z351" s="257">
        <f>+'0BJ PROGR. I-II Y III'!R343</f>
        <v>0</v>
      </c>
      <c r="AA351" s="257">
        <f>+'0BJ PROGR. I-II Y III'!S343</f>
        <v>0</v>
      </c>
      <c r="AB351" s="130">
        <f>+'0BJ PROGR. I-II Y III'!T343</f>
        <v>0</v>
      </c>
      <c r="AC351" s="287">
        <f>+'0BJ PROGR. I-II Y III'!U343</f>
        <v>0</v>
      </c>
      <c r="AD351" s="130">
        <f>+'0BJ PROGR. I-II Y III'!V343</f>
        <v>0</v>
      </c>
      <c r="AE351" s="130">
        <f>+'0BJ PROGR. I-II Y III'!W343</f>
        <v>0</v>
      </c>
      <c r="AF351" s="130">
        <f>+'0BJ PROGR. I-II Y III'!X343</f>
        <v>0</v>
      </c>
      <c r="AG351" s="130">
        <f>+'0BJ PROGR. I-II Y III'!Y343</f>
        <v>0</v>
      </c>
      <c r="AH351" s="130">
        <f>+'0BJ PROGR. I-II Y III'!Z343</f>
        <v>0</v>
      </c>
      <c r="AI351" s="280">
        <f>+'0BJ PROGR. I-II Y III'!AA343</f>
        <v>0</v>
      </c>
      <c r="AJ351" s="267">
        <f t="shared" ref="AJ351:AJ357" si="266">+Q351+R351+S351+T351+U351++X351+AB351+AC351+AD351+AE351+AF351+AG351+AH351+AI351</f>
        <v>0</v>
      </c>
      <c r="AK351" s="130"/>
      <c r="AL351" s="267">
        <v>0</v>
      </c>
      <c r="AM351" s="130"/>
      <c r="AN351" s="267">
        <f t="shared" ref="AN351:AN357" si="267">+O351+AJ351+AL351</f>
        <v>0</v>
      </c>
      <c r="AO351" s="130"/>
      <c r="AP351" s="130"/>
      <c r="AQ351" s="130"/>
      <c r="AR351" s="130"/>
      <c r="AS351" s="130"/>
      <c r="AT351" s="130"/>
      <c r="AU351" s="130"/>
      <c r="AV351" s="130"/>
      <c r="AW351" s="130"/>
      <c r="AX351" s="116"/>
      <c r="AY351" s="116"/>
    </row>
    <row r="352" spans="1:51" ht="15.75" customHeight="1">
      <c r="A352" s="116"/>
      <c r="B352" s="116"/>
      <c r="C352" s="116"/>
      <c r="D352" s="116"/>
      <c r="E352" s="116"/>
      <c r="F352" s="116"/>
      <c r="G352" s="136" t="s">
        <v>1019</v>
      </c>
      <c r="I352" s="260" t="s">
        <v>914</v>
      </c>
      <c r="J352" s="162" t="s">
        <v>915</v>
      </c>
      <c r="K352" s="287">
        <f>+'0BJ PROGR. I-II Y III'!C344</f>
        <v>0</v>
      </c>
      <c r="L352" s="130">
        <f>+'0BJ PROGR. I-II Y III'!D344</f>
        <v>0</v>
      </c>
      <c r="M352" s="130">
        <f>+'0BJ PROGR. I-II Y III'!E344</f>
        <v>0</v>
      </c>
      <c r="N352" s="130">
        <f>+'0BJ PROGR. I-II Y III'!F344</f>
        <v>0</v>
      </c>
      <c r="O352" s="267">
        <f t="shared" si="265"/>
        <v>0</v>
      </c>
      <c r="P352" s="117"/>
      <c r="Q352" s="287">
        <f>+'0BJ PROGR. I-II Y III'!I344</f>
        <v>0</v>
      </c>
      <c r="R352" s="130">
        <f>+'0BJ PROGR. I-II Y III'!J344</f>
        <v>0</v>
      </c>
      <c r="S352" s="130">
        <f>+'0BJ PROGR. I-II Y III'!K344</f>
        <v>0</v>
      </c>
      <c r="T352" s="130">
        <f>+'0BJ PROGR. I-II Y III'!L344</f>
        <v>0</v>
      </c>
      <c r="U352" s="130">
        <f>+'0BJ PROGR. I-II Y III'!M344</f>
        <v>0</v>
      </c>
      <c r="V352" s="358">
        <f>+'0BJ PROGR. I-II Y III'!N344</f>
        <v>0</v>
      </c>
      <c r="W352" s="130">
        <f>+'0BJ PROGR. I-II Y III'!O344</f>
        <v>0</v>
      </c>
      <c r="X352" s="280">
        <f>+'0BJ PROGR. I-II Y III'!P344</f>
        <v>0</v>
      </c>
      <c r="Y352" s="257">
        <f>+'0BJ PROGR. I-II Y III'!Q344</f>
        <v>0</v>
      </c>
      <c r="Z352" s="257">
        <f>+'0BJ PROGR. I-II Y III'!R344</f>
        <v>0</v>
      </c>
      <c r="AA352" s="257">
        <f>+'0BJ PROGR. I-II Y III'!S344</f>
        <v>0</v>
      </c>
      <c r="AB352" s="130">
        <f>+'0BJ PROGR. I-II Y III'!T344</f>
        <v>0</v>
      </c>
      <c r="AC352" s="287">
        <f>+'0BJ PROGR. I-II Y III'!U344</f>
        <v>0</v>
      </c>
      <c r="AD352" s="130">
        <f>+'0BJ PROGR. I-II Y III'!V344</f>
        <v>0</v>
      </c>
      <c r="AE352" s="130">
        <f>+'0BJ PROGR. I-II Y III'!W344</f>
        <v>0</v>
      </c>
      <c r="AF352" s="130">
        <f>+'0BJ PROGR. I-II Y III'!X344</f>
        <v>0</v>
      </c>
      <c r="AG352" s="130">
        <f>+'0BJ PROGR. I-II Y III'!Y344</f>
        <v>0</v>
      </c>
      <c r="AH352" s="130">
        <f>+'0BJ PROGR. I-II Y III'!Z344</f>
        <v>0</v>
      </c>
      <c r="AI352" s="280">
        <f>+'0BJ PROGR. I-II Y III'!AA344</f>
        <v>0</v>
      </c>
      <c r="AJ352" s="267">
        <f t="shared" si="266"/>
        <v>0</v>
      </c>
      <c r="AK352" s="130"/>
      <c r="AL352" s="267">
        <v>0</v>
      </c>
      <c r="AM352" s="130"/>
      <c r="AN352" s="267">
        <f t="shared" si="267"/>
        <v>0</v>
      </c>
      <c r="AO352" s="130"/>
      <c r="AP352" s="130"/>
      <c r="AQ352" s="130"/>
      <c r="AR352" s="130"/>
      <c r="AS352" s="130"/>
      <c r="AT352" s="130"/>
      <c r="AU352" s="130"/>
      <c r="AV352" s="130"/>
      <c r="AW352" s="130"/>
      <c r="AX352" s="116"/>
      <c r="AY352" s="116"/>
    </row>
    <row r="353" spans="1:51" ht="15.75" customHeight="1">
      <c r="A353" s="116"/>
      <c r="B353" s="116"/>
      <c r="C353" s="116"/>
      <c r="D353" s="116"/>
      <c r="E353" s="116"/>
      <c r="F353" s="116"/>
      <c r="G353" s="136" t="s">
        <v>1019</v>
      </c>
      <c r="I353" s="260" t="s">
        <v>916</v>
      </c>
      <c r="J353" s="162" t="s">
        <v>917</v>
      </c>
      <c r="K353" s="287">
        <f>+'0BJ PROGR. I-II Y III'!C345</f>
        <v>0</v>
      </c>
      <c r="L353" s="130">
        <f>+'0BJ PROGR. I-II Y III'!D345</f>
        <v>0</v>
      </c>
      <c r="M353" s="130">
        <f>+'0BJ PROGR. I-II Y III'!E345</f>
        <v>0</v>
      </c>
      <c r="N353" s="130">
        <f>+'0BJ PROGR. I-II Y III'!F345</f>
        <v>0</v>
      </c>
      <c r="O353" s="267">
        <f t="shared" si="265"/>
        <v>0</v>
      </c>
      <c r="P353" s="117"/>
      <c r="Q353" s="287">
        <f>+'0BJ PROGR. I-II Y III'!I345</f>
        <v>0</v>
      </c>
      <c r="R353" s="130">
        <f>+'0BJ PROGR. I-II Y III'!J345+0.01</f>
        <v>113289014.14</v>
      </c>
      <c r="S353" s="130">
        <f>+'0BJ PROGR. I-II Y III'!K345</f>
        <v>0</v>
      </c>
      <c r="T353" s="130">
        <f>+'0BJ PROGR. I-II Y III'!L345</f>
        <v>0</v>
      </c>
      <c r="U353" s="130">
        <f>+'0BJ PROGR. I-II Y III'!M345</f>
        <v>0</v>
      </c>
      <c r="V353" s="358">
        <f>+'0BJ PROGR. I-II Y III'!N345</f>
        <v>0</v>
      </c>
      <c r="W353" s="130">
        <f>+'0BJ PROGR. I-II Y III'!O345</f>
        <v>0</v>
      </c>
      <c r="X353" s="280">
        <f>+'0BJ PROGR. I-II Y III'!P345</f>
        <v>0</v>
      </c>
      <c r="Y353" s="257">
        <f>+'0BJ PROGR. I-II Y III'!Q345</f>
        <v>0</v>
      </c>
      <c r="Z353" s="257">
        <f>+'0BJ PROGR. I-II Y III'!R345</f>
        <v>0</v>
      </c>
      <c r="AA353" s="257">
        <f>+'0BJ PROGR. I-II Y III'!S345</f>
        <v>0</v>
      </c>
      <c r="AB353" s="130">
        <f>+'0BJ PROGR. I-II Y III'!T345</f>
        <v>0</v>
      </c>
      <c r="AC353" s="287">
        <f>+'0BJ PROGR. I-II Y III'!U345</f>
        <v>0</v>
      </c>
      <c r="AD353" s="130">
        <f>+'0BJ PROGR. I-II Y III'!V345</f>
        <v>0</v>
      </c>
      <c r="AE353" s="130">
        <f>+'0BJ PROGR. I-II Y III'!W345</f>
        <v>0</v>
      </c>
      <c r="AF353" s="130">
        <f>+'0BJ PROGR. I-II Y III'!X345</f>
        <v>0</v>
      </c>
      <c r="AG353" s="130">
        <f>+'0BJ PROGR. I-II Y III'!Y345</f>
        <v>0</v>
      </c>
      <c r="AH353" s="130">
        <f>+'0BJ PROGR. I-II Y III'!Z345</f>
        <v>0</v>
      </c>
      <c r="AI353" s="280">
        <f>+'0BJ PROGR. I-II Y III'!AA345</f>
        <v>0</v>
      </c>
      <c r="AJ353" s="267">
        <f t="shared" si="266"/>
        <v>113289014.14</v>
      </c>
      <c r="AK353" s="130"/>
      <c r="AL353" s="267">
        <f>+'DETALLE PROG. III'!D160</f>
        <v>18000000</v>
      </c>
      <c r="AM353" s="130"/>
      <c r="AN353" s="267">
        <f t="shared" si="267"/>
        <v>131289014.14</v>
      </c>
      <c r="AO353" s="130"/>
      <c r="AP353" s="130"/>
      <c r="AQ353" s="130"/>
      <c r="AR353" s="130"/>
      <c r="AS353" s="130"/>
      <c r="AT353" s="130"/>
      <c r="AU353" s="130"/>
      <c r="AV353" s="130"/>
      <c r="AW353" s="130"/>
      <c r="AX353" s="116"/>
      <c r="AY353" s="116"/>
    </row>
    <row r="354" spans="1:51" ht="15.75" customHeight="1">
      <c r="A354" s="116"/>
      <c r="B354" s="116"/>
      <c r="C354" s="116"/>
      <c r="D354" s="116"/>
      <c r="E354" s="116"/>
      <c r="F354" s="116"/>
      <c r="G354" s="136" t="s">
        <v>1019</v>
      </c>
      <c r="I354" s="260" t="s">
        <v>918</v>
      </c>
      <c r="J354" s="162" t="s">
        <v>919</v>
      </c>
      <c r="K354" s="287">
        <f>+'0BJ PROGR. I-II Y III'!C346</f>
        <v>0</v>
      </c>
      <c r="L354" s="130">
        <f>+'0BJ PROGR. I-II Y III'!D346</f>
        <v>0</v>
      </c>
      <c r="M354" s="130">
        <f>+'0BJ PROGR. I-II Y III'!E346</f>
        <v>0</v>
      </c>
      <c r="N354" s="130">
        <f>+'0BJ PROGR. I-II Y III'!F346</f>
        <v>0</v>
      </c>
      <c r="O354" s="267">
        <f t="shared" si="265"/>
        <v>0</v>
      </c>
      <c r="P354" s="117"/>
      <c r="Q354" s="287">
        <f>+'0BJ PROGR. I-II Y III'!I346</f>
        <v>0</v>
      </c>
      <c r="R354" s="130">
        <f>+'0BJ PROGR. I-II Y III'!J346</f>
        <v>0</v>
      </c>
      <c r="S354" s="130">
        <f>+'0BJ PROGR. I-II Y III'!K346</f>
        <v>0</v>
      </c>
      <c r="T354" s="130">
        <f>+'0BJ PROGR. I-II Y III'!L346</f>
        <v>0</v>
      </c>
      <c r="U354" s="130">
        <f>+'0BJ PROGR. I-II Y III'!M346</f>
        <v>0</v>
      </c>
      <c r="V354" s="358">
        <f>+'0BJ PROGR. I-II Y III'!N346</f>
        <v>0</v>
      </c>
      <c r="W354" s="130">
        <f>+'0BJ PROGR. I-II Y III'!O346</f>
        <v>0</v>
      </c>
      <c r="X354" s="280">
        <f>+'0BJ PROGR. I-II Y III'!P346</f>
        <v>0</v>
      </c>
      <c r="Y354" s="257">
        <f>+'0BJ PROGR. I-II Y III'!Q346</f>
        <v>0</v>
      </c>
      <c r="Z354" s="257">
        <f>+'0BJ PROGR. I-II Y III'!R346</f>
        <v>0</v>
      </c>
      <c r="AA354" s="257">
        <f>+'0BJ PROGR. I-II Y III'!S346</f>
        <v>0</v>
      </c>
      <c r="AB354" s="130">
        <f>+'0BJ PROGR. I-II Y III'!T346</f>
        <v>0</v>
      </c>
      <c r="AC354" s="287">
        <f>+'0BJ PROGR. I-II Y III'!U346</f>
        <v>0</v>
      </c>
      <c r="AD354" s="130">
        <f>+'0BJ PROGR. I-II Y III'!V346</f>
        <v>0</v>
      </c>
      <c r="AE354" s="130">
        <f>+'0BJ PROGR. I-II Y III'!W346</f>
        <v>0</v>
      </c>
      <c r="AF354" s="130">
        <f>+'0BJ PROGR. I-II Y III'!X346</f>
        <v>0</v>
      </c>
      <c r="AG354" s="130">
        <f>+'0BJ PROGR. I-II Y III'!Y346</f>
        <v>0</v>
      </c>
      <c r="AH354" s="130">
        <f>+'0BJ PROGR. I-II Y III'!Z346</f>
        <v>0</v>
      </c>
      <c r="AI354" s="280">
        <f>+'0BJ PROGR. I-II Y III'!AA346</f>
        <v>0</v>
      </c>
      <c r="AJ354" s="267">
        <f t="shared" si="266"/>
        <v>0</v>
      </c>
      <c r="AK354" s="130"/>
      <c r="AL354" s="267">
        <v>0</v>
      </c>
      <c r="AM354" s="130"/>
      <c r="AN354" s="267">
        <f t="shared" si="267"/>
        <v>0</v>
      </c>
      <c r="AO354" s="130"/>
      <c r="AP354" s="130"/>
      <c r="AQ354" s="130"/>
      <c r="AR354" s="130"/>
      <c r="AS354" s="130"/>
      <c r="AT354" s="130"/>
      <c r="AU354" s="130"/>
      <c r="AV354" s="130"/>
      <c r="AW354" s="130"/>
      <c r="AX354" s="116"/>
      <c r="AY354" s="116"/>
    </row>
    <row r="355" spans="1:51" ht="15.75" customHeight="1">
      <c r="A355" s="116"/>
      <c r="B355" s="116"/>
      <c r="C355" s="116"/>
      <c r="D355" s="116"/>
      <c r="E355" s="116"/>
      <c r="F355" s="116"/>
      <c r="G355" s="136" t="s">
        <v>1019</v>
      </c>
      <c r="I355" s="260" t="s">
        <v>920</v>
      </c>
      <c r="J355" s="162" t="s">
        <v>921</v>
      </c>
      <c r="K355" s="287">
        <f>+'0BJ PROGR. I-II Y III'!C347</f>
        <v>0</v>
      </c>
      <c r="L355" s="130">
        <f>+'0BJ PROGR. I-II Y III'!D347</f>
        <v>0</v>
      </c>
      <c r="M355" s="130">
        <f>+'0BJ PROGR. I-II Y III'!E347</f>
        <v>0</v>
      </c>
      <c r="N355" s="130">
        <f>+'0BJ PROGR. I-II Y III'!F347</f>
        <v>0</v>
      </c>
      <c r="O355" s="267">
        <f t="shared" si="265"/>
        <v>0</v>
      </c>
      <c r="P355" s="117"/>
      <c r="Q355" s="287">
        <f>+'0BJ PROGR. I-II Y III'!I347</f>
        <v>0</v>
      </c>
      <c r="R355" s="130">
        <f>+'0BJ PROGR. I-II Y III'!J347</f>
        <v>0</v>
      </c>
      <c r="S355" s="130">
        <f>+'0BJ PROGR. I-II Y III'!K347</f>
        <v>0</v>
      </c>
      <c r="T355" s="130">
        <f>+'0BJ PROGR. I-II Y III'!L347</f>
        <v>0</v>
      </c>
      <c r="U355" s="130">
        <f>+'0BJ PROGR. I-II Y III'!M347</f>
        <v>0</v>
      </c>
      <c r="V355" s="358">
        <f>+'0BJ PROGR. I-II Y III'!N347</f>
        <v>0</v>
      </c>
      <c r="W355" s="130">
        <f>+'0BJ PROGR. I-II Y III'!O347</f>
        <v>0</v>
      </c>
      <c r="X355" s="280">
        <f>+'0BJ PROGR. I-II Y III'!P347</f>
        <v>0</v>
      </c>
      <c r="Y355" s="257">
        <f>+'0BJ PROGR. I-II Y III'!Q347</f>
        <v>0</v>
      </c>
      <c r="Z355" s="257">
        <f>+'0BJ PROGR. I-II Y III'!R347</f>
        <v>0</v>
      </c>
      <c r="AA355" s="257">
        <f>+'0BJ PROGR. I-II Y III'!S347</f>
        <v>0</v>
      </c>
      <c r="AB355" s="130">
        <f>+'0BJ PROGR. I-II Y III'!T347</f>
        <v>0</v>
      </c>
      <c r="AC355" s="287">
        <f>+'0BJ PROGR. I-II Y III'!U347</f>
        <v>0</v>
      </c>
      <c r="AD355" s="130">
        <f>+'0BJ PROGR. I-II Y III'!V347</f>
        <v>0</v>
      </c>
      <c r="AE355" s="130">
        <f>+'0BJ PROGR. I-II Y III'!W347</f>
        <v>0</v>
      </c>
      <c r="AF355" s="130">
        <f>+'0BJ PROGR. I-II Y III'!X347</f>
        <v>0</v>
      </c>
      <c r="AG355" s="130">
        <f>+'0BJ PROGR. I-II Y III'!Y347</f>
        <v>0</v>
      </c>
      <c r="AH355" s="130">
        <f>+'0BJ PROGR. I-II Y III'!Z347</f>
        <v>0</v>
      </c>
      <c r="AI355" s="280">
        <f>+'0BJ PROGR. I-II Y III'!AA347</f>
        <v>0</v>
      </c>
      <c r="AJ355" s="267">
        <f t="shared" si="266"/>
        <v>0</v>
      </c>
      <c r="AK355" s="130"/>
      <c r="AL355" s="267">
        <v>0</v>
      </c>
      <c r="AM355" s="130"/>
      <c r="AN355" s="267">
        <f t="shared" si="267"/>
        <v>0</v>
      </c>
      <c r="AO355" s="130"/>
      <c r="AP355" s="130"/>
      <c r="AQ355" s="130"/>
      <c r="AR355" s="130"/>
      <c r="AS355" s="130"/>
      <c r="AT355" s="130"/>
      <c r="AU355" s="130"/>
      <c r="AV355" s="130"/>
      <c r="AW355" s="130"/>
      <c r="AX355" s="116"/>
      <c r="AY355" s="116"/>
    </row>
    <row r="356" spans="1:51" ht="15.75" customHeight="1">
      <c r="A356" s="116"/>
      <c r="B356" s="116"/>
      <c r="C356" s="116"/>
      <c r="D356" s="116"/>
      <c r="E356" s="116"/>
      <c r="F356" s="116"/>
      <c r="G356" s="136" t="s">
        <v>1019</v>
      </c>
      <c r="I356" s="260" t="s">
        <v>922</v>
      </c>
      <c r="J356" s="162" t="s">
        <v>923</v>
      </c>
      <c r="K356" s="287">
        <f>+'0BJ PROGR. I-II Y III'!C348</f>
        <v>6000000</v>
      </c>
      <c r="L356" s="130">
        <f>+'0BJ PROGR. I-II Y III'!D348</f>
        <v>0</v>
      </c>
      <c r="M356" s="130">
        <f>+'0BJ PROGR. I-II Y III'!E348</f>
        <v>0</v>
      </c>
      <c r="N356" s="130">
        <f>+'0BJ PROGR. I-II Y III'!F348</f>
        <v>0</v>
      </c>
      <c r="O356" s="267">
        <f t="shared" si="265"/>
        <v>6000000</v>
      </c>
      <c r="P356" s="117"/>
      <c r="Q356" s="287">
        <f>+'0BJ PROGR. I-II Y III'!I348</f>
        <v>0</v>
      </c>
      <c r="R356" s="130">
        <f>+'0BJ PROGR. I-II Y III'!J348</f>
        <v>75200000</v>
      </c>
      <c r="S356" s="130">
        <f>+'0BJ PROGR. I-II Y III'!K348</f>
        <v>0</v>
      </c>
      <c r="T356" s="130">
        <f>+'0BJ PROGR. I-II Y III'!L348</f>
        <v>0</v>
      </c>
      <c r="U356" s="130">
        <f>+'0BJ PROGR. I-II Y III'!M348</f>
        <v>0</v>
      </c>
      <c r="V356" s="358">
        <f>+'0BJ PROGR. I-II Y III'!N348</f>
        <v>0</v>
      </c>
      <c r="W356" s="130">
        <f>+'0BJ PROGR. I-II Y III'!O348</f>
        <v>0</v>
      </c>
      <c r="X356" s="280">
        <f>+'0BJ PROGR. I-II Y III'!P348</f>
        <v>0</v>
      </c>
      <c r="Y356" s="257">
        <f>+'0BJ PROGR. I-II Y III'!Q348</f>
        <v>0</v>
      </c>
      <c r="Z356" s="257">
        <f>+'0BJ PROGR. I-II Y III'!R348</f>
        <v>0</v>
      </c>
      <c r="AA356" s="257">
        <f>+'0BJ PROGR. I-II Y III'!S348</f>
        <v>0</v>
      </c>
      <c r="AB356" s="130">
        <f>+'0BJ PROGR. I-II Y III'!T348</f>
        <v>0</v>
      </c>
      <c r="AC356" s="287">
        <f>+'0BJ PROGR. I-II Y III'!U348</f>
        <v>0</v>
      </c>
      <c r="AD356" s="130">
        <f>+'0BJ PROGR. I-II Y III'!V348</f>
        <v>0</v>
      </c>
      <c r="AE356" s="130">
        <f>+'0BJ PROGR. I-II Y III'!W348</f>
        <v>0</v>
      </c>
      <c r="AF356" s="130">
        <f>+'0BJ PROGR. I-II Y III'!X348</f>
        <v>0</v>
      </c>
      <c r="AG356" s="130">
        <f>+'0BJ PROGR. I-II Y III'!Y348</f>
        <v>0</v>
      </c>
      <c r="AH356" s="130">
        <f>+'0BJ PROGR. I-II Y III'!Z348</f>
        <v>0</v>
      </c>
      <c r="AI356" s="280">
        <f>+'0BJ PROGR. I-II Y III'!AA348</f>
        <v>0</v>
      </c>
      <c r="AJ356" s="267">
        <f t="shared" si="266"/>
        <v>75200000</v>
      </c>
      <c r="AK356" s="130"/>
      <c r="AL356" s="267">
        <v>0</v>
      </c>
      <c r="AM356" s="130"/>
      <c r="AN356" s="267">
        <f t="shared" si="267"/>
        <v>81200000</v>
      </c>
      <c r="AO356" s="130"/>
      <c r="AP356" s="130"/>
      <c r="AQ356" s="130"/>
      <c r="AR356" s="130"/>
      <c r="AS356" s="130"/>
      <c r="AT356" s="130"/>
      <c r="AU356" s="130"/>
      <c r="AV356" s="130"/>
      <c r="AW356" s="130"/>
      <c r="AX356" s="116"/>
      <c r="AY356" s="116"/>
    </row>
    <row r="357" spans="1:51" ht="15.75" customHeight="1">
      <c r="A357" s="116"/>
      <c r="B357" s="116"/>
      <c r="C357" s="116"/>
      <c r="D357" s="116"/>
      <c r="E357" s="116"/>
      <c r="F357" s="116"/>
      <c r="G357" s="136" t="s">
        <v>1019</v>
      </c>
      <c r="I357" s="260" t="s">
        <v>924</v>
      </c>
      <c r="J357" s="162" t="s">
        <v>925</v>
      </c>
      <c r="K357" s="287">
        <f>+'0BJ PROGR. I-II Y III'!C349</f>
        <v>0</v>
      </c>
      <c r="L357" s="130">
        <f>+'0BJ PROGR. I-II Y III'!D349</f>
        <v>0</v>
      </c>
      <c r="M357" s="130">
        <f>+'0BJ PROGR. I-II Y III'!E349</f>
        <v>0</v>
      </c>
      <c r="N357" s="130">
        <f>+'0BJ PROGR. I-II Y III'!F349</f>
        <v>0</v>
      </c>
      <c r="O357" s="267">
        <f t="shared" si="265"/>
        <v>0</v>
      </c>
      <c r="P357" s="117"/>
      <c r="Q357" s="287">
        <f>+'0BJ PROGR. I-II Y III'!I349</f>
        <v>0</v>
      </c>
      <c r="R357" s="130">
        <f>+'0BJ PROGR. I-II Y III'!J349</f>
        <v>0</v>
      </c>
      <c r="S357" s="130">
        <f>+'0BJ PROGR. I-II Y III'!K349</f>
        <v>0</v>
      </c>
      <c r="T357" s="130">
        <f>+'0BJ PROGR. I-II Y III'!L349</f>
        <v>0</v>
      </c>
      <c r="U357" s="130">
        <f>+'0BJ PROGR. I-II Y III'!M349</f>
        <v>0</v>
      </c>
      <c r="V357" s="358">
        <f>+'0BJ PROGR. I-II Y III'!N349</f>
        <v>0</v>
      </c>
      <c r="W357" s="130">
        <f>+'0BJ PROGR. I-II Y III'!O349</f>
        <v>0</v>
      </c>
      <c r="X357" s="280">
        <f>+'0BJ PROGR. I-II Y III'!P349</f>
        <v>0</v>
      </c>
      <c r="Y357" s="257">
        <f>+'0BJ PROGR. I-II Y III'!Q349</f>
        <v>0</v>
      </c>
      <c r="Z357" s="257">
        <f>+'0BJ PROGR. I-II Y III'!R349</f>
        <v>0</v>
      </c>
      <c r="AA357" s="257">
        <f>+'0BJ PROGR. I-II Y III'!S349</f>
        <v>0</v>
      </c>
      <c r="AB357" s="130">
        <f>+'0BJ PROGR. I-II Y III'!T349</f>
        <v>0</v>
      </c>
      <c r="AC357" s="287">
        <f>+'0BJ PROGR. I-II Y III'!U349</f>
        <v>0</v>
      </c>
      <c r="AD357" s="130">
        <f>+'0BJ PROGR. I-II Y III'!V349</f>
        <v>0</v>
      </c>
      <c r="AE357" s="130">
        <f>+'0BJ PROGR. I-II Y III'!W349</f>
        <v>0</v>
      </c>
      <c r="AF357" s="130">
        <f>+'0BJ PROGR. I-II Y III'!X349</f>
        <v>0</v>
      </c>
      <c r="AG357" s="130">
        <f>+'0BJ PROGR. I-II Y III'!Y349</f>
        <v>0</v>
      </c>
      <c r="AH357" s="130">
        <f>+'0BJ PROGR. I-II Y III'!Z349</f>
        <v>0</v>
      </c>
      <c r="AI357" s="280">
        <f>+'0BJ PROGR. I-II Y III'!AA349</f>
        <v>0</v>
      </c>
      <c r="AJ357" s="267">
        <f t="shared" si="266"/>
        <v>0</v>
      </c>
      <c r="AK357" s="130"/>
      <c r="AL357" s="267">
        <v>0</v>
      </c>
      <c r="AM357" s="130"/>
      <c r="AN357" s="267">
        <f t="shared" si="267"/>
        <v>0</v>
      </c>
      <c r="AO357" s="130"/>
      <c r="AP357" s="130"/>
      <c r="AQ357" s="130"/>
      <c r="AR357" s="130"/>
      <c r="AS357" s="130"/>
      <c r="AT357" s="130"/>
      <c r="AU357" s="130"/>
      <c r="AV357" s="130"/>
      <c r="AW357" s="130"/>
      <c r="AX357" s="116"/>
      <c r="AY357" s="116"/>
    </row>
    <row r="358" spans="1:51" ht="15.75" customHeight="1">
      <c r="A358" s="116"/>
      <c r="B358" s="116"/>
      <c r="C358" s="116"/>
      <c r="D358" s="116"/>
      <c r="E358" s="116"/>
      <c r="F358" s="136"/>
      <c r="G358" s="142" t="s">
        <v>1019</v>
      </c>
      <c r="I358" s="303" t="s">
        <v>926</v>
      </c>
      <c r="J358" s="367" t="s">
        <v>927</v>
      </c>
      <c r="K358" s="287"/>
      <c r="L358" s="130"/>
      <c r="M358" s="130"/>
      <c r="N358" s="130"/>
      <c r="O358" s="274"/>
      <c r="P358" s="117"/>
      <c r="Q358" s="287"/>
      <c r="R358" s="130"/>
      <c r="S358" s="130"/>
      <c r="T358" s="130"/>
      <c r="U358" s="130"/>
      <c r="V358" s="358"/>
      <c r="W358" s="130"/>
      <c r="X358" s="280"/>
      <c r="Y358" s="257"/>
      <c r="Z358" s="257"/>
      <c r="AA358" s="257"/>
      <c r="AB358" s="130"/>
      <c r="AC358" s="287"/>
      <c r="AD358" s="130"/>
      <c r="AE358" s="130"/>
      <c r="AF358" s="130"/>
      <c r="AG358" s="130"/>
      <c r="AH358" s="130"/>
      <c r="AI358" s="280"/>
      <c r="AJ358" s="277"/>
      <c r="AK358" s="130"/>
      <c r="AL358" s="274"/>
      <c r="AM358" s="130"/>
      <c r="AN358" s="274"/>
      <c r="AO358" s="130"/>
      <c r="AP358" s="130"/>
      <c r="AQ358" s="130"/>
      <c r="AR358" s="130"/>
      <c r="AS358" s="130"/>
      <c r="AT358" s="130"/>
      <c r="AU358" s="130"/>
      <c r="AV358" s="130"/>
      <c r="AW358" s="130"/>
      <c r="AX358" s="116"/>
      <c r="AY358" s="116"/>
    </row>
    <row r="359" spans="1:51" ht="15.75" customHeight="1">
      <c r="A359" s="116"/>
      <c r="B359" s="116"/>
      <c r="C359" s="116"/>
      <c r="D359" s="116"/>
      <c r="E359" s="116"/>
      <c r="F359" s="116"/>
      <c r="G359" s="144" t="s">
        <v>1019</v>
      </c>
      <c r="I359" s="304" t="s">
        <v>928</v>
      </c>
      <c r="J359" s="254" t="s">
        <v>929</v>
      </c>
      <c r="K359" s="287">
        <f>+'0BJ PROGR. I-II Y III'!C351</f>
        <v>0</v>
      </c>
      <c r="L359" s="130">
        <f>+'0BJ PROGR. I-II Y III'!D351</f>
        <v>0</v>
      </c>
      <c r="M359" s="130">
        <f>+'0BJ PROGR. I-II Y III'!E351</f>
        <v>0</v>
      </c>
      <c r="N359" s="130">
        <f>+'0BJ PROGR. I-II Y III'!F351</f>
        <v>0</v>
      </c>
      <c r="O359" s="267">
        <f>SUM(K359:N359)</f>
        <v>0</v>
      </c>
      <c r="P359" s="117"/>
      <c r="Q359" s="287">
        <f>+'0BJ PROGR. I-II Y III'!I351</f>
        <v>0</v>
      </c>
      <c r="R359" s="130">
        <f>+'0BJ PROGR. I-II Y III'!J351</f>
        <v>0</v>
      </c>
      <c r="S359" s="130">
        <f>+'0BJ PROGR. I-II Y III'!K351</f>
        <v>0</v>
      </c>
      <c r="T359" s="130">
        <f>+'0BJ PROGR. I-II Y III'!L351</f>
        <v>0</v>
      </c>
      <c r="U359" s="130">
        <f>+'0BJ PROGR. I-II Y III'!M351</f>
        <v>0</v>
      </c>
      <c r="V359" s="358">
        <f>+'0BJ PROGR. I-II Y III'!N351</f>
        <v>0</v>
      </c>
      <c r="W359" s="130">
        <f>+'0BJ PROGR. I-II Y III'!O351</f>
        <v>0</v>
      </c>
      <c r="X359" s="280">
        <f>+'0BJ PROGR. I-II Y III'!P351</f>
        <v>0</v>
      </c>
      <c r="Y359" s="257">
        <f>+'0BJ PROGR. I-II Y III'!Q351</f>
        <v>0</v>
      </c>
      <c r="Z359" s="257">
        <f>+'0BJ PROGR. I-II Y III'!R351</f>
        <v>0</v>
      </c>
      <c r="AA359" s="257">
        <f>+'0BJ PROGR. I-II Y III'!S351</f>
        <v>0</v>
      </c>
      <c r="AB359" s="130">
        <f>+'0BJ PROGR. I-II Y III'!T351</f>
        <v>0</v>
      </c>
      <c r="AC359" s="287">
        <f>+'0BJ PROGR. I-II Y III'!U351</f>
        <v>0</v>
      </c>
      <c r="AD359" s="130">
        <f>+'0BJ PROGR. I-II Y III'!V351</f>
        <v>0</v>
      </c>
      <c r="AE359" s="130">
        <f>+'0BJ PROGR. I-II Y III'!W351</f>
        <v>0</v>
      </c>
      <c r="AF359" s="130">
        <f>+'0BJ PROGR. I-II Y III'!X351</f>
        <v>0</v>
      </c>
      <c r="AG359" s="130">
        <f>+'0BJ PROGR. I-II Y III'!Y351</f>
        <v>0</v>
      </c>
      <c r="AH359" s="130">
        <f>+'0BJ PROGR. I-II Y III'!Z351</f>
        <v>0</v>
      </c>
      <c r="AI359" s="280">
        <f>+'0BJ PROGR. I-II Y III'!AA351</f>
        <v>0</v>
      </c>
      <c r="AJ359" s="267">
        <f>+Q359+R359+S359+T359+U359++X359+AB359+AC359+AD359+AE359+AF359+AG359+AH359+AI359</f>
        <v>0</v>
      </c>
      <c r="AK359" s="130"/>
      <c r="AL359" s="267">
        <v>0</v>
      </c>
      <c r="AM359" s="130"/>
      <c r="AN359" s="267">
        <f>+O359+AJ359+AL359</f>
        <v>0</v>
      </c>
      <c r="AO359" s="130"/>
      <c r="AP359" s="130"/>
      <c r="AQ359" s="130"/>
      <c r="AR359" s="130"/>
      <c r="AS359" s="130"/>
      <c r="AT359" s="130"/>
      <c r="AU359" s="130"/>
      <c r="AV359" s="130"/>
      <c r="AW359" s="130"/>
      <c r="AX359" s="116"/>
      <c r="AY359" s="116"/>
    </row>
    <row r="360" spans="1:51" ht="15.75" customHeight="1">
      <c r="A360" s="116"/>
      <c r="B360" s="116"/>
      <c r="C360" s="116"/>
      <c r="D360" s="116"/>
      <c r="E360" s="116"/>
      <c r="F360" s="116"/>
      <c r="G360" s="136"/>
      <c r="I360" s="260"/>
      <c r="J360" s="162"/>
      <c r="K360" s="287"/>
      <c r="L360" s="130"/>
      <c r="M360" s="130"/>
      <c r="N360" s="130"/>
      <c r="O360" s="267"/>
      <c r="P360" s="117"/>
      <c r="Q360" s="287"/>
      <c r="R360" s="130"/>
      <c r="S360" s="130"/>
      <c r="T360" s="130"/>
      <c r="U360" s="130"/>
      <c r="V360" s="358"/>
      <c r="W360" s="130"/>
      <c r="X360" s="280"/>
      <c r="Y360" s="257"/>
      <c r="Z360" s="257"/>
      <c r="AA360" s="257"/>
      <c r="AB360" s="130"/>
      <c r="AC360" s="287"/>
      <c r="AD360" s="130"/>
      <c r="AE360" s="130"/>
      <c r="AF360" s="130"/>
      <c r="AG360" s="130"/>
      <c r="AH360" s="130"/>
      <c r="AI360" s="280"/>
      <c r="AJ360" s="280"/>
      <c r="AK360" s="130"/>
      <c r="AL360" s="267"/>
      <c r="AM360" s="130"/>
      <c r="AN360" s="267"/>
      <c r="AO360" s="130"/>
      <c r="AP360" s="130"/>
      <c r="AQ360" s="130"/>
      <c r="AR360" s="130"/>
      <c r="AS360" s="130"/>
      <c r="AT360" s="130"/>
      <c r="AU360" s="130"/>
      <c r="AV360" s="130"/>
      <c r="AW360" s="130"/>
      <c r="AX360" s="116"/>
      <c r="AY360" s="116"/>
    </row>
    <row r="361" spans="1:51" ht="15.75" customHeight="1">
      <c r="A361" s="116"/>
      <c r="B361" s="116"/>
      <c r="C361" s="136" t="s">
        <v>1021</v>
      </c>
      <c r="D361" s="116" t="s">
        <v>1022</v>
      </c>
      <c r="E361" s="116"/>
      <c r="F361" s="116"/>
      <c r="G361" s="116"/>
      <c r="I361" s="260"/>
      <c r="J361" s="162"/>
      <c r="K361" s="354">
        <f t="shared" ref="K361:O361" si="268">SUM(K362:K366)</f>
        <v>0</v>
      </c>
      <c r="L361" s="133">
        <f t="shared" si="268"/>
        <v>0</v>
      </c>
      <c r="M361" s="133">
        <f t="shared" si="268"/>
        <v>0</v>
      </c>
      <c r="N361" s="133">
        <f t="shared" si="268"/>
        <v>0</v>
      </c>
      <c r="O361" s="305">
        <f t="shared" si="268"/>
        <v>0</v>
      </c>
      <c r="P361" s="117"/>
      <c r="Q361" s="354">
        <f t="shared" ref="Q361:AJ361" si="269">SUM(Q362:Q366)</f>
        <v>0</v>
      </c>
      <c r="R361" s="133">
        <f t="shared" si="269"/>
        <v>0</v>
      </c>
      <c r="S361" s="133">
        <f t="shared" si="269"/>
        <v>0</v>
      </c>
      <c r="T361" s="133">
        <f t="shared" si="269"/>
        <v>0</v>
      </c>
      <c r="U361" s="133">
        <f t="shared" si="269"/>
        <v>0</v>
      </c>
      <c r="V361" s="355">
        <f t="shared" si="269"/>
        <v>0</v>
      </c>
      <c r="W361" s="133">
        <f t="shared" si="269"/>
        <v>0</v>
      </c>
      <c r="X361" s="308">
        <f t="shared" si="269"/>
        <v>0</v>
      </c>
      <c r="Y361" s="307">
        <f t="shared" si="269"/>
        <v>0</v>
      </c>
      <c r="Z361" s="307">
        <f t="shared" si="269"/>
        <v>0</v>
      </c>
      <c r="AA361" s="307">
        <f t="shared" si="269"/>
        <v>0</v>
      </c>
      <c r="AB361" s="133">
        <f t="shared" si="269"/>
        <v>0</v>
      </c>
      <c r="AC361" s="354">
        <f t="shared" si="269"/>
        <v>0</v>
      </c>
      <c r="AD361" s="133">
        <f t="shared" si="269"/>
        <v>0</v>
      </c>
      <c r="AE361" s="133">
        <f t="shared" si="269"/>
        <v>0</v>
      </c>
      <c r="AF361" s="133">
        <f t="shared" si="269"/>
        <v>0</v>
      </c>
      <c r="AG361" s="133">
        <f t="shared" si="269"/>
        <v>0</v>
      </c>
      <c r="AH361" s="133">
        <f t="shared" si="269"/>
        <v>0</v>
      </c>
      <c r="AI361" s="308">
        <f t="shared" si="269"/>
        <v>0</v>
      </c>
      <c r="AJ361" s="308">
        <f t="shared" si="269"/>
        <v>0</v>
      </c>
      <c r="AK361" s="130"/>
      <c r="AL361" s="305">
        <f>SUM(AL362:AL366)</f>
        <v>0</v>
      </c>
      <c r="AM361" s="130"/>
      <c r="AN361" s="305">
        <f>SUM(AN362:AN366)</f>
        <v>0</v>
      </c>
      <c r="AO361" s="130"/>
      <c r="AP361" s="130"/>
      <c r="AQ361" s="130"/>
      <c r="AR361" s="130"/>
      <c r="AS361" s="130"/>
      <c r="AT361" s="130"/>
      <c r="AU361" s="130"/>
      <c r="AV361" s="130"/>
      <c r="AW361" s="130"/>
      <c r="AX361" s="116"/>
      <c r="AY361" s="116"/>
    </row>
    <row r="362" spans="1:51" ht="15.75" customHeight="1">
      <c r="A362" s="116"/>
      <c r="B362" s="116"/>
      <c r="C362" s="116"/>
      <c r="D362" s="116"/>
      <c r="E362" s="116"/>
      <c r="F362" s="116"/>
      <c r="G362" s="131" t="s">
        <v>1021</v>
      </c>
      <c r="I362" s="273" t="s">
        <v>904</v>
      </c>
      <c r="J362" s="164" t="s">
        <v>905</v>
      </c>
      <c r="K362" s="354"/>
      <c r="L362" s="133"/>
      <c r="M362" s="133"/>
      <c r="N362" s="133"/>
      <c r="O362" s="305"/>
      <c r="P362" s="117"/>
      <c r="Q362" s="354"/>
      <c r="R362" s="133"/>
      <c r="S362" s="133"/>
      <c r="T362" s="133"/>
      <c r="U362" s="133"/>
      <c r="V362" s="355"/>
      <c r="W362" s="133"/>
      <c r="X362" s="308"/>
      <c r="Y362" s="307"/>
      <c r="Z362" s="307"/>
      <c r="AA362" s="307"/>
      <c r="AB362" s="133"/>
      <c r="AC362" s="354"/>
      <c r="AD362" s="133"/>
      <c r="AE362" s="133"/>
      <c r="AF362" s="133"/>
      <c r="AG362" s="133"/>
      <c r="AH362" s="133"/>
      <c r="AI362" s="308"/>
      <c r="AJ362" s="308"/>
      <c r="AK362" s="130"/>
      <c r="AL362" s="305"/>
      <c r="AM362" s="130"/>
      <c r="AN362" s="305"/>
      <c r="AO362" s="130"/>
      <c r="AP362" s="130"/>
      <c r="AQ362" s="130"/>
      <c r="AR362" s="130"/>
      <c r="AS362" s="130"/>
      <c r="AT362" s="130"/>
      <c r="AU362" s="130"/>
      <c r="AV362" s="130"/>
      <c r="AW362" s="130"/>
      <c r="AX362" s="116"/>
      <c r="AY362" s="116"/>
    </row>
    <row r="363" spans="1:51" ht="15.75" customHeight="1">
      <c r="A363" s="116"/>
      <c r="B363" s="116"/>
      <c r="C363" s="116"/>
      <c r="D363" s="116"/>
      <c r="E363" s="116"/>
      <c r="F363" s="116"/>
      <c r="G363" s="136" t="s">
        <v>1021</v>
      </c>
      <c r="I363" s="260" t="s">
        <v>930</v>
      </c>
      <c r="J363" s="162" t="s">
        <v>931</v>
      </c>
      <c r="K363" s="287">
        <f>+'0BJ PROGR. I-II Y III'!C355</f>
        <v>0</v>
      </c>
      <c r="L363" s="130">
        <f>+'0BJ PROGR. I-II Y III'!D355</f>
        <v>0</v>
      </c>
      <c r="M363" s="130">
        <f>+'0BJ PROGR. I-II Y III'!E355</f>
        <v>0</v>
      </c>
      <c r="N363" s="130">
        <f>+'0BJ PROGR. I-II Y III'!F355</f>
        <v>0</v>
      </c>
      <c r="O363" s="267">
        <f t="shared" ref="O363:O364" si="270">SUM(K363:N363)</f>
        <v>0</v>
      </c>
      <c r="P363" s="117"/>
      <c r="Q363" s="287">
        <f>+'0BJ PROGR. I-II Y III'!I355</f>
        <v>0</v>
      </c>
      <c r="R363" s="130">
        <f>+'0BJ PROGR. I-II Y III'!J355</f>
        <v>0</v>
      </c>
      <c r="S363" s="130">
        <f>+'0BJ PROGR. I-II Y III'!K355</f>
        <v>0</v>
      </c>
      <c r="T363" s="130">
        <f>+'0BJ PROGR. I-II Y III'!L355</f>
        <v>0</v>
      </c>
      <c r="U363" s="130">
        <f>+'0BJ PROGR. I-II Y III'!M355</f>
        <v>0</v>
      </c>
      <c r="V363" s="358">
        <f>+'0BJ PROGR. I-II Y III'!N355</f>
        <v>0</v>
      </c>
      <c r="W363" s="130">
        <f>+'0BJ PROGR. I-II Y III'!O355</f>
        <v>0</v>
      </c>
      <c r="X363" s="280">
        <f>+'0BJ PROGR. I-II Y III'!P355</f>
        <v>0</v>
      </c>
      <c r="Y363" s="257">
        <f>+'0BJ PROGR. I-II Y III'!Q355</f>
        <v>0</v>
      </c>
      <c r="Z363" s="257">
        <f>+'0BJ PROGR. I-II Y III'!R355</f>
        <v>0</v>
      </c>
      <c r="AA363" s="257">
        <f>+'0BJ PROGR. I-II Y III'!S355</f>
        <v>0</v>
      </c>
      <c r="AB363" s="130">
        <f>+'0BJ PROGR. I-II Y III'!T355</f>
        <v>0</v>
      </c>
      <c r="AC363" s="287">
        <f>+'0BJ PROGR. I-II Y III'!U355</f>
        <v>0</v>
      </c>
      <c r="AD363" s="130">
        <f>+'0BJ PROGR. I-II Y III'!V355</f>
        <v>0</v>
      </c>
      <c r="AE363" s="130">
        <f>+'0BJ PROGR. I-II Y III'!W355</f>
        <v>0</v>
      </c>
      <c r="AF363" s="130">
        <f>+'0BJ PROGR. I-II Y III'!X355</f>
        <v>0</v>
      </c>
      <c r="AG363" s="130">
        <f>+'0BJ PROGR. I-II Y III'!Y355</f>
        <v>0</v>
      </c>
      <c r="AH363" s="130">
        <f>+'0BJ PROGR. I-II Y III'!Z355</f>
        <v>0</v>
      </c>
      <c r="AI363" s="280">
        <f>+'0BJ PROGR. I-II Y III'!AA355</f>
        <v>0</v>
      </c>
      <c r="AJ363" s="267">
        <f t="shared" ref="AJ363:AJ364" si="271">+Q363+R363+S363+T363+U363++X363+AB363+AC363+AD363+AE363+AF363+AG363+AH363+AI363</f>
        <v>0</v>
      </c>
      <c r="AK363" s="130"/>
      <c r="AL363" s="267">
        <v>0</v>
      </c>
      <c r="AM363" s="130"/>
      <c r="AN363" s="267">
        <f t="shared" ref="AN363:AN364" si="272">+O363+AJ363+AL363</f>
        <v>0</v>
      </c>
      <c r="AO363" s="130"/>
      <c r="AP363" s="130"/>
      <c r="AQ363" s="130"/>
      <c r="AR363" s="130"/>
      <c r="AS363" s="130"/>
      <c r="AT363" s="130"/>
      <c r="AU363" s="130"/>
      <c r="AV363" s="130"/>
      <c r="AW363" s="130"/>
      <c r="AX363" s="116"/>
      <c r="AY363" s="116"/>
    </row>
    <row r="364" spans="1:51" ht="15.75" customHeight="1">
      <c r="A364" s="116"/>
      <c r="B364" s="116"/>
      <c r="C364" s="116"/>
      <c r="D364" s="116"/>
      <c r="E364" s="116"/>
      <c r="F364" s="116"/>
      <c r="G364" s="136" t="s">
        <v>1021</v>
      </c>
      <c r="I364" s="260" t="s">
        <v>932</v>
      </c>
      <c r="J364" s="162" t="s">
        <v>933</v>
      </c>
      <c r="K364" s="287">
        <f>+'0BJ PROGR. I-II Y III'!C356</f>
        <v>0</v>
      </c>
      <c r="L364" s="130">
        <f>+'0BJ PROGR. I-II Y III'!D356</f>
        <v>0</v>
      </c>
      <c r="M364" s="130">
        <f>+'0BJ PROGR. I-II Y III'!E356</f>
        <v>0</v>
      </c>
      <c r="N364" s="130">
        <f>+'0BJ PROGR. I-II Y III'!F356</f>
        <v>0</v>
      </c>
      <c r="O364" s="267">
        <f t="shared" si="270"/>
        <v>0</v>
      </c>
      <c r="P364" s="117"/>
      <c r="Q364" s="287">
        <f>+'0BJ PROGR. I-II Y III'!I356</f>
        <v>0</v>
      </c>
      <c r="R364" s="130">
        <f>+'0BJ PROGR. I-II Y III'!J356</f>
        <v>0</v>
      </c>
      <c r="S364" s="130">
        <f>+'0BJ PROGR. I-II Y III'!K356</f>
        <v>0</v>
      </c>
      <c r="T364" s="130">
        <f>+'0BJ PROGR. I-II Y III'!L356</f>
        <v>0</v>
      </c>
      <c r="U364" s="130">
        <f>+'0BJ PROGR. I-II Y III'!M356</f>
        <v>0</v>
      </c>
      <c r="V364" s="358">
        <f>+'0BJ PROGR. I-II Y III'!N356</f>
        <v>0</v>
      </c>
      <c r="W364" s="130">
        <f>+'0BJ PROGR. I-II Y III'!O356</f>
        <v>0</v>
      </c>
      <c r="X364" s="280">
        <f>+'0BJ PROGR. I-II Y III'!P356</f>
        <v>0</v>
      </c>
      <c r="Y364" s="257">
        <f>+'0BJ PROGR. I-II Y III'!Q356</f>
        <v>0</v>
      </c>
      <c r="Z364" s="257">
        <f>+'0BJ PROGR. I-II Y III'!R356</f>
        <v>0</v>
      </c>
      <c r="AA364" s="257">
        <f>+'0BJ PROGR. I-II Y III'!S356</f>
        <v>0</v>
      </c>
      <c r="AB364" s="130">
        <f>+'0BJ PROGR. I-II Y III'!T356</f>
        <v>0</v>
      </c>
      <c r="AC364" s="287">
        <f>+'0BJ PROGR. I-II Y III'!U356</f>
        <v>0</v>
      </c>
      <c r="AD364" s="130">
        <f>+'0BJ PROGR. I-II Y III'!V356</f>
        <v>0</v>
      </c>
      <c r="AE364" s="130">
        <f>+'0BJ PROGR. I-II Y III'!W356</f>
        <v>0</v>
      </c>
      <c r="AF364" s="130">
        <f>+'0BJ PROGR. I-II Y III'!X356</f>
        <v>0</v>
      </c>
      <c r="AG364" s="130">
        <f>+'0BJ PROGR. I-II Y III'!Y356</f>
        <v>0</v>
      </c>
      <c r="AH364" s="130">
        <f>+'0BJ PROGR. I-II Y III'!Z356</f>
        <v>0</v>
      </c>
      <c r="AI364" s="280">
        <f>+'0BJ PROGR. I-II Y III'!AA356</f>
        <v>0</v>
      </c>
      <c r="AJ364" s="267">
        <f t="shared" si="271"/>
        <v>0</v>
      </c>
      <c r="AK364" s="130"/>
      <c r="AL364" s="267">
        <v>0</v>
      </c>
      <c r="AM364" s="130"/>
      <c r="AN364" s="267">
        <f t="shared" si="272"/>
        <v>0</v>
      </c>
      <c r="AO364" s="130"/>
      <c r="AP364" s="130"/>
      <c r="AQ364" s="130"/>
      <c r="AR364" s="130"/>
      <c r="AS364" s="130"/>
      <c r="AT364" s="130"/>
      <c r="AU364" s="130"/>
      <c r="AV364" s="130"/>
      <c r="AW364" s="130"/>
      <c r="AX364" s="116"/>
      <c r="AY364" s="116"/>
    </row>
    <row r="365" spans="1:51" ht="15.75" customHeight="1">
      <c r="A365" s="116"/>
      <c r="B365" s="116"/>
      <c r="C365" s="116"/>
      <c r="D365" s="116"/>
      <c r="E365" s="116"/>
      <c r="F365" s="116"/>
      <c r="G365" s="131" t="s">
        <v>1021</v>
      </c>
      <c r="I365" s="273" t="s">
        <v>910</v>
      </c>
      <c r="J365" s="164" t="s">
        <v>911</v>
      </c>
      <c r="K365" s="287"/>
      <c r="L365" s="130"/>
      <c r="M365" s="130"/>
      <c r="N365" s="130"/>
      <c r="O365" s="305"/>
      <c r="P365" s="117"/>
      <c r="Q365" s="287"/>
      <c r="R365" s="130"/>
      <c r="S365" s="130"/>
      <c r="T365" s="130"/>
      <c r="U365" s="130"/>
      <c r="V365" s="358"/>
      <c r="W365" s="130"/>
      <c r="X365" s="280"/>
      <c r="Y365" s="257"/>
      <c r="Z365" s="257"/>
      <c r="AA365" s="257"/>
      <c r="AB365" s="130"/>
      <c r="AC365" s="287"/>
      <c r="AD365" s="130"/>
      <c r="AE365" s="130"/>
      <c r="AF365" s="130"/>
      <c r="AG365" s="130"/>
      <c r="AH365" s="130"/>
      <c r="AI365" s="280"/>
      <c r="AJ365" s="308"/>
      <c r="AK365" s="130"/>
      <c r="AL365" s="305"/>
      <c r="AM365" s="130"/>
      <c r="AN365" s="305"/>
      <c r="AO365" s="130"/>
      <c r="AP365" s="130"/>
      <c r="AQ365" s="130"/>
      <c r="AR365" s="130"/>
      <c r="AS365" s="130"/>
      <c r="AT365" s="130"/>
      <c r="AU365" s="130"/>
      <c r="AV365" s="130"/>
      <c r="AW365" s="130"/>
      <c r="AX365" s="116"/>
      <c r="AY365" s="116"/>
    </row>
    <row r="366" spans="1:51" ht="15.75" customHeight="1">
      <c r="A366" s="116"/>
      <c r="B366" s="116"/>
      <c r="C366" s="116"/>
      <c r="D366" s="116"/>
      <c r="E366" s="116"/>
      <c r="F366" s="116"/>
      <c r="G366" s="136" t="s">
        <v>1021</v>
      </c>
      <c r="I366" s="260" t="s">
        <v>934</v>
      </c>
      <c r="J366" s="162" t="s">
        <v>935</v>
      </c>
      <c r="K366" s="287">
        <f>+'0BJ PROGR. I-II Y III'!C358</f>
        <v>0</v>
      </c>
      <c r="L366" s="130">
        <f>+'0BJ PROGR. I-II Y III'!D358</f>
        <v>0</v>
      </c>
      <c r="M366" s="130">
        <f>+'0BJ PROGR. I-II Y III'!E358</f>
        <v>0</v>
      </c>
      <c r="N366" s="130">
        <f>+'0BJ PROGR. I-II Y III'!F358</f>
        <v>0</v>
      </c>
      <c r="O366" s="267">
        <f>SUM(K366:N366)</f>
        <v>0</v>
      </c>
      <c r="P366" s="117"/>
      <c r="Q366" s="287">
        <f>+'0BJ PROGR. I-II Y III'!I358</f>
        <v>0</v>
      </c>
      <c r="R366" s="130">
        <f>+'0BJ PROGR. I-II Y III'!J358</f>
        <v>0</v>
      </c>
      <c r="S366" s="130">
        <f>+'0BJ PROGR. I-II Y III'!K358</f>
        <v>0</v>
      </c>
      <c r="T366" s="130">
        <f>+'0BJ PROGR. I-II Y III'!L358</f>
        <v>0</v>
      </c>
      <c r="U366" s="130">
        <f>+'0BJ PROGR. I-II Y III'!M358</f>
        <v>0</v>
      </c>
      <c r="V366" s="358">
        <f>+'0BJ PROGR. I-II Y III'!N358</f>
        <v>0</v>
      </c>
      <c r="W366" s="130">
        <f>+'0BJ PROGR. I-II Y III'!O358</f>
        <v>0</v>
      </c>
      <c r="X366" s="280">
        <f>+'0BJ PROGR. I-II Y III'!P358</f>
        <v>0</v>
      </c>
      <c r="Y366" s="257">
        <f>+'0BJ PROGR. I-II Y III'!Q358</f>
        <v>0</v>
      </c>
      <c r="Z366" s="257">
        <f>+'0BJ PROGR. I-II Y III'!R358</f>
        <v>0</v>
      </c>
      <c r="AA366" s="257">
        <f>+'0BJ PROGR. I-II Y III'!S358</f>
        <v>0</v>
      </c>
      <c r="AB366" s="130">
        <f>+'0BJ PROGR. I-II Y III'!T358</f>
        <v>0</v>
      </c>
      <c r="AC366" s="287">
        <f>+'0BJ PROGR. I-II Y III'!U358</f>
        <v>0</v>
      </c>
      <c r="AD366" s="130">
        <f>+'0BJ PROGR. I-II Y III'!V358</f>
        <v>0</v>
      </c>
      <c r="AE366" s="130">
        <f>+'0BJ PROGR. I-II Y III'!W358</f>
        <v>0</v>
      </c>
      <c r="AF366" s="130">
        <f>+'0BJ PROGR. I-II Y III'!X358</f>
        <v>0</v>
      </c>
      <c r="AG366" s="130">
        <f>+'0BJ PROGR. I-II Y III'!Y358</f>
        <v>0</v>
      </c>
      <c r="AH366" s="130">
        <f>+'0BJ PROGR. I-II Y III'!Z358</f>
        <v>0</v>
      </c>
      <c r="AI366" s="280">
        <f>+'0BJ PROGR. I-II Y III'!AA358</f>
        <v>0</v>
      </c>
      <c r="AJ366" s="267">
        <f>+Q366+R366+S366+T366+U366++X366+AB366+AC366+AD366+AE366+AF366+AG366+AH366+AI366</f>
        <v>0</v>
      </c>
      <c r="AK366" s="130"/>
      <c r="AL366" s="267">
        <v>0</v>
      </c>
      <c r="AM366" s="130"/>
      <c r="AN366" s="267">
        <f>+O366+AJ366+AL366</f>
        <v>0</v>
      </c>
      <c r="AO366" s="130"/>
      <c r="AP366" s="130"/>
      <c r="AQ366" s="130"/>
      <c r="AR366" s="130"/>
      <c r="AS366" s="130"/>
      <c r="AT366" s="130"/>
      <c r="AU366" s="130"/>
      <c r="AV366" s="130"/>
      <c r="AW366" s="130"/>
      <c r="AX366" s="116"/>
      <c r="AY366" s="116"/>
    </row>
    <row r="367" spans="1:51" ht="15.75" customHeight="1">
      <c r="A367" s="116"/>
      <c r="B367" s="116"/>
      <c r="C367" s="116"/>
      <c r="D367" s="116"/>
      <c r="E367" s="116"/>
      <c r="F367" s="116"/>
      <c r="G367" s="116"/>
      <c r="I367" s="260"/>
      <c r="J367" s="162"/>
      <c r="K367" s="287"/>
      <c r="L367" s="130"/>
      <c r="M367" s="130"/>
      <c r="N367" s="130"/>
      <c r="O367" s="267"/>
      <c r="P367" s="117"/>
      <c r="Q367" s="287"/>
      <c r="R367" s="130"/>
      <c r="S367" s="130"/>
      <c r="T367" s="130"/>
      <c r="U367" s="130"/>
      <c r="V367" s="358"/>
      <c r="W367" s="130"/>
      <c r="X367" s="280"/>
      <c r="Y367" s="257"/>
      <c r="Z367" s="257"/>
      <c r="AA367" s="257"/>
      <c r="AB367" s="130"/>
      <c r="AC367" s="287"/>
      <c r="AD367" s="130"/>
      <c r="AE367" s="130"/>
      <c r="AF367" s="130"/>
      <c r="AG367" s="130"/>
      <c r="AH367" s="130"/>
      <c r="AI367" s="280"/>
      <c r="AJ367" s="280"/>
      <c r="AK367" s="130"/>
      <c r="AL367" s="267"/>
      <c r="AM367" s="130"/>
      <c r="AN367" s="267"/>
      <c r="AO367" s="130"/>
      <c r="AP367" s="130"/>
      <c r="AQ367" s="130"/>
      <c r="AR367" s="130"/>
      <c r="AS367" s="130"/>
      <c r="AT367" s="130"/>
      <c r="AU367" s="130"/>
      <c r="AV367" s="130"/>
      <c r="AW367" s="130"/>
      <c r="AX367" s="116"/>
      <c r="AY367" s="116"/>
    </row>
    <row r="368" spans="1:51" ht="15.75" customHeight="1">
      <c r="A368" s="116"/>
      <c r="B368" s="131" t="s">
        <v>1023</v>
      </c>
      <c r="C368" s="141" t="s">
        <v>937</v>
      </c>
      <c r="D368" s="116"/>
      <c r="E368" s="116"/>
      <c r="F368" s="116"/>
      <c r="G368" s="116"/>
      <c r="I368" s="260"/>
      <c r="J368" s="162"/>
      <c r="K368" s="354">
        <f t="shared" ref="K368:O368" si="273">SUM(K369:K371)</f>
        <v>0</v>
      </c>
      <c r="L368" s="133">
        <f t="shared" si="273"/>
        <v>0</v>
      </c>
      <c r="M368" s="133">
        <f t="shared" si="273"/>
        <v>0</v>
      </c>
      <c r="N368" s="133">
        <f t="shared" si="273"/>
        <v>0</v>
      </c>
      <c r="O368" s="305">
        <f t="shared" si="273"/>
        <v>0</v>
      </c>
      <c r="P368" s="117"/>
      <c r="Q368" s="354">
        <f t="shared" ref="Q368:AJ368" si="274">SUM(Q369:Q371)</f>
        <v>0</v>
      </c>
      <c r="R368" s="133">
        <f t="shared" si="274"/>
        <v>0</v>
      </c>
      <c r="S368" s="133">
        <f t="shared" si="274"/>
        <v>0</v>
      </c>
      <c r="T368" s="133">
        <f t="shared" si="274"/>
        <v>0</v>
      </c>
      <c r="U368" s="133">
        <f t="shared" si="274"/>
        <v>0</v>
      </c>
      <c r="V368" s="355">
        <f t="shared" si="274"/>
        <v>0</v>
      </c>
      <c r="W368" s="133">
        <f t="shared" si="274"/>
        <v>0</v>
      </c>
      <c r="X368" s="308">
        <f t="shared" si="274"/>
        <v>0</v>
      </c>
      <c r="Y368" s="307">
        <f t="shared" si="274"/>
        <v>0</v>
      </c>
      <c r="Z368" s="307">
        <f t="shared" si="274"/>
        <v>0</v>
      </c>
      <c r="AA368" s="307">
        <f t="shared" si="274"/>
        <v>0</v>
      </c>
      <c r="AB368" s="133">
        <f t="shared" si="274"/>
        <v>0</v>
      </c>
      <c r="AC368" s="354">
        <f t="shared" si="274"/>
        <v>0</v>
      </c>
      <c r="AD368" s="133">
        <f t="shared" si="274"/>
        <v>0</v>
      </c>
      <c r="AE368" s="133">
        <f t="shared" si="274"/>
        <v>0</v>
      </c>
      <c r="AF368" s="133">
        <f t="shared" si="274"/>
        <v>0</v>
      </c>
      <c r="AG368" s="133">
        <f t="shared" si="274"/>
        <v>0</v>
      </c>
      <c r="AH368" s="133">
        <f t="shared" si="274"/>
        <v>0</v>
      </c>
      <c r="AI368" s="308">
        <f t="shared" si="274"/>
        <v>0</v>
      </c>
      <c r="AJ368" s="308">
        <f t="shared" si="274"/>
        <v>0</v>
      </c>
      <c r="AK368" s="130"/>
      <c r="AL368" s="305">
        <f>SUM(AL369:AL371)</f>
        <v>0</v>
      </c>
      <c r="AM368" s="130"/>
      <c r="AN368" s="305">
        <f>SUM(AN369:AN371)</f>
        <v>0</v>
      </c>
      <c r="AO368" s="130"/>
      <c r="AP368" s="130"/>
      <c r="AQ368" s="130"/>
      <c r="AR368" s="130"/>
      <c r="AS368" s="130"/>
      <c r="AT368" s="130"/>
      <c r="AU368" s="130"/>
      <c r="AV368" s="130"/>
      <c r="AW368" s="130"/>
      <c r="AX368" s="116"/>
      <c r="AY368" s="116"/>
    </row>
    <row r="369" spans="1:51" ht="15.75" customHeight="1">
      <c r="A369" s="116"/>
      <c r="B369" s="114"/>
      <c r="C369" s="114"/>
      <c r="D369" s="141"/>
      <c r="E369" s="141"/>
      <c r="F369" s="116"/>
      <c r="G369" s="131" t="s">
        <v>1023</v>
      </c>
      <c r="I369" s="273" t="s">
        <v>936</v>
      </c>
      <c r="J369" s="164" t="s">
        <v>937</v>
      </c>
      <c r="K369" s="278"/>
      <c r="L369" s="158"/>
      <c r="M369" s="158"/>
      <c r="N369" s="158"/>
      <c r="O369" s="274"/>
      <c r="P369" s="117"/>
      <c r="Q369" s="278"/>
      <c r="R369" s="158"/>
      <c r="S369" s="158"/>
      <c r="T369" s="158"/>
      <c r="U369" s="158"/>
      <c r="V369" s="352"/>
      <c r="W369" s="158"/>
      <c r="X369" s="277"/>
      <c r="Y369" s="276"/>
      <c r="Z369" s="276"/>
      <c r="AA369" s="276"/>
      <c r="AB369" s="158"/>
      <c r="AC369" s="278"/>
      <c r="AD369" s="158"/>
      <c r="AE369" s="158"/>
      <c r="AF369" s="158"/>
      <c r="AG369" s="158"/>
      <c r="AH369" s="158"/>
      <c r="AI369" s="277"/>
      <c r="AJ369" s="277"/>
      <c r="AK369" s="130"/>
      <c r="AL369" s="274"/>
      <c r="AM369" s="130"/>
      <c r="AN369" s="274"/>
      <c r="AO369" s="130"/>
      <c r="AP369" s="130"/>
      <c r="AQ369" s="130"/>
      <c r="AR369" s="130"/>
      <c r="AS369" s="130"/>
      <c r="AT369" s="130"/>
      <c r="AU369" s="130"/>
      <c r="AV369" s="130"/>
      <c r="AW369" s="130"/>
      <c r="AX369" s="116"/>
      <c r="AY369" s="116"/>
    </row>
    <row r="370" spans="1:51" ht="15.75" customHeight="1">
      <c r="A370" s="116"/>
      <c r="B370" s="116"/>
      <c r="C370" s="116"/>
      <c r="D370" s="116"/>
      <c r="E370" s="116"/>
      <c r="F370" s="116"/>
      <c r="G370" s="136" t="s">
        <v>1023</v>
      </c>
      <c r="I370" s="260" t="s">
        <v>938</v>
      </c>
      <c r="J370" s="162" t="s">
        <v>939</v>
      </c>
      <c r="K370" s="287">
        <f>+'0BJ PROGR. I-II Y III'!C361</f>
        <v>0</v>
      </c>
      <c r="L370" s="130">
        <f>+'0BJ PROGR. I-II Y III'!D361</f>
        <v>0</v>
      </c>
      <c r="M370" s="130">
        <f>+'0BJ PROGR. I-II Y III'!E361</f>
        <v>0</v>
      </c>
      <c r="N370" s="130">
        <f>+'0BJ PROGR. I-II Y III'!F361</f>
        <v>0</v>
      </c>
      <c r="O370" s="267">
        <f t="shared" ref="O370:O371" si="275">SUM(K370:N370)</f>
        <v>0</v>
      </c>
      <c r="P370" s="117"/>
      <c r="Q370" s="287">
        <f>+'0BJ PROGR. I-II Y III'!I361</f>
        <v>0</v>
      </c>
      <c r="R370" s="130">
        <f>+'0BJ PROGR. I-II Y III'!J361</f>
        <v>0</v>
      </c>
      <c r="S370" s="130">
        <f>+'0BJ PROGR. I-II Y III'!K361</f>
        <v>0</v>
      </c>
      <c r="T370" s="130">
        <f>+'0BJ PROGR. I-II Y III'!L361</f>
        <v>0</v>
      </c>
      <c r="U370" s="130">
        <f>+'0BJ PROGR. I-II Y III'!M361</f>
        <v>0</v>
      </c>
      <c r="V370" s="358">
        <f>+'0BJ PROGR. I-II Y III'!N361</f>
        <v>0</v>
      </c>
      <c r="W370" s="130">
        <f>+'0BJ PROGR. I-II Y III'!O361</f>
        <v>0</v>
      </c>
      <c r="X370" s="280">
        <f>+'0BJ PROGR. I-II Y III'!P361</f>
        <v>0</v>
      </c>
      <c r="Y370" s="257">
        <f>+'0BJ PROGR. I-II Y III'!Q361</f>
        <v>0</v>
      </c>
      <c r="Z370" s="257">
        <f>+'0BJ PROGR. I-II Y III'!R361</f>
        <v>0</v>
      </c>
      <c r="AA370" s="257">
        <f>+'0BJ PROGR. I-II Y III'!S361</f>
        <v>0</v>
      </c>
      <c r="AB370" s="130">
        <f>+'0BJ PROGR. I-II Y III'!T361</f>
        <v>0</v>
      </c>
      <c r="AC370" s="287">
        <f>+'0BJ PROGR. I-II Y III'!U361</f>
        <v>0</v>
      </c>
      <c r="AD370" s="130">
        <f>+'0BJ PROGR. I-II Y III'!V361</f>
        <v>0</v>
      </c>
      <c r="AE370" s="130">
        <f>+'0BJ PROGR. I-II Y III'!W361</f>
        <v>0</v>
      </c>
      <c r="AF370" s="130">
        <f>+'0BJ PROGR. I-II Y III'!X361</f>
        <v>0</v>
      </c>
      <c r="AG370" s="130">
        <f>+'0BJ PROGR. I-II Y III'!Y361</f>
        <v>0</v>
      </c>
      <c r="AH370" s="130">
        <f>+'0BJ PROGR. I-II Y III'!Z361</f>
        <v>0</v>
      </c>
      <c r="AI370" s="280">
        <f>+'0BJ PROGR. I-II Y III'!AA361</f>
        <v>0</v>
      </c>
      <c r="AJ370" s="267">
        <f t="shared" ref="AJ370:AJ371" si="276">+Q370+R370+S370+T370+U370++X370+AB370+AC370+AD370+AE370+AF370+AG370+AH370+AI370</f>
        <v>0</v>
      </c>
      <c r="AK370" s="130"/>
      <c r="AL370" s="267">
        <v>0</v>
      </c>
      <c r="AM370" s="130"/>
      <c r="AN370" s="267">
        <f t="shared" ref="AN370:AN371" si="277">+O370+AJ370+AL370</f>
        <v>0</v>
      </c>
      <c r="AO370" s="130"/>
      <c r="AP370" s="130"/>
      <c r="AQ370" s="130"/>
      <c r="AR370" s="130"/>
      <c r="AS370" s="130"/>
      <c r="AT370" s="130"/>
      <c r="AU370" s="130"/>
      <c r="AV370" s="130"/>
      <c r="AW370" s="130"/>
      <c r="AX370" s="116"/>
      <c r="AY370" s="116"/>
    </row>
    <row r="371" spans="1:51" ht="15.75" customHeight="1">
      <c r="A371" s="116"/>
      <c r="B371" s="116"/>
      <c r="C371" s="116"/>
      <c r="D371" s="116"/>
      <c r="E371" s="116" t="s">
        <v>320</v>
      </c>
      <c r="F371" s="116"/>
      <c r="G371" s="136" t="s">
        <v>1023</v>
      </c>
      <c r="I371" s="260" t="s">
        <v>940</v>
      </c>
      <c r="J371" s="162" t="s">
        <v>941</v>
      </c>
      <c r="K371" s="287">
        <f>+'0BJ PROGR. I-II Y III'!C362</f>
        <v>0</v>
      </c>
      <c r="L371" s="130">
        <f>+'0BJ PROGR. I-II Y III'!D362</f>
        <v>0</v>
      </c>
      <c r="M371" s="130">
        <f>+'0BJ PROGR. I-II Y III'!E362</f>
        <v>0</v>
      </c>
      <c r="N371" s="130">
        <f>+'0BJ PROGR. I-II Y III'!F362</f>
        <v>0</v>
      </c>
      <c r="O371" s="267">
        <f t="shared" si="275"/>
        <v>0</v>
      </c>
      <c r="P371" s="117"/>
      <c r="Q371" s="287">
        <f>+'0BJ PROGR. I-II Y III'!I362</f>
        <v>0</v>
      </c>
      <c r="R371" s="130">
        <f>+'0BJ PROGR. I-II Y III'!J362</f>
        <v>0</v>
      </c>
      <c r="S371" s="130">
        <f>+'0BJ PROGR. I-II Y III'!K362</f>
        <v>0</v>
      </c>
      <c r="T371" s="130">
        <f>+'0BJ PROGR. I-II Y III'!L362</f>
        <v>0</v>
      </c>
      <c r="U371" s="130">
        <f>+'0BJ PROGR. I-II Y III'!M362</f>
        <v>0</v>
      </c>
      <c r="V371" s="358">
        <f>+'0BJ PROGR. I-II Y III'!N362</f>
        <v>0</v>
      </c>
      <c r="W371" s="130">
        <f>+'0BJ PROGR. I-II Y III'!O362</f>
        <v>0</v>
      </c>
      <c r="X371" s="280">
        <f>+'0BJ PROGR. I-II Y III'!P362</f>
        <v>0</v>
      </c>
      <c r="Y371" s="257">
        <f>+'0BJ PROGR. I-II Y III'!Q362</f>
        <v>0</v>
      </c>
      <c r="Z371" s="257">
        <f>+'0BJ PROGR. I-II Y III'!R362</f>
        <v>0</v>
      </c>
      <c r="AA371" s="257">
        <f>+'0BJ PROGR. I-II Y III'!S362</f>
        <v>0</v>
      </c>
      <c r="AB371" s="130">
        <f>+'0BJ PROGR. I-II Y III'!T362</f>
        <v>0</v>
      </c>
      <c r="AC371" s="287">
        <f>+'0BJ PROGR. I-II Y III'!U362</f>
        <v>0</v>
      </c>
      <c r="AD371" s="130">
        <f>+'0BJ PROGR. I-II Y III'!V362</f>
        <v>0</v>
      </c>
      <c r="AE371" s="130">
        <f>+'0BJ PROGR. I-II Y III'!W362</f>
        <v>0</v>
      </c>
      <c r="AF371" s="130">
        <f>+'0BJ PROGR. I-II Y III'!X362</f>
        <v>0</v>
      </c>
      <c r="AG371" s="130">
        <f>+'0BJ PROGR. I-II Y III'!Y362</f>
        <v>0</v>
      </c>
      <c r="AH371" s="130">
        <f>+'0BJ PROGR. I-II Y III'!Z362</f>
        <v>0</v>
      </c>
      <c r="AI371" s="280">
        <f>+'0BJ PROGR. I-II Y III'!AA362</f>
        <v>0</v>
      </c>
      <c r="AJ371" s="267">
        <f t="shared" si="276"/>
        <v>0</v>
      </c>
      <c r="AK371" s="130"/>
      <c r="AL371" s="267">
        <v>0</v>
      </c>
      <c r="AM371" s="130"/>
      <c r="AN371" s="267">
        <f t="shared" si="277"/>
        <v>0</v>
      </c>
      <c r="AO371" s="130"/>
      <c r="AP371" s="130"/>
      <c r="AQ371" s="130"/>
      <c r="AR371" s="130"/>
      <c r="AS371" s="130"/>
      <c r="AT371" s="130"/>
      <c r="AU371" s="130"/>
      <c r="AV371" s="130"/>
      <c r="AW371" s="130"/>
      <c r="AX371" s="116"/>
      <c r="AY371" s="116"/>
    </row>
    <row r="372" spans="1:51" ht="15.75" customHeight="1">
      <c r="A372" s="116"/>
      <c r="B372" s="116"/>
      <c r="C372" s="116"/>
      <c r="D372" s="116"/>
      <c r="E372" s="116"/>
      <c r="F372" s="116"/>
      <c r="G372" s="136"/>
      <c r="I372" s="260"/>
      <c r="J372" s="162"/>
      <c r="K372" s="287"/>
      <c r="L372" s="130"/>
      <c r="M372" s="130"/>
      <c r="N372" s="130"/>
      <c r="O372" s="267"/>
      <c r="P372" s="117"/>
      <c r="Q372" s="287"/>
      <c r="R372" s="130"/>
      <c r="S372" s="130"/>
      <c r="T372" s="130"/>
      <c r="U372" s="130"/>
      <c r="V372" s="358"/>
      <c r="W372" s="130"/>
      <c r="X372" s="280"/>
      <c r="Y372" s="257"/>
      <c r="Z372" s="257"/>
      <c r="AA372" s="257"/>
      <c r="AB372" s="130"/>
      <c r="AC372" s="287"/>
      <c r="AD372" s="130"/>
      <c r="AE372" s="130"/>
      <c r="AF372" s="130"/>
      <c r="AG372" s="130"/>
      <c r="AH372" s="130"/>
      <c r="AI372" s="280"/>
      <c r="AJ372" s="280"/>
      <c r="AK372" s="130"/>
      <c r="AL372" s="267"/>
      <c r="AM372" s="130"/>
      <c r="AN372" s="267"/>
      <c r="AO372" s="130"/>
      <c r="AP372" s="130"/>
      <c r="AQ372" s="130"/>
      <c r="AR372" s="130"/>
      <c r="AS372" s="130"/>
      <c r="AT372" s="130"/>
      <c r="AU372" s="130"/>
      <c r="AV372" s="130"/>
      <c r="AW372" s="130"/>
      <c r="AX372" s="116"/>
      <c r="AY372" s="116"/>
    </row>
    <row r="373" spans="1:51" ht="15.75" customHeight="1">
      <c r="A373" s="175">
        <v>4</v>
      </c>
      <c r="B373" s="123" t="s">
        <v>1024</v>
      </c>
      <c r="C373" s="165"/>
      <c r="D373" s="165"/>
      <c r="E373" s="165"/>
      <c r="F373" s="165"/>
      <c r="G373" s="165"/>
      <c r="H373" s="321"/>
      <c r="I373" s="337"/>
      <c r="J373" s="338"/>
      <c r="K373" s="310">
        <f t="shared" ref="K373:O373" si="278">SUM(K376:K377)</f>
        <v>0</v>
      </c>
      <c r="L373" s="310">
        <f t="shared" si="278"/>
        <v>0</v>
      </c>
      <c r="M373" s="310">
        <f t="shared" si="278"/>
        <v>0</v>
      </c>
      <c r="N373" s="310">
        <f t="shared" si="278"/>
        <v>0</v>
      </c>
      <c r="O373" s="309">
        <f t="shared" si="278"/>
        <v>0</v>
      </c>
      <c r="P373" s="117"/>
      <c r="Q373" s="310">
        <f t="shared" ref="Q373:AJ373" si="279">SUM(Q376:Q377)</f>
        <v>0</v>
      </c>
      <c r="R373" s="125">
        <f t="shared" si="279"/>
        <v>0</v>
      </c>
      <c r="S373" s="125">
        <f t="shared" si="279"/>
        <v>0</v>
      </c>
      <c r="T373" s="125">
        <f t="shared" si="279"/>
        <v>0</v>
      </c>
      <c r="U373" s="125">
        <f t="shared" si="279"/>
        <v>0</v>
      </c>
      <c r="V373" s="365">
        <f t="shared" si="279"/>
        <v>0</v>
      </c>
      <c r="W373" s="125">
        <f t="shared" si="279"/>
        <v>0</v>
      </c>
      <c r="X373" s="311">
        <f t="shared" si="279"/>
        <v>0</v>
      </c>
      <c r="Y373" s="366">
        <f t="shared" si="279"/>
        <v>0</v>
      </c>
      <c r="Z373" s="366">
        <f t="shared" si="279"/>
        <v>0</v>
      </c>
      <c r="AA373" s="366">
        <f t="shared" si="279"/>
        <v>0</v>
      </c>
      <c r="AB373" s="125">
        <f t="shared" si="279"/>
        <v>0</v>
      </c>
      <c r="AC373" s="310">
        <f t="shared" si="279"/>
        <v>0</v>
      </c>
      <c r="AD373" s="125">
        <f t="shared" si="279"/>
        <v>0</v>
      </c>
      <c r="AE373" s="125">
        <f t="shared" si="279"/>
        <v>0</v>
      </c>
      <c r="AF373" s="125">
        <f t="shared" si="279"/>
        <v>0</v>
      </c>
      <c r="AG373" s="125">
        <f t="shared" si="279"/>
        <v>0</v>
      </c>
      <c r="AH373" s="125">
        <f t="shared" si="279"/>
        <v>0</v>
      </c>
      <c r="AI373" s="311">
        <f t="shared" si="279"/>
        <v>0</v>
      </c>
      <c r="AJ373" s="311">
        <f t="shared" si="279"/>
        <v>0</v>
      </c>
      <c r="AK373" s="130"/>
      <c r="AL373" s="309">
        <f>SUM(AL376:AL377)</f>
        <v>73535488.939999998</v>
      </c>
      <c r="AM373" s="130"/>
      <c r="AN373" s="309">
        <f>SUM(AN376:AN377)</f>
        <v>73535488.939999998</v>
      </c>
      <c r="AO373" s="130"/>
      <c r="AP373" s="130"/>
      <c r="AQ373" s="130"/>
      <c r="AR373" s="130"/>
      <c r="AS373" s="130"/>
      <c r="AT373" s="130"/>
      <c r="AU373" s="130"/>
      <c r="AV373" s="130"/>
      <c r="AW373" s="130"/>
      <c r="AX373" s="116"/>
      <c r="AY373" s="116"/>
    </row>
    <row r="374" spans="1:51" ht="15.75" customHeight="1">
      <c r="A374" s="130"/>
      <c r="B374" s="130"/>
      <c r="C374" s="130"/>
      <c r="D374" s="130"/>
      <c r="E374" s="130"/>
      <c r="F374" s="130"/>
      <c r="G374" s="130"/>
      <c r="I374" s="273">
        <v>9</v>
      </c>
      <c r="J374" s="164" t="s">
        <v>178</v>
      </c>
      <c r="K374" s="278"/>
      <c r="L374" s="158"/>
      <c r="M374" s="158"/>
      <c r="N374" s="158"/>
      <c r="O374" s="274"/>
      <c r="P374" s="117"/>
      <c r="Q374" s="278"/>
      <c r="R374" s="158"/>
      <c r="S374" s="158"/>
      <c r="T374" s="158"/>
      <c r="U374" s="158"/>
      <c r="V374" s="352"/>
      <c r="W374" s="158"/>
      <c r="X374" s="277"/>
      <c r="Y374" s="276"/>
      <c r="Z374" s="276"/>
      <c r="AA374" s="276"/>
      <c r="AB374" s="158"/>
      <c r="AC374" s="278"/>
      <c r="AD374" s="158"/>
      <c r="AE374" s="158"/>
      <c r="AF374" s="158"/>
      <c r="AG374" s="158"/>
      <c r="AH374" s="158"/>
      <c r="AI374" s="277"/>
      <c r="AJ374" s="277"/>
      <c r="AK374" s="130"/>
      <c r="AL374" s="274"/>
      <c r="AM374" s="130"/>
      <c r="AN374" s="274"/>
      <c r="AO374" s="130"/>
      <c r="AP374" s="130"/>
      <c r="AQ374" s="130"/>
      <c r="AR374" s="130"/>
      <c r="AS374" s="130"/>
      <c r="AT374" s="130"/>
      <c r="AU374" s="130"/>
      <c r="AV374" s="130"/>
      <c r="AW374" s="130"/>
      <c r="AX374" s="116"/>
      <c r="AY374" s="116"/>
    </row>
    <row r="375" spans="1:51" ht="15.75" customHeight="1">
      <c r="A375" s="116"/>
      <c r="B375" s="116"/>
      <c r="C375" s="116"/>
      <c r="D375" s="116"/>
      <c r="E375" s="116"/>
      <c r="F375" s="116"/>
      <c r="G375" s="130"/>
      <c r="I375" s="273" t="s">
        <v>942</v>
      </c>
      <c r="J375" s="164" t="s">
        <v>943</v>
      </c>
      <c r="K375" s="278"/>
      <c r="L375" s="158"/>
      <c r="M375" s="158"/>
      <c r="N375" s="158"/>
      <c r="O375" s="274"/>
      <c r="P375" s="117"/>
      <c r="Q375" s="278"/>
      <c r="R375" s="158"/>
      <c r="S375" s="158"/>
      <c r="T375" s="158"/>
      <c r="U375" s="158"/>
      <c r="V375" s="352"/>
      <c r="W375" s="158"/>
      <c r="X375" s="277"/>
      <c r="Y375" s="276"/>
      <c r="Z375" s="276"/>
      <c r="AA375" s="276"/>
      <c r="AB375" s="158"/>
      <c r="AC375" s="278"/>
      <c r="AD375" s="158"/>
      <c r="AE375" s="158"/>
      <c r="AF375" s="158"/>
      <c r="AG375" s="158"/>
      <c r="AH375" s="158"/>
      <c r="AI375" s="277"/>
      <c r="AJ375" s="277"/>
      <c r="AK375" s="130"/>
      <c r="AL375" s="274"/>
      <c r="AM375" s="130"/>
      <c r="AN375" s="274"/>
      <c r="AO375" s="130"/>
      <c r="AP375" s="130"/>
      <c r="AQ375" s="130"/>
      <c r="AR375" s="130"/>
      <c r="AS375" s="130"/>
      <c r="AT375" s="130"/>
      <c r="AU375" s="130"/>
      <c r="AV375" s="130"/>
      <c r="AW375" s="130"/>
      <c r="AX375" s="116"/>
      <c r="AY375" s="116"/>
    </row>
    <row r="376" spans="1:51" ht="15.75" customHeight="1">
      <c r="A376" s="116"/>
      <c r="B376" s="116"/>
      <c r="C376" s="116"/>
      <c r="D376" s="116"/>
      <c r="E376" s="116"/>
      <c r="F376" s="116"/>
      <c r="G376" s="136">
        <v>4</v>
      </c>
      <c r="I376" s="260" t="s">
        <v>944</v>
      </c>
      <c r="J376" s="162" t="s">
        <v>945</v>
      </c>
      <c r="K376" s="287">
        <f>+'0BJ PROGR. I-II Y III'!C366</f>
        <v>0</v>
      </c>
      <c r="L376" s="130">
        <f>+'0BJ PROGR. I-II Y III'!D366</f>
        <v>0</v>
      </c>
      <c r="M376" s="130">
        <f>+'0BJ PROGR. I-II Y III'!E366</f>
        <v>0</v>
      </c>
      <c r="N376" s="130">
        <f>+'0BJ PROGR. I-II Y III'!F366</f>
        <v>0</v>
      </c>
      <c r="O376" s="267">
        <f t="shared" ref="O376:O377" si="280">SUM(K376:N376)</f>
        <v>0</v>
      </c>
      <c r="P376" s="117"/>
      <c r="Q376" s="287">
        <f>+'0BJ PROGR. I-II Y III'!I366</f>
        <v>0</v>
      </c>
      <c r="R376" s="130">
        <f>+'0BJ PROGR. I-II Y III'!J366</f>
        <v>0</v>
      </c>
      <c r="S376" s="130">
        <f>+'0BJ PROGR. I-II Y III'!K366</f>
        <v>0</v>
      </c>
      <c r="T376" s="130">
        <f>+'0BJ PROGR. I-II Y III'!L366</f>
        <v>0</v>
      </c>
      <c r="U376" s="130">
        <f>+'0BJ PROGR. I-II Y III'!M366</f>
        <v>0</v>
      </c>
      <c r="V376" s="358">
        <f>+'0BJ PROGR. I-II Y III'!N366</f>
        <v>0</v>
      </c>
      <c r="W376" s="130">
        <f>+'0BJ PROGR. I-II Y III'!O366</f>
        <v>0</v>
      </c>
      <c r="X376" s="280">
        <f>+'0BJ PROGR. I-II Y III'!P366</f>
        <v>0</v>
      </c>
      <c r="Y376" s="257">
        <f>+'0BJ PROGR. I-II Y III'!Q366</f>
        <v>0</v>
      </c>
      <c r="Z376" s="257">
        <f>+'0BJ PROGR. I-II Y III'!R366</f>
        <v>0</v>
      </c>
      <c r="AA376" s="257">
        <f>+'0BJ PROGR. I-II Y III'!S366</f>
        <v>0</v>
      </c>
      <c r="AB376" s="130">
        <f>+'0BJ PROGR. I-II Y III'!T366</f>
        <v>0</v>
      </c>
      <c r="AC376" s="287">
        <f>+'0BJ PROGR. I-II Y III'!U366</f>
        <v>0</v>
      </c>
      <c r="AD376" s="130">
        <f>+'0BJ PROGR. I-II Y III'!V366</f>
        <v>0</v>
      </c>
      <c r="AE376" s="130">
        <f>+'0BJ PROGR. I-II Y III'!W366</f>
        <v>0</v>
      </c>
      <c r="AF376" s="130">
        <f>+'0BJ PROGR. I-II Y III'!X366</f>
        <v>0</v>
      </c>
      <c r="AG376" s="130">
        <f>+'0BJ PROGR. I-II Y III'!Y366</f>
        <v>0</v>
      </c>
      <c r="AH376" s="130">
        <f>+'0BJ PROGR. I-II Y III'!Z366</f>
        <v>0</v>
      </c>
      <c r="AI376" s="280">
        <f>+'0BJ PROGR. I-II Y III'!AA366</f>
        <v>0</v>
      </c>
      <c r="AJ376" s="267">
        <f t="shared" ref="AJ376:AJ377" si="281">+Q376+R376+S376+T376+U376++X376+AB376+AC376+AD376+AE376+AF376+AG376+AH376+AI376</f>
        <v>0</v>
      </c>
      <c r="AK376" s="130"/>
      <c r="AL376" s="267">
        <v>0</v>
      </c>
      <c r="AM376" s="130"/>
      <c r="AN376" s="267"/>
      <c r="AO376" s="130"/>
      <c r="AP376" s="130"/>
      <c r="AQ376" s="130"/>
      <c r="AR376" s="130"/>
      <c r="AS376" s="130"/>
      <c r="AT376" s="130"/>
      <c r="AU376" s="130"/>
      <c r="AV376" s="130"/>
      <c r="AW376" s="130"/>
      <c r="AX376" s="116"/>
      <c r="AY376" s="116"/>
    </row>
    <row r="377" spans="1:51" ht="15.75" customHeight="1">
      <c r="G377" s="136">
        <v>4</v>
      </c>
      <c r="I377" s="260" t="s">
        <v>946</v>
      </c>
      <c r="J377" s="162" t="s">
        <v>947</v>
      </c>
      <c r="K377" s="287">
        <f>+'0BJ PROGR. I-II Y III'!C367</f>
        <v>0</v>
      </c>
      <c r="L377" s="130">
        <f>+'0BJ PROGR. I-II Y III'!D367</f>
        <v>0</v>
      </c>
      <c r="M377" s="130">
        <f>+'0BJ PROGR. I-II Y III'!E367</f>
        <v>0</v>
      </c>
      <c r="N377" s="130">
        <f>+'0BJ PROGR. I-II Y III'!F367</f>
        <v>0</v>
      </c>
      <c r="O377" s="267">
        <f t="shared" si="280"/>
        <v>0</v>
      </c>
      <c r="P377" s="117"/>
      <c r="Q377" s="287">
        <f>+'0BJ PROGR. I-II Y III'!I367</f>
        <v>0</v>
      </c>
      <c r="R377" s="130">
        <f>+'0BJ PROGR. I-II Y III'!J367</f>
        <v>0</v>
      </c>
      <c r="S377" s="130">
        <f>+'0BJ PROGR. I-II Y III'!K367</f>
        <v>0</v>
      </c>
      <c r="T377" s="130">
        <f>+'0BJ PROGR. I-II Y III'!L367</f>
        <v>0</v>
      </c>
      <c r="U377" s="130">
        <f>+'0BJ PROGR. I-II Y III'!M367</f>
        <v>0</v>
      </c>
      <c r="V377" s="358">
        <f>+'0BJ PROGR. I-II Y III'!N367</f>
        <v>0</v>
      </c>
      <c r="W377" s="130">
        <f>+'0BJ PROGR. I-II Y III'!O367</f>
        <v>0</v>
      </c>
      <c r="X377" s="280">
        <f>+'0BJ PROGR. I-II Y III'!P367</f>
        <v>0</v>
      </c>
      <c r="Y377" s="257">
        <f>+'0BJ PROGR. I-II Y III'!Q367</f>
        <v>0</v>
      </c>
      <c r="Z377" s="257">
        <f>+'0BJ PROGR. I-II Y III'!R367</f>
        <v>0</v>
      </c>
      <c r="AA377" s="257">
        <f>+'0BJ PROGR. I-II Y III'!S367</f>
        <v>0</v>
      </c>
      <c r="AB377" s="130">
        <f>+'0BJ PROGR. I-II Y III'!T367</f>
        <v>0</v>
      </c>
      <c r="AC377" s="287">
        <f>+'0BJ PROGR. I-II Y III'!U367</f>
        <v>0</v>
      </c>
      <c r="AD377" s="130">
        <f>+'0BJ PROGR. I-II Y III'!V367</f>
        <v>0</v>
      </c>
      <c r="AE377" s="130">
        <f>+'0BJ PROGR. I-II Y III'!W367</f>
        <v>0</v>
      </c>
      <c r="AF377" s="130">
        <f>+'0BJ PROGR. I-II Y III'!X367</f>
        <v>0</v>
      </c>
      <c r="AG377" s="130">
        <f>+'0BJ PROGR. I-II Y III'!Y367</f>
        <v>0</v>
      </c>
      <c r="AH377" s="130">
        <f>+'0BJ PROGR. I-II Y III'!Z367</f>
        <v>0</v>
      </c>
      <c r="AI377" s="280">
        <f>+'0BJ PROGR. I-II Y III'!AA367</f>
        <v>0</v>
      </c>
      <c r="AJ377" s="267">
        <f t="shared" si="281"/>
        <v>0</v>
      </c>
      <c r="AK377" s="130"/>
      <c r="AL377" s="267">
        <f>+'DETALLE PROG. III'!D316</f>
        <v>73535488.939999998</v>
      </c>
      <c r="AM377" s="130"/>
      <c r="AN377" s="267">
        <f>+O377+AJ377+AL377</f>
        <v>73535488.939999998</v>
      </c>
      <c r="AO377" s="130"/>
      <c r="AP377" s="130"/>
      <c r="AQ377" s="130"/>
      <c r="AR377" s="130"/>
      <c r="AS377" s="130"/>
      <c r="AT377" s="130"/>
      <c r="AU377" s="130"/>
      <c r="AV377" s="130"/>
      <c r="AW377" s="130"/>
      <c r="AX377" s="116"/>
      <c r="AY377" s="116"/>
    </row>
    <row r="378" spans="1:51" ht="15.75" customHeight="1">
      <c r="I378" s="260"/>
      <c r="J378" s="116"/>
      <c r="K378" s="287"/>
      <c r="L378" s="130"/>
      <c r="M378" s="130"/>
      <c r="N378" s="130"/>
      <c r="O378" s="267"/>
      <c r="P378" s="117"/>
      <c r="Q378" s="287"/>
      <c r="R378" s="130"/>
      <c r="S378" s="130"/>
      <c r="T378" s="130"/>
      <c r="U378" s="130"/>
      <c r="V378" s="358"/>
      <c r="W378" s="130"/>
      <c r="X378" s="280"/>
      <c r="Y378" s="257"/>
      <c r="Z378" s="257"/>
      <c r="AA378" s="257"/>
      <c r="AB378" s="130"/>
      <c r="AC378" s="287"/>
      <c r="AD378" s="130"/>
      <c r="AE378" s="130"/>
      <c r="AF378" s="130"/>
      <c r="AG378" s="130"/>
      <c r="AH378" s="130"/>
      <c r="AI378" s="280"/>
      <c r="AJ378" s="280"/>
      <c r="AK378" s="130"/>
      <c r="AL378" s="267"/>
      <c r="AM378" s="130"/>
      <c r="AN378" s="267"/>
      <c r="AO378" s="130"/>
      <c r="AP378" s="130"/>
      <c r="AQ378" s="130"/>
      <c r="AR378" s="130"/>
      <c r="AS378" s="130"/>
      <c r="AT378" s="130"/>
      <c r="AU378" s="130"/>
      <c r="AV378" s="130"/>
      <c r="AW378" s="130"/>
      <c r="AX378" s="116"/>
      <c r="AY378" s="116"/>
    </row>
    <row r="379" spans="1:51" ht="15.75" customHeight="1">
      <c r="A379" s="368" t="s">
        <v>1457</v>
      </c>
      <c r="B379" s="321"/>
      <c r="C379" s="321"/>
      <c r="D379" s="321"/>
      <c r="E379" s="321"/>
      <c r="F379" s="321"/>
      <c r="G379" s="321"/>
      <c r="H379" s="321"/>
      <c r="I379" s="337"/>
      <c r="J379" s="337"/>
      <c r="K379" s="310">
        <f t="shared" ref="K379:O379" si="282">+K8+K250+K320+K373</f>
        <v>899247263.85463893</v>
      </c>
      <c r="L379" s="125">
        <f t="shared" si="282"/>
        <v>32168087.004273199</v>
      </c>
      <c r="M379" s="125">
        <f t="shared" si="282"/>
        <v>11645000</v>
      </c>
      <c r="N379" s="125">
        <f t="shared" si="282"/>
        <v>341664359</v>
      </c>
      <c r="O379" s="309">
        <f t="shared" si="282"/>
        <v>1284724709.858912</v>
      </c>
      <c r="P379" s="117"/>
      <c r="Q379" s="310">
        <f t="shared" ref="Q379:AI379" si="283">+Q8+Q250+Q320+Q373</f>
        <v>34456098.474826857</v>
      </c>
      <c r="R379" s="125">
        <f t="shared" si="283"/>
        <v>489525494.40822482</v>
      </c>
      <c r="S379" s="125">
        <f t="shared" si="283"/>
        <v>500000</v>
      </c>
      <c r="T379" s="125">
        <f t="shared" si="283"/>
        <v>8200000</v>
      </c>
      <c r="U379" s="125">
        <f t="shared" si="283"/>
        <v>0</v>
      </c>
      <c r="V379" s="365">
        <f t="shared" si="283"/>
        <v>55177969.287782907</v>
      </c>
      <c r="W379" s="125">
        <f t="shared" si="283"/>
        <v>10200000</v>
      </c>
      <c r="X379" s="311">
        <f t="shared" si="283"/>
        <v>65377969.287782907</v>
      </c>
      <c r="Y379" s="366">
        <f t="shared" si="283"/>
        <v>28526353.271580461</v>
      </c>
      <c r="Z379" s="366">
        <f t="shared" si="283"/>
        <v>8700000</v>
      </c>
      <c r="AA379" s="366">
        <f t="shared" si="283"/>
        <v>101287392</v>
      </c>
      <c r="AB379" s="125">
        <f t="shared" si="283"/>
        <v>138513745.27158046</v>
      </c>
      <c r="AC379" s="310">
        <f t="shared" si="283"/>
        <v>525000</v>
      </c>
      <c r="AD379" s="125">
        <f t="shared" si="283"/>
        <v>92070000</v>
      </c>
      <c r="AE379" s="125">
        <f t="shared" si="283"/>
        <v>0</v>
      </c>
      <c r="AF379" s="125">
        <f t="shared" si="283"/>
        <v>24364049.098119512</v>
      </c>
      <c r="AG379" s="125">
        <f t="shared" si="283"/>
        <v>5000000</v>
      </c>
      <c r="AH379" s="125">
        <f t="shared" si="283"/>
        <v>2500000</v>
      </c>
      <c r="AI379" s="311">
        <f t="shared" si="283"/>
        <v>0</v>
      </c>
      <c r="AJ379" s="309">
        <f>+Q379+R379+S379+T379+U379++X379+AB379+AC379+AD379+AE379+AF379+AG379+AH379+AI379</f>
        <v>861032356.5405345</v>
      </c>
      <c r="AK379" s="130"/>
      <c r="AL379" s="309">
        <f>+AL8+AL250+AL320+AL373</f>
        <v>1699386152.614671</v>
      </c>
      <c r="AM379" s="130"/>
      <c r="AN379" s="309">
        <f>+AN8+AN250+AN320+AN373+0.01</f>
        <v>3845143219.0241175</v>
      </c>
      <c r="AO379" s="130"/>
      <c r="AP379" s="130"/>
      <c r="AQ379" s="130"/>
      <c r="AR379" s="130"/>
      <c r="AS379" s="130"/>
      <c r="AT379" s="130"/>
      <c r="AU379" s="130"/>
      <c r="AV379" s="130"/>
      <c r="AW379" s="130"/>
      <c r="AX379" s="116"/>
      <c r="AY379" s="116"/>
    </row>
    <row r="380" spans="1:51" ht="15.75" customHeight="1">
      <c r="I380" s="260"/>
      <c r="J380" s="116"/>
      <c r="K380" s="130">
        <f>+'0BJ PROGR. I-II Y III'!C369</f>
        <v>899247263.84463882</v>
      </c>
      <c r="L380" s="130">
        <f>+'0BJ PROGR. I-II Y III'!D369</f>
        <v>32168087.004273199</v>
      </c>
      <c r="M380" s="130">
        <f>+'0BJ PROGR. I-II Y III'!E369</f>
        <v>11645000</v>
      </c>
      <c r="N380" s="130">
        <f>+'0BJ PROGR. I-II Y III'!F369</f>
        <v>341664359</v>
      </c>
      <c r="O380" s="130">
        <f>+'0BJ PROGR. I-II Y III'!G369</f>
        <v>1284724709.848912</v>
      </c>
      <c r="P380" s="117"/>
      <c r="Q380" s="130">
        <f>+'0BJ PROGR. I-II Y III'!I369</f>
        <v>34456098.464826867</v>
      </c>
      <c r="R380" s="130">
        <f>+'0BJ PROGR. I-II Y III'!J369</f>
        <v>489525494.39822483</v>
      </c>
      <c r="S380" s="130">
        <f>+'0BJ PROGR. I-II Y III'!K369</f>
        <v>500000</v>
      </c>
      <c r="T380" s="130">
        <f>+'0BJ PROGR. I-II Y III'!L369</f>
        <v>8200000</v>
      </c>
      <c r="U380" s="130">
        <f>+'0BJ PROGR. I-II Y III'!M369</f>
        <v>0</v>
      </c>
      <c r="V380" s="130">
        <f>+'0BJ PROGR. I-II Y III'!N369</f>
        <v>55177969.287782907</v>
      </c>
      <c r="W380" s="130">
        <f>+'0BJ PROGR. I-II Y III'!O369</f>
        <v>10200000</v>
      </c>
      <c r="X380" s="130">
        <f>+'0BJ PROGR. I-II Y III'!P369</f>
        <v>65377969.297782913</v>
      </c>
      <c r="Y380" s="130">
        <f>+'0BJ PROGR. I-II Y III'!Q369</f>
        <v>28526353.281580456</v>
      </c>
      <c r="Z380" s="130">
        <f>+'0BJ PROGR. I-II Y III'!R369</f>
        <v>8700000</v>
      </c>
      <c r="AA380" s="130">
        <f>+'0BJ PROGR. I-II Y III'!S369</f>
        <v>101287392</v>
      </c>
      <c r="AB380" s="130">
        <f>+'0BJ PROGR. I-II Y III'!T369</f>
        <v>138513745.28158045</v>
      </c>
      <c r="AC380" s="130">
        <f>+'0BJ PROGR. I-II Y III'!U369</f>
        <v>525000</v>
      </c>
      <c r="AD380" s="130">
        <f>+'0BJ PROGR. I-II Y III'!V369</f>
        <v>92070000</v>
      </c>
      <c r="AE380" s="130">
        <f>+'0BJ PROGR. I-II Y III'!W369</f>
        <v>0</v>
      </c>
      <c r="AF380" s="130">
        <f>+'0BJ PROGR. I-II Y III'!X369</f>
        <v>24364049.098119512</v>
      </c>
      <c r="AG380" s="130">
        <f>+'0BJ PROGR. I-II Y III'!Y369</f>
        <v>5000000</v>
      </c>
      <c r="AH380" s="130">
        <f>+'0BJ PROGR. I-II Y III'!Z369</f>
        <v>2500000</v>
      </c>
      <c r="AI380" s="130">
        <f>+'0BJ PROGR. I-II Y III'!AA369</f>
        <v>0</v>
      </c>
      <c r="AJ380" s="130">
        <f>+'0BJ PROGR. I-II Y III'!AB369</f>
        <v>861032356.54053462</v>
      </c>
      <c r="AK380" s="130"/>
      <c r="AL380" s="130">
        <f>+'DETALLE PROG. III'!D33</f>
        <v>1699386152.614671</v>
      </c>
      <c r="AM380" s="130"/>
      <c r="AN380" s="130">
        <f>+'DETALLE PROG. III'!D319</f>
        <v>3845143219.004118</v>
      </c>
      <c r="AO380" s="130"/>
      <c r="AP380" s="130"/>
      <c r="AQ380" s="130"/>
      <c r="AR380" s="130"/>
      <c r="AS380" s="130"/>
      <c r="AT380" s="130"/>
      <c r="AU380" s="130"/>
      <c r="AV380" s="130"/>
      <c r="AW380" s="130"/>
      <c r="AX380" s="116"/>
      <c r="AY380" s="116"/>
    </row>
    <row r="381" spans="1:51" ht="15.75" customHeight="1">
      <c r="I381" s="260"/>
      <c r="J381" s="116"/>
      <c r="K381" s="130"/>
      <c r="L381" s="130"/>
      <c r="M381" s="130"/>
      <c r="N381" s="130"/>
      <c r="O381" s="130"/>
      <c r="P381" s="117"/>
      <c r="Q381" s="130"/>
      <c r="R381" s="130"/>
      <c r="S381" s="130"/>
      <c r="T381" s="130"/>
      <c r="U381" s="130"/>
      <c r="V381" s="325"/>
      <c r="W381" s="325"/>
      <c r="X381" s="130"/>
      <c r="Y381" s="325"/>
      <c r="Z381" s="325"/>
      <c r="AA381" s="325"/>
      <c r="AB381" s="130"/>
      <c r="AC381" s="130"/>
      <c r="AD381" s="130"/>
      <c r="AE381" s="130"/>
      <c r="AF381" s="130"/>
      <c r="AG381" s="130"/>
      <c r="AH381" s="130"/>
      <c r="AI381" s="130"/>
      <c r="AJ381" s="130"/>
      <c r="AK381" s="130"/>
      <c r="AL381" s="130"/>
      <c r="AM381" s="130"/>
      <c r="AN381" s="130">
        <f>+AN379-AN380</f>
        <v>1.9999504089355469E-2</v>
      </c>
      <c r="AO381" s="130"/>
      <c r="AP381" s="130"/>
      <c r="AQ381" s="130"/>
      <c r="AR381" s="130"/>
      <c r="AS381" s="130"/>
      <c r="AT381" s="130"/>
      <c r="AU381" s="130"/>
      <c r="AV381" s="130"/>
      <c r="AW381" s="130"/>
      <c r="AX381" s="116"/>
      <c r="AY381" s="116"/>
    </row>
    <row r="382" spans="1:51" ht="15.75" customHeight="1">
      <c r="I382" s="260"/>
      <c r="J382" s="116"/>
      <c r="K382" s="130"/>
      <c r="L382" s="130"/>
      <c r="M382" s="130"/>
      <c r="N382" s="130"/>
      <c r="O382" s="130"/>
      <c r="P382" s="117"/>
      <c r="Q382" s="130"/>
      <c r="R382" s="130"/>
      <c r="S382" s="130"/>
      <c r="T382" s="130"/>
      <c r="U382" s="130"/>
      <c r="V382" s="325"/>
      <c r="W382" s="325"/>
      <c r="X382" s="130"/>
      <c r="Y382" s="325"/>
      <c r="Z382" s="325"/>
      <c r="AA382" s="325"/>
      <c r="AB382" s="130"/>
      <c r="AC382" s="130"/>
      <c r="AD382" s="130"/>
      <c r="AE382" s="130"/>
      <c r="AF382" s="130"/>
      <c r="AG382" s="130"/>
      <c r="AH382" s="130"/>
      <c r="AI382" s="130"/>
      <c r="AJ382" s="130"/>
      <c r="AK382" s="130"/>
      <c r="AL382" s="130"/>
      <c r="AM382" s="130"/>
      <c r="AN382" s="130"/>
      <c r="AO382" s="116"/>
      <c r="AP382" s="116"/>
      <c r="AQ382" s="116"/>
      <c r="AR382" s="116"/>
      <c r="AS382" s="116"/>
      <c r="AT382" s="116"/>
      <c r="AU382" s="116"/>
      <c r="AV382" s="116"/>
      <c r="AW382" s="116"/>
      <c r="AX382" s="116"/>
      <c r="AY382" s="116"/>
    </row>
    <row r="383" spans="1:51" ht="15.75" customHeight="1">
      <c r="I383" s="260"/>
      <c r="J383" s="116"/>
      <c r="K383" s="130"/>
      <c r="L383" s="130"/>
      <c r="M383" s="130"/>
      <c r="N383" s="130"/>
      <c r="O383" s="130"/>
      <c r="P383" s="117"/>
      <c r="Q383" s="130"/>
      <c r="R383" s="130"/>
      <c r="S383" s="130"/>
      <c r="T383" s="130"/>
      <c r="U383" s="130"/>
      <c r="V383" s="325"/>
      <c r="W383" s="325"/>
      <c r="X383" s="130"/>
      <c r="Y383" s="325"/>
      <c r="Z383" s="325"/>
      <c r="AA383" s="325"/>
      <c r="AB383" s="130"/>
      <c r="AC383" s="130"/>
      <c r="AD383" s="130"/>
      <c r="AE383" s="130"/>
      <c r="AF383" s="130"/>
      <c r="AG383" s="130"/>
      <c r="AH383" s="130"/>
      <c r="AI383" s="130"/>
      <c r="AJ383" s="130"/>
      <c r="AK383" s="130"/>
      <c r="AL383" s="130"/>
      <c r="AM383" s="130"/>
      <c r="AN383" s="130"/>
      <c r="AO383" s="116"/>
      <c r="AP383" s="116"/>
      <c r="AQ383" s="116"/>
      <c r="AR383" s="116"/>
      <c r="AS383" s="116"/>
      <c r="AT383" s="116"/>
      <c r="AU383" s="116"/>
      <c r="AV383" s="116"/>
      <c r="AW383" s="116"/>
      <c r="AX383" s="116"/>
      <c r="AY383" s="116"/>
    </row>
    <row r="384" spans="1:51" ht="15.75" customHeight="1">
      <c r="I384" s="260"/>
      <c r="J384" s="116"/>
      <c r="K384" s="130"/>
      <c r="L384" s="130"/>
      <c r="M384" s="130"/>
      <c r="N384" s="130"/>
      <c r="O384" s="130"/>
      <c r="P384" s="117"/>
      <c r="Q384" s="130"/>
      <c r="R384" s="130"/>
      <c r="S384" s="130"/>
      <c r="T384" s="130"/>
      <c r="U384" s="130"/>
      <c r="V384" s="325"/>
      <c r="W384" s="325"/>
      <c r="X384" s="130"/>
      <c r="Y384" s="325"/>
      <c r="Z384" s="325"/>
      <c r="AA384" s="325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16"/>
      <c r="AP384" s="116"/>
      <c r="AQ384" s="116"/>
      <c r="AR384" s="116"/>
      <c r="AS384" s="116"/>
      <c r="AT384" s="116"/>
      <c r="AU384" s="116"/>
      <c r="AV384" s="116"/>
      <c r="AW384" s="116"/>
      <c r="AX384" s="116"/>
      <c r="AY384" s="116"/>
    </row>
    <row r="385" spans="9:51" ht="15.75" customHeight="1">
      <c r="I385" s="260"/>
      <c r="J385" s="116"/>
      <c r="K385" s="130"/>
      <c r="L385" s="130"/>
      <c r="M385" s="130"/>
      <c r="N385" s="130"/>
      <c r="O385" s="130"/>
      <c r="P385" s="117"/>
      <c r="Q385" s="130"/>
      <c r="R385" s="130"/>
      <c r="S385" s="130"/>
      <c r="T385" s="130"/>
      <c r="U385" s="130"/>
      <c r="V385" s="325"/>
      <c r="W385" s="325"/>
      <c r="X385" s="130"/>
      <c r="Y385" s="325"/>
      <c r="Z385" s="325"/>
      <c r="AA385" s="325"/>
      <c r="AB385" s="130"/>
      <c r="AC385" s="130"/>
      <c r="AD385" s="130"/>
      <c r="AE385" s="130"/>
      <c r="AF385" s="130"/>
      <c r="AG385" s="130"/>
      <c r="AH385" s="130"/>
      <c r="AI385" s="130"/>
      <c r="AJ385" s="130"/>
      <c r="AK385" s="130"/>
      <c r="AL385" s="130"/>
      <c r="AM385" s="130"/>
      <c r="AN385" s="130"/>
      <c r="AO385" s="116"/>
      <c r="AP385" s="116"/>
      <c r="AQ385" s="116"/>
      <c r="AR385" s="116"/>
      <c r="AS385" s="116"/>
      <c r="AT385" s="116"/>
      <c r="AU385" s="116"/>
      <c r="AV385" s="116"/>
      <c r="AW385" s="116"/>
      <c r="AX385" s="116"/>
      <c r="AY385" s="116"/>
    </row>
    <row r="386" spans="9:51" ht="15.75" customHeight="1">
      <c r="I386" s="260"/>
      <c r="J386" s="116"/>
      <c r="K386" s="130"/>
      <c r="L386" s="130"/>
      <c r="M386" s="130"/>
      <c r="N386" s="130"/>
      <c r="O386" s="130"/>
      <c r="P386" s="117"/>
      <c r="Q386" s="130"/>
      <c r="R386" s="130"/>
      <c r="S386" s="130"/>
      <c r="T386" s="130"/>
      <c r="U386" s="130"/>
      <c r="V386" s="325"/>
      <c r="W386" s="325"/>
      <c r="X386" s="130"/>
      <c r="Y386" s="325"/>
      <c r="Z386" s="325"/>
      <c r="AA386" s="325"/>
      <c r="AB386" s="130"/>
      <c r="AC386" s="130"/>
      <c r="AD386" s="130"/>
      <c r="AE386" s="130"/>
      <c r="AF386" s="130"/>
      <c r="AG386" s="130"/>
      <c r="AH386" s="130"/>
      <c r="AI386" s="130"/>
      <c r="AJ386" s="130"/>
      <c r="AK386" s="130"/>
      <c r="AL386" s="130"/>
      <c r="AM386" s="130"/>
      <c r="AN386" s="130"/>
      <c r="AO386" s="116"/>
      <c r="AP386" s="116"/>
      <c r="AQ386" s="116"/>
      <c r="AR386" s="116"/>
      <c r="AS386" s="116"/>
      <c r="AT386" s="116"/>
      <c r="AU386" s="116"/>
      <c r="AV386" s="116"/>
      <c r="AW386" s="116"/>
      <c r="AX386" s="116"/>
      <c r="AY386" s="116"/>
    </row>
    <row r="387" spans="9:51" ht="15.75" customHeight="1">
      <c r="I387" s="260"/>
      <c r="J387" s="116"/>
      <c r="K387" s="130"/>
      <c r="L387" s="130"/>
      <c r="M387" s="130"/>
      <c r="N387" s="130"/>
      <c r="O387" s="130"/>
      <c r="P387" s="117"/>
      <c r="Q387" s="130"/>
      <c r="R387" s="130"/>
      <c r="S387" s="130"/>
      <c r="T387" s="130"/>
      <c r="U387" s="130"/>
      <c r="V387" s="325"/>
      <c r="W387" s="325"/>
      <c r="X387" s="130"/>
      <c r="Y387" s="325"/>
      <c r="Z387" s="325"/>
      <c r="AA387" s="325"/>
      <c r="AB387" s="130"/>
      <c r="AC387" s="130"/>
      <c r="AD387" s="130"/>
      <c r="AE387" s="130"/>
      <c r="AF387" s="130"/>
      <c r="AG387" s="130"/>
      <c r="AH387" s="130"/>
      <c r="AI387" s="130"/>
      <c r="AJ387" s="130"/>
      <c r="AK387" s="130"/>
      <c r="AL387" s="130"/>
      <c r="AM387" s="130"/>
      <c r="AN387" s="130"/>
      <c r="AO387" s="116"/>
      <c r="AP387" s="116"/>
      <c r="AQ387" s="116"/>
      <c r="AR387" s="116"/>
      <c r="AS387" s="116"/>
      <c r="AT387" s="116"/>
      <c r="AU387" s="116"/>
      <c r="AV387" s="116"/>
      <c r="AW387" s="116"/>
      <c r="AX387" s="116"/>
      <c r="AY387" s="116"/>
    </row>
    <row r="388" spans="9:51" ht="15.75" customHeight="1">
      <c r="I388" s="260"/>
      <c r="J388" s="116"/>
      <c r="K388" s="130"/>
      <c r="L388" s="130"/>
      <c r="M388" s="130"/>
      <c r="N388" s="130"/>
      <c r="O388" s="130"/>
      <c r="P388" s="117"/>
      <c r="Q388" s="130"/>
      <c r="R388" s="130"/>
      <c r="S388" s="130"/>
      <c r="T388" s="130"/>
      <c r="U388" s="130"/>
      <c r="V388" s="325"/>
      <c r="W388" s="325"/>
      <c r="X388" s="130"/>
      <c r="Y388" s="325"/>
      <c r="Z388" s="325"/>
      <c r="AA388" s="325"/>
      <c r="AB388" s="130"/>
      <c r="AC388" s="130"/>
      <c r="AD388" s="130"/>
      <c r="AE388" s="130"/>
      <c r="AF388" s="130"/>
      <c r="AG388" s="130"/>
      <c r="AH388" s="130"/>
      <c r="AI388" s="130"/>
      <c r="AJ388" s="130"/>
      <c r="AK388" s="130"/>
      <c r="AL388" s="130"/>
      <c r="AM388" s="130"/>
      <c r="AN388" s="130"/>
      <c r="AO388" s="116"/>
      <c r="AP388" s="116"/>
      <c r="AQ388" s="116"/>
      <c r="AR388" s="116"/>
      <c r="AS388" s="116"/>
      <c r="AT388" s="116"/>
      <c r="AU388" s="116"/>
      <c r="AV388" s="116"/>
      <c r="AW388" s="116"/>
      <c r="AX388" s="116"/>
      <c r="AY388" s="116"/>
    </row>
    <row r="389" spans="9:51" ht="15.75" customHeight="1">
      <c r="I389" s="260"/>
      <c r="J389" s="116"/>
      <c r="K389" s="130"/>
      <c r="L389" s="130"/>
      <c r="M389" s="130"/>
      <c r="N389" s="130"/>
      <c r="O389" s="130"/>
      <c r="P389" s="117"/>
      <c r="Q389" s="130"/>
      <c r="R389" s="130"/>
      <c r="S389" s="130"/>
      <c r="T389" s="130"/>
      <c r="U389" s="130"/>
      <c r="V389" s="325"/>
      <c r="W389" s="325"/>
      <c r="X389" s="130"/>
      <c r="Y389" s="325"/>
      <c r="Z389" s="325"/>
      <c r="AA389" s="325"/>
      <c r="AB389" s="130"/>
      <c r="AC389" s="130"/>
      <c r="AD389" s="130"/>
      <c r="AE389" s="130"/>
      <c r="AF389" s="130"/>
      <c r="AG389" s="130"/>
      <c r="AH389" s="130"/>
      <c r="AI389" s="130"/>
      <c r="AJ389" s="130"/>
      <c r="AK389" s="130"/>
      <c r="AL389" s="130"/>
      <c r="AM389" s="130"/>
      <c r="AN389" s="130"/>
      <c r="AO389" s="116"/>
      <c r="AP389" s="116"/>
      <c r="AQ389" s="116"/>
      <c r="AR389" s="116"/>
      <c r="AS389" s="116"/>
      <c r="AT389" s="116"/>
      <c r="AU389" s="116"/>
      <c r="AV389" s="116"/>
      <c r="AW389" s="116"/>
      <c r="AX389" s="116"/>
      <c r="AY389" s="116"/>
    </row>
    <row r="390" spans="9:51" ht="15.75" customHeight="1">
      <c r="I390" s="260"/>
      <c r="J390" s="116"/>
      <c r="K390" s="130"/>
      <c r="L390" s="130"/>
      <c r="M390" s="130"/>
      <c r="N390" s="130"/>
      <c r="O390" s="130"/>
      <c r="P390" s="117"/>
      <c r="Q390" s="130"/>
      <c r="R390" s="130"/>
      <c r="S390" s="130"/>
      <c r="T390" s="130"/>
      <c r="U390" s="130"/>
      <c r="V390" s="325"/>
      <c r="W390" s="325"/>
      <c r="X390" s="130"/>
      <c r="Y390" s="325"/>
      <c r="Z390" s="325"/>
      <c r="AA390" s="325"/>
      <c r="AB390" s="130"/>
      <c r="AC390" s="130"/>
      <c r="AD390" s="130"/>
      <c r="AE390" s="130"/>
      <c r="AF390" s="130"/>
      <c r="AG390" s="130"/>
      <c r="AH390" s="130"/>
      <c r="AI390" s="130"/>
      <c r="AJ390" s="130"/>
      <c r="AK390" s="130"/>
      <c r="AL390" s="130"/>
      <c r="AM390" s="130"/>
      <c r="AN390" s="130"/>
      <c r="AO390" s="116"/>
      <c r="AP390" s="116"/>
      <c r="AQ390" s="116"/>
      <c r="AR390" s="116"/>
      <c r="AS390" s="116"/>
      <c r="AT390" s="116"/>
      <c r="AU390" s="116"/>
      <c r="AV390" s="116"/>
      <c r="AW390" s="116"/>
      <c r="AX390" s="116"/>
      <c r="AY390" s="116"/>
    </row>
    <row r="391" spans="9:51" ht="15.75" customHeight="1">
      <c r="I391" s="260"/>
      <c r="J391" s="116"/>
      <c r="K391" s="130"/>
      <c r="L391" s="130"/>
      <c r="M391" s="130"/>
      <c r="N391" s="130"/>
      <c r="O391" s="130"/>
      <c r="P391" s="117"/>
      <c r="Q391" s="130"/>
      <c r="R391" s="130"/>
      <c r="S391" s="130"/>
      <c r="T391" s="130"/>
      <c r="U391" s="130"/>
      <c r="V391" s="325"/>
      <c r="W391" s="325"/>
      <c r="X391" s="130"/>
      <c r="Y391" s="325"/>
      <c r="Z391" s="325"/>
      <c r="AA391" s="325"/>
      <c r="AB391" s="130"/>
      <c r="AC391" s="130"/>
      <c r="AD391" s="130"/>
      <c r="AE391" s="130"/>
      <c r="AF391" s="130"/>
      <c r="AG391" s="130"/>
      <c r="AH391" s="130"/>
      <c r="AI391" s="130"/>
      <c r="AJ391" s="130"/>
      <c r="AK391" s="130"/>
      <c r="AL391" s="130"/>
      <c r="AM391" s="130"/>
      <c r="AN391" s="130"/>
      <c r="AO391" s="116"/>
      <c r="AP391" s="116"/>
      <c r="AQ391" s="116"/>
      <c r="AR391" s="116"/>
      <c r="AS391" s="116"/>
      <c r="AT391" s="116"/>
      <c r="AU391" s="116"/>
      <c r="AV391" s="116"/>
      <c r="AW391" s="116"/>
      <c r="AX391" s="116"/>
      <c r="AY391" s="116"/>
    </row>
    <row r="392" spans="9:51" ht="15.75" customHeight="1">
      <c r="I392" s="260"/>
      <c r="J392" s="116"/>
      <c r="K392" s="130"/>
      <c r="L392" s="130"/>
      <c r="M392" s="130"/>
      <c r="N392" s="130"/>
      <c r="O392" s="130"/>
      <c r="P392" s="117"/>
      <c r="Q392" s="130"/>
      <c r="R392" s="130"/>
      <c r="S392" s="130"/>
      <c r="T392" s="130"/>
      <c r="U392" s="130"/>
      <c r="V392" s="325"/>
      <c r="W392" s="325"/>
      <c r="X392" s="130"/>
      <c r="Y392" s="325"/>
      <c r="Z392" s="325"/>
      <c r="AA392" s="325"/>
      <c r="AB392" s="130"/>
      <c r="AC392" s="130"/>
      <c r="AD392" s="130"/>
      <c r="AE392" s="130"/>
      <c r="AF392" s="130"/>
      <c r="AG392" s="130"/>
      <c r="AH392" s="130"/>
      <c r="AI392" s="130"/>
      <c r="AJ392" s="130"/>
      <c r="AK392" s="130"/>
      <c r="AL392" s="130"/>
      <c r="AM392" s="130"/>
      <c r="AN392" s="130"/>
      <c r="AO392" s="116"/>
      <c r="AP392" s="116"/>
      <c r="AQ392" s="116"/>
      <c r="AR392" s="116"/>
      <c r="AS392" s="116"/>
      <c r="AT392" s="116"/>
      <c r="AU392" s="116"/>
      <c r="AV392" s="116"/>
      <c r="AW392" s="116"/>
      <c r="AX392" s="116"/>
      <c r="AY392" s="116"/>
    </row>
    <row r="393" spans="9:51" ht="15.75" customHeight="1">
      <c r="I393" s="260"/>
      <c r="J393" s="116"/>
      <c r="K393" s="130"/>
      <c r="L393" s="130"/>
      <c r="M393" s="130"/>
      <c r="N393" s="130"/>
      <c r="O393" s="130"/>
      <c r="P393" s="117"/>
      <c r="Q393" s="130"/>
      <c r="R393" s="130"/>
      <c r="S393" s="130"/>
      <c r="T393" s="130"/>
      <c r="U393" s="130"/>
      <c r="V393" s="325"/>
      <c r="W393" s="325"/>
      <c r="X393" s="130"/>
      <c r="Y393" s="325"/>
      <c r="Z393" s="325"/>
      <c r="AA393" s="325"/>
      <c r="AB393" s="130"/>
      <c r="AC393" s="130"/>
      <c r="AD393" s="130"/>
      <c r="AE393" s="130"/>
      <c r="AF393" s="130"/>
      <c r="AG393" s="130"/>
      <c r="AH393" s="130"/>
      <c r="AI393" s="130"/>
      <c r="AJ393" s="130"/>
      <c r="AK393" s="130"/>
      <c r="AL393" s="130"/>
      <c r="AM393" s="130"/>
      <c r="AN393" s="130"/>
      <c r="AO393" s="116"/>
      <c r="AP393" s="116"/>
      <c r="AQ393" s="116"/>
      <c r="AR393" s="116"/>
      <c r="AS393" s="116"/>
      <c r="AT393" s="116"/>
      <c r="AU393" s="116"/>
      <c r="AV393" s="116"/>
      <c r="AW393" s="116"/>
      <c r="AX393" s="116"/>
      <c r="AY393" s="116"/>
    </row>
    <row r="394" spans="9:51" ht="15.75" customHeight="1">
      <c r="I394" s="260"/>
      <c r="J394" s="116"/>
      <c r="K394" s="130"/>
      <c r="L394" s="130"/>
      <c r="M394" s="130"/>
      <c r="N394" s="130"/>
      <c r="O394" s="130"/>
      <c r="P394" s="117"/>
      <c r="Q394" s="130"/>
      <c r="R394" s="130"/>
      <c r="S394" s="130"/>
      <c r="T394" s="130"/>
      <c r="U394" s="130"/>
      <c r="V394" s="325"/>
      <c r="W394" s="325"/>
      <c r="X394" s="130"/>
      <c r="Y394" s="325"/>
      <c r="Z394" s="325"/>
      <c r="AA394" s="325"/>
      <c r="AB394" s="130"/>
      <c r="AC394" s="130"/>
      <c r="AD394" s="130"/>
      <c r="AE394" s="130"/>
      <c r="AF394" s="130"/>
      <c r="AG394" s="130"/>
      <c r="AH394" s="130"/>
      <c r="AI394" s="130"/>
      <c r="AJ394" s="130"/>
      <c r="AK394" s="130"/>
      <c r="AL394" s="130"/>
      <c r="AM394" s="130"/>
      <c r="AN394" s="130"/>
      <c r="AO394" s="116"/>
      <c r="AP394" s="116"/>
      <c r="AQ394" s="116"/>
      <c r="AR394" s="116"/>
      <c r="AS394" s="116"/>
      <c r="AT394" s="116"/>
      <c r="AU394" s="116"/>
      <c r="AV394" s="116"/>
      <c r="AW394" s="116"/>
      <c r="AX394" s="116"/>
      <c r="AY394" s="116"/>
    </row>
    <row r="395" spans="9:51" ht="15.75" customHeight="1">
      <c r="I395" s="260"/>
      <c r="J395" s="116"/>
      <c r="K395" s="130"/>
      <c r="L395" s="130"/>
      <c r="M395" s="130"/>
      <c r="N395" s="130"/>
      <c r="O395" s="130"/>
      <c r="P395" s="117"/>
      <c r="Q395" s="130"/>
      <c r="R395" s="130"/>
      <c r="S395" s="130"/>
      <c r="T395" s="130"/>
      <c r="U395" s="130"/>
      <c r="V395" s="325"/>
      <c r="W395" s="325"/>
      <c r="X395" s="130"/>
      <c r="Y395" s="325"/>
      <c r="Z395" s="325"/>
      <c r="AA395" s="325"/>
      <c r="AB395" s="130"/>
      <c r="AC395" s="130"/>
      <c r="AD395" s="130"/>
      <c r="AE395" s="130"/>
      <c r="AF395" s="130"/>
      <c r="AG395" s="130"/>
      <c r="AH395" s="130"/>
      <c r="AI395" s="130"/>
      <c r="AJ395" s="130"/>
      <c r="AK395" s="130"/>
      <c r="AL395" s="130"/>
      <c r="AM395" s="130"/>
      <c r="AN395" s="130"/>
      <c r="AO395" s="116"/>
      <c r="AP395" s="116"/>
      <c r="AQ395" s="116"/>
      <c r="AR395" s="116"/>
      <c r="AS395" s="116"/>
      <c r="AT395" s="116"/>
      <c r="AU395" s="116"/>
      <c r="AV395" s="116"/>
      <c r="AW395" s="116"/>
      <c r="AX395" s="116"/>
      <c r="AY395" s="116"/>
    </row>
    <row r="396" spans="9:51" ht="15.75" customHeight="1">
      <c r="I396" s="260"/>
      <c r="J396" s="116"/>
      <c r="K396" s="130"/>
      <c r="L396" s="130"/>
      <c r="M396" s="130"/>
      <c r="N396" s="130"/>
      <c r="O396" s="130"/>
      <c r="P396" s="117"/>
      <c r="Q396" s="130"/>
      <c r="R396" s="130"/>
      <c r="S396" s="130"/>
      <c r="T396" s="130"/>
      <c r="U396" s="130"/>
      <c r="V396" s="325"/>
      <c r="W396" s="325"/>
      <c r="X396" s="130"/>
      <c r="Y396" s="325"/>
      <c r="Z396" s="325"/>
      <c r="AA396" s="325"/>
      <c r="AB396" s="130"/>
      <c r="AC396" s="130"/>
      <c r="AD396" s="130"/>
      <c r="AE396" s="130"/>
      <c r="AF396" s="130"/>
      <c r="AG396" s="130"/>
      <c r="AH396" s="130"/>
      <c r="AI396" s="130"/>
      <c r="AJ396" s="130"/>
      <c r="AK396" s="130"/>
      <c r="AL396" s="130"/>
      <c r="AM396" s="130"/>
      <c r="AN396" s="130"/>
      <c r="AO396" s="116"/>
      <c r="AP396" s="116"/>
      <c r="AQ396" s="116"/>
      <c r="AR396" s="116"/>
      <c r="AS396" s="116"/>
      <c r="AT396" s="116"/>
      <c r="AU396" s="116"/>
      <c r="AV396" s="116"/>
      <c r="AW396" s="116"/>
      <c r="AX396" s="116"/>
      <c r="AY396" s="116"/>
    </row>
    <row r="397" spans="9:51" ht="15.75" customHeight="1">
      <c r="I397" s="260"/>
      <c r="J397" s="116"/>
      <c r="K397" s="130"/>
      <c r="L397" s="130"/>
      <c r="M397" s="130"/>
      <c r="N397" s="130"/>
      <c r="O397" s="130"/>
      <c r="P397" s="117"/>
      <c r="Q397" s="130"/>
      <c r="R397" s="130"/>
      <c r="S397" s="130"/>
      <c r="T397" s="130"/>
      <c r="U397" s="130"/>
      <c r="V397" s="325"/>
      <c r="W397" s="325"/>
      <c r="X397" s="130"/>
      <c r="Y397" s="325"/>
      <c r="Z397" s="325"/>
      <c r="AA397" s="325"/>
      <c r="AB397" s="130"/>
      <c r="AC397" s="130"/>
      <c r="AD397" s="130"/>
      <c r="AE397" s="130"/>
      <c r="AF397" s="130"/>
      <c r="AG397" s="130"/>
      <c r="AH397" s="130"/>
      <c r="AI397" s="130"/>
      <c r="AJ397" s="130"/>
      <c r="AK397" s="130"/>
      <c r="AL397" s="130"/>
      <c r="AM397" s="130"/>
      <c r="AN397" s="130"/>
      <c r="AO397" s="116"/>
      <c r="AP397" s="116"/>
      <c r="AQ397" s="116"/>
      <c r="AR397" s="116"/>
      <c r="AS397" s="116"/>
      <c r="AT397" s="116"/>
      <c r="AU397" s="116"/>
      <c r="AV397" s="116"/>
      <c r="AW397" s="116"/>
      <c r="AX397" s="116"/>
      <c r="AY397" s="116"/>
    </row>
    <row r="398" spans="9:51" ht="15.75" customHeight="1">
      <c r="I398" s="260"/>
      <c r="J398" s="116"/>
      <c r="K398" s="130"/>
      <c r="L398" s="130"/>
      <c r="M398" s="130"/>
      <c r="N398" s="130"/>
      <c r="O398" s="130"/>
      <c r="P398" s="117"/>
      <c r="Q398" s="130"/>
      <c r="R398" s="130"/>
      <c r="S398" s="130"/>
      <c r="T398" s="130"/>
      <c r="U398" s="130"/>
      <c r="V398" s="325"/>
      <c r="W398" s="325"/>
      <c r="X398" s="130"/>
      <c r="Y398" s="325"/>
      <c r="Z398" s="325"/>
      <c r="AA398" s="325"/>
      <c r="AB398" s="130"/>
      <c r="AC398" s="130"/>
      <c r="AD398" s="130"/>
      <c r="AE398" s="130"/>
      <c r="AF398" s="130"/>
      <c r="AG398" s="130"/>
      <c r="AH398" s="130"/>
      <c r="AI398" s="130"/>
      <c r="AJ398" s="130"/>
      <c r="AK398" s="130"/>
      <c r="AL398" s="130"/>
      <c r="AM398" s="130"/>
      <c r="AN398" s="130"/>
      <c r="AO398" s="116"/>
      <c r="AP398" s="116"/>
      <c r="AQ398" s="116"/>
      <c r="AR398" s="116"/>
      <c r="AS398" s="116"/>
      <c r="AT398" s="116"/>
      <c r="AU398" s="116"/>
      <c r="AV398" s="116"/>
      <c r="AW398" s="116"/>
      <c r="AX398" s="116"/>
      <c r="AY398" s="116"/>
    </row>
    <row r="399" spans="9:51" ht="15.75" customHeight="1">
      <c r="I399" s="260"/>
      <c r="J399" s="116"/>
      <c r="K399" s="130"/>
      <c r="L399" s="130"/>
      <c r="M399" s="130"/>
      <c r="N399" s="130"/>
      <c r="O399" s="130"/>
      <c r="P399" s="117"/>
      <c r="Q399" s="130"/>
      <c r="R399" s="130"/>
      <c r="S399" s="130"/>
      <c r="T399" s="130"/>
      <c r="U399" s="130"/>
      <c r="V399" s="325"/>
      <c r="W399" s="325"/>
      <c r="X399" s="130"/>
      <c r="Y399" s="325"/>
      <c r="Z399" s="325"/>
      <c r="AA399" s="325"/>
      <c r="AB399" s="130"/>
      <c r="AC399" s="130"/>
      <c r="AD399" s="130"/>
      <c r="AE399" s="130"/>
      <c r="AF399" s="130"/>
      <c r="AG399" s="130"/>
      <c r="AH399" s="130"/>
      <c r="AI399" s="130"/>
      <c r="AJ399" s="130"/>
      <c r="AK399" s="130"/>
      <c r="AL399" s="130"/>
      <c r="AM399" s="130"/>
      <c r="AN399" s="130"/>
      <c r="AO399" s="116"/>
      <c r="AP399" s="116"/>
      <c r="AQ399" s="116"/>
      <c r="AR399" s="116"/>
      <c r="AS399" s="116"/>
      <c r="AT399" s="116"/>
      <c r="AU399" s="116"/>
      <c r="AV399" s="116"/>
      <c r="AW399" s="116"/>
      <c r="AX399" s="116"/>
      <c r="AY399" s="116"/>
    </row>
    <row r="400" spans="9:51" ht="15.75" customHeight="1">
      <c r="I400" s="260"/>
      <c r="J400" s="116"/>
      <c r="K400" s="130"/>
      <c r="L400" s="130"/>
      <c r="M400" s="130"/>
      <c r="N400" s="130"/>
      <c r="O400" s="130"/>
      <c r="P400" s="117"/>
      <c r="Q400" s="130"/>
      <c r="R400" s="130"/>
      <c r="S400" s="130"/>
      <c r="T400" s="130"/>
      <c r="U400" s="130"/>
      <c r="V400" s="325"/>
      <c r="W400" s="325"/>
      <c r="X400" s="130"/>
      <c r="Y400" s="325"/>
      <c r="Z400" s="325"/>
      <c r="AA400" s="325"/>
      <c r="AB400" s="130"/>
      <c r="AC400" s="130"/>
      <c r="AD400" s="130"/>
      <c r="AE400" s="130"/>
      <c r="AF400" s="130"/>
      <c r="AG400" s="130"/>
      <c r="AH400" s="130"/>
      <c r="AI400" s="130"/>
      <c r="AJ400" s="130"/>
      <c r="AK400" s="130"/>
      <c r="AL400" s="130"/>
      <c r="AM400" s="130"/>
      <c r="AN400" s="130"/>
      <c r="AO400" s="116"/>
      <c r="AP400" s="116"/>
      <c r="AQ400" s="116"/>
      <c r="AR400" s="116"/>
      <c r="AS400" s="116"/>
      <c r="AT400" s="116"/>
      <c r="AU400" s="116"/>
      <c r="AV400" s="116"/>
      <c r="AW400" s="116"/>
      <c r="AX400" s="116"/>
      <c r="AY400" s="116"/>
    </row>
    <row r="401" spans="9:51" ht="15.75" customHeight="1">
      <c r="I401" s="260"/>
      <c r="J401" s="116"/>
      <c r="K401" s="130"/>
      <c r="L401" s="130"/>
      <c r="M401" s="130"/>
      <c r="N401" s="130"/>
      <c r="O401" s="130"/>
      <c r="P401" s="117"/>
      <c r="Q401" s="130"/>
      <c r="R401" s="130"/>
      <c r="S401" s="130"/>
      <c r="T401" s="130"/>
      <c r="U401" s="130"/>
      <c r="V401" s="325"/>
      <c r="W401" s="325"/>
      <c r="X401" s="130"/>
      <c r="Y401" s="325"/>
      <c r="Z401" s="325"/>
      <c r="AA401" s="325"/>
      <c r="AB401" s="130"/>
      <c r="AC401" s="130"/>
      <c r="AD401" s="130"/>
      <c r="AE401" s="130"/>
      <c r="AF401" s="130"/>
      <c r="AG401" s="130"/>
      <c r="AH401" s="130"/>
      <c r="AI401" s="130"/>
      <c r="AJ401" s="130"/>
      <c r="AK401" s="130"/>
      <c r="AL401" s="130"/>
      <c r="AM401" s="130"/>
      <c r="AN401" s="130"/>
      <c r="AO401" s="116"/>
      <c r="AP401" s="116"/>
      <c r="AQ401" s="116"/>
      <c r="AR401" s="116"/>
      <c r="AS401" s="116"/>
      <c r="AT401" s="116"/>
      <c r="AU401" s="116"/>
      <c r="AV401" s="116"/>
      <c r="AW401" s="116"/>
      <c r="AX401" s="116"/>
      <c r="AY401" s="116"/>
    </row>
    <row r="402" spans="9:51" ht="15.75" customHeight="1">
      <c r="I402" s="260"/>
      <c r="J402" s="116"/>
      <c r="K402" s="130"/>
      <c r="L402" s="130"/>
      <c r="M402" s="130"/>
      <c r="N402" s="130"/>
      <c r="O402" s="130"/>
      <c r="P402" s="117"/>
      <c r="Q402" s="130"/>
      <c r="R402" s="130"/>
      <c r="S402" s="130"/>
      <c r="T402" s="130"/>
      <c r="U402" s="130"/>
      <c r="V402" s="325"/>
      <c r="W402" s="325"/>
      <c r="X402" s="130"/>
      <c r="Y402" s="325"/>
      <c r="Z402" s="325"/>
      <c r="AA402" s="325"/>
      <c r="AB402" s="130"/>
      <c r="AC402" s="130"/>
      <c r="AD402" s="130"/>
      <c r="AE402" s="130"/>
      <c r="AF402" s="130"/>
      <c r="AG402" s="130"/>
      <c r="AH402" s="130"/>
      <c r="AI402" s="130"/>
      <c r="AJ402" s="130"/>
      <c r="AK402" s="130"/>
      <c r="AL402" s="130"/>
      <c r="AM402" s="130"/>
      <c r="AN402" s="130"/>
      <c r="AO402" s="116"/>
      <c r="AP402" s="116"/>
      <c r="AQ402" s="116"/>
      <c r="AR402" s="116"/>
      <c r="AS402" s="116"/>
      <c r="AT402" s="116"/>
      <c r="AU402" s="116"/>
      <c r="AV402" s="116"/>
      <c r="AW402" s="116"/>
      <c r="AX402" s="116"/>
      <c r="AY402" s="116"/>
    </row>
    <row r="403" spans="9:51" ht="15.75" customHeight="1">
      <c r="I403" s="260"/>
      <c r="J403" s="116"/>
      <c r="K403" s="130"/>
      <c r="L403" s="130"/>
      <c r="M403" s="130"/>
      <c r="N403" s="130"/>
      <c r="O403" s="130"/>
      <c r="P403" s="117"/>
      <c r="Q403" s="130"/>
      <c r="R403" s="130"/>
      <c r="S403" s="130"/>
      <c r="T403" s="130"/>
      <c r="U403" s="130"/>
      <c r="V403" s="325"/>
      <c r="W403" s="325"/>
      <c r="X403" s="130"/>
      <c r="Y403" s="325"/>
      <c r="Z403" s="325"/>
      <c r="AA403" s="325"/>
      <c r="AB403" s="130"/>
      <c r="AC403" s="130"/>
      <c r="AD403" s="130"/>
      <c r="AE403" s="130"/>
      <c r="AF403" s="130"/>
      <c r="AG403" s="130"/>
      <c r="AH403" s="130"/>
      <c r="AI403" s="130"/>
      <c r="AJ403" s="130"/>
      <c r="AK403" s="130"/>
      <c r="AL403" s="130"/>
      <c r="AM403" s="130"/>
      <c r="AN403" s="130"/>
      <c r="AO403" s="116"/>
      <c r="AP403" s="116"/>
      <c r="AQ403" s="116"/>
      <c r="AR403" s="116"/>
      <c r="AS403" s="116"/>
      <c r="AT403" s="116"/>
      <c r="AU403" s="116"/>
      <c r="AV403" s="116"/>
      <c r="AW403" s="116"/>
      <c r="AX403" s="116"/>
      <c r="AY403" s="116"/>
    </row>
    <row r="404" spans="9:51" ht="15.75" customHeight="1">
      <c r="I404" s="260"/>
      <c r="J404" s="116"/>
      <c r="K404" s="130"/>
      <c r="L404" s="130"/>
      <c r="M404" s="130"/>
      <c r="N404" s="130"/>
      <c r="O404" s="130"/>
      <c r="P404" s="117"/>
      <c r="Q404" s="130"/>
      <c r="R404" s="130"/>
      <c r="S404" s="130"/>
      <c r="T404" s="130"/>
      <c r="U404" s="130"/>
      <c r="V404" s="325"/>
      <c r="W404" s="325"/>
      <c r="X404" s="130"/>
      <c r="Y404" s="325"/>
      <c r="Z404" s="325"/>
      <c r="AA404" s="325"/>
      <c r="AB404" s="130"/>
      <c r="AC404" s="130"/>
      <c r="AD404" s="130"/>
      <c r="AE404" s="130"/>
      <c r="AF404" s="130"/>
      <c r="AG404" s="130"/>
      <c r="AH404" s="130"/>
      <c r="AI404" s="130"/>
      <c r="AJ404" s="130"/>
      <c r="AK404" s="130"/>
      <c r="AL404" s="130"/>
      <c r="AM404" s="130"/>
      <c r="AN404" s="130"/>
      <c r="AO404" s="116"/>
      <c r="AP404" s="116"/>
      <c r="AQ404" s="116"/>
      <c r="AR404" s="116"/>
      <c r="AS404" s="116"/>
      <c r="AT404" s="116"/>
      <c r="AU404" s="116"/>
      <c r="AV404" s="116"/>
      <c r="AW404" s="116"/>
      <c r="AX404" s="116"/>
      <c r="AY404" s="116"/>
    </row>
    <row r="405" spans="9:51" ht="15.75" customHeight="1">
      <c r="I405" s="260"/>
      <c r="J405" s="116"/>
      <c r="K405" s="130"/>
      <c r="L405" s="130"/>
      <c r="M405" s="130"/>
      <c r="N405" s="130"/>
      <c r="O405" s="130"/>
      <c r="P405" s="117"/>
      <c r="Q405" s="130"/>
      <c r="R405" s="130"/>
      <c r="S405" s="130"/>
      <c r="T405" s="130"/>
      <c r="U405" s="130"/>
      <c r="V405" s="325"/>
      <c r="W405" s="325"/>
      <c r="X405" s="130"/>
      <c r="Y405" s="325"/>
      <c r="Z405" s="325"/>
      <c r="AA405" s="325"/>
      <c r="AB405" s="130"/>
      <c r="AC405" s="130"/>
      <c r="AD405" s="130"/>
      <c r="AE405" s="130"/>
      <c r="AF405" s="130"/>
      <c r="AG405" s="130"/>
      <c r="AH405" s="130"/>
      <c r="AI405" s="130"/>
      <c r="AJ405" s="130"/>
      <c r="AK405" s="130"/>
      <c r="AL405" s="130"/>
      <c r="AM405" s="130"/>
      <c r="AN405" s="130"/>
      <c r="AO405" s="116"/>
      <c r="AP405" s="116"/>
      <c r="AQ405" s="116"/>
      <c r="AR405" s="116"/>
      <c r="AS405" s="116"/>
      <c r="AT405" s="116"/>
      <c r="AU405" s="116"/>
      <c r="AV405" s="116"/>
      <c r="AW405" s="116"/>
      <c r="AX405" s="116"/>
      <c r="AY405" s="116"/>
    </row>
    <row r="406" spans="9:51" ht="15.75" customHeight="1">
      <c r="I406" s="260"/>
      <c r="J406" s="116"/>
      <c r="K406" s="130"/>
      <c r="L406" s="130"/>
      <c r="M406" s="130"/>
      <c r="N406" s="130"/>
      <c r="O406" s="130"/>
      <c r="P406" s="117"/>
      <c r="Q406" s="130"/>
      <c r="R406" s="130"/>
      <c r="S406" s="130"/>
      <c r="T406" s="130"/>
      <c r="U406" s="130"/>
      <c r="V406" s="325"/>
      <c r="W406" s="325"/>
      <c r="X406" s="130"/>
      <c r="Y406" s="325"/>
      <c r="Z406" s="325"/>
      <c r="AA406" s="325"/>
      <c r="AB406" s="130"/>
      <c r="AC406" s="130"/>
      <c r="AD406" s="130"/>
      <c r="AE406" s="130"/>
      <c r="AF406" s="130"/>
      <c r="AG406" s="130"/>
      <c r="AH406" s="130"/>
      <c r="AI406" s="130"/>
      <c r="AJ406" s="130"/>
      <c r="AK406" s="130"/>
      <c r="AL406" s="130"/>
      <c r="AM406" s="130"/>
      <c r="AN406" s="130"/>
      <c r="AO406" s="116"/>
      <c r="AP406" s="116"/>
      <c r="AQ406" s="116"/>
      <c r="AR406" s="116"/>
      <c r="AS406" s="116"/>
      <c r="AT406" s="116"/>
      <c r="AU406" s="116"/>
      <c r="AV406" s="116"/>
      <c r="AW406" s="116"/>
      <c r="AX406" s="116"/>
      <c r="AY406" s="116"/>
    </row>
    <row r="407" spans="9:51" ht="15.75" customHeight="1">
      <c r="I407" s="260"/>
      <c r="J407" s="116"/>
      <c r="K407" s="130"/>
      <c r="L407" s="130"/>
      <c r="M407" s="130"/>
      <c r="N407" s="130"/>
      <c r="O407" s="130"/>
      <c r="P407" s="117"/>
      <c r="Q407" s="130"/>
      <c r="R407" s="130"/>
      <c r="S407" s="130"/>
      <c r="T407" s="130"/>
      <c r="U407" s="130"/>
      <c r="V407" s="325"/>
      <c r="W407" s="325"/>
      <c r="X407" s="130"/>
      <c r="Y407" s="325"/>
      <c r="Z407" s="325"/>
      <c r="AA407" s="325"/>
      <c r="AB407" s="130"/>
      <c r="AC407" s="130"/>
      <c r="AD407" s="130"/>
      <c r="AE407" s="130"/>
      <c r="AF407" s="130"/>
      <c r="AG407" s="130"/>
      <c r="AH407" s="130"/>
      <c r="AI407" s="130"/>
      <c r="AJ407" s="130"/>
      <c r="AK407" s="130"/>
      <c r="AL407" s="130"/>
      <c r="AM407" s="130"/>
      <c r="AN407" s="130"/>
      <c r="AO407" s="116"/>
      <c r="AP407" s="116"/>
      <c r="AQ407" s="116"/>
      <c r="AR407" s="116"/>
      <c r="AS407" s="116"/>
      <c r="AT407" s="116"/>
      <c r="AU407" s="116"/>
      <c r="AV407" s="116"/>
      <c r="AW407" s="116"/>
      <c r="AX407" s="116"/>
      <c r="AY407" s="116"/>
    </row>
    <row r="408" spans="9:51" ht="15.75" customHeight="1">
      <c r="I408" s="260"/>
      <c r="J408" s="116"/>
      <c r="K408" s="130"/>
      <c r="L408" s="130"/>
      <c r="M408" s="130"/>
      <c r="N408" s="130"/>
      <c r="O408" s="130"/>
      <c r="P408" s="117"/>
      <c r="Q408" s="130"/>
      <c r="R408" s="130"/>
      <c r="S408" s="130"/>
      <c r="T408" s="130"/>
      <c r="U408" s="130"/>
      <c r="V408" s="325"/>
      <c r="W408" s="325"/>
      <c r="X408" s="130"/>
      <c r="Y408" s="325"/>
      <c r="Z408" s="325"/>
      <c r="AA408" s="325"/>
      <c r="AB408" s="130"/>
      <c r="AC408" s="130"/>
      <c r="AD408" s="130"/>
      <c r="AE408" s="130"/>
      <c r="AF408" s="130"/>
      <c r="AG408" s="130"/>
      <c r="AH408" s="130"/>
      <c r="AI408" s="130"/>
      <c r="AJ408" s="130"/>
      <c r="AK408" s="130"/>
      <c r="AL408" s="130"/>
      <c r="AM408" s="130"/>
      <c r="AN408" s="130"/>
      <c r="AO408" s="116"/>
      <c r="AP408" s="116"/>
      <c r="AQ408" s="116"/>
      <c r="AR408" s="116"/>
      <c r="AS408" s="116"/>
      <c r="AT408" s="116"/>
      <c r="AU408" s="116"/>
      <c r="AV408" s="116"/>
      <c r="AW408" s="116"/>
      <c r="AX408" s="116"/>
      <c r="AY408" s="116"/>
    </row>
    <row r="409" spans="9:51" ht="15.75" customHeight="1">
      <c r="I409" s="260"/>
      <c r="J409" s="116"/>
      <c r="K409" s="130"/>
      <c r="L409" s="130"/>
      <c r="M409" s="130"/>
      <c r="N409" s="130"/>
      <c r="O409" s="130"/>
      <c r="P409" s="117"/>
      <c r="Q409" s="130"/>
      <c r="R409" s="130"/>
      <c r="S409" s="130"/>
      <c r="T409" s="130"/>
      <c r="U409" s="130"/>
      <c r="V409" s="325"/>
      <c r="W409" s="325"/>
      <c r="X409" s="130"/>
      <c r="Y409" s="325"/>
      <c r="Z409" s="325"/>
      <c r="AA409" s="325"/>
      <c r="AB409" s="130"/>
      <c r="AC409" s="130"/>
      <c r="AD409" s="130"/>
      <c r="AE409" s="130"/>
      <c r="AF409" s="130"/>
      <c r="AG409" s="130"/>
      <c r="AH409" s="130"/>
      <c r="AI409" s="130"/>
      <c r="AJ409" s="130"/>
      <c r="AK409" s="130"/>
      <c r="AL409" s="130"/>
      <c r="AM409" s="130"/>
      <c r="AN409" s="130"/>
      <c r="AO409" s="116"/>
      <c r="AP409" s="116"/>
      <c r="AQ409" s="116"/>
      <c r="AR409" s="116"/>
      <c r="AS409" s="116"/>
      <c r="AT409" s="116"/>
      <c r="AU409" s="116"/>
      <c r="AV409" s="116"/>
      <c r="AW409" s="116"/>
      <c r="AX409" s="116"/>
      <c r="AY409" s="116"/>
    </row>
    <row r="410" spans="9:51" ht="15.75" customHeight="1">
      <c r="I410" s="260"/>
      <c r="J410" s="116"/>
      <c r="K410" s="130"/>
      <c r="L410" s="130"/>
      <c r="M410" s="130"/>
      <c r="N410" s="130"/>
      <c r="O410" s="130"/>
      <c r="P410" s="117"/>
      <c r="Q410" s="130"/>
      <c r="R410" s="130"/>
      <c r="S410" s="130"/>
      <c r="T410" s="130"/>
      <c r="U410" s="130"/>
      <c r="V410" s="325"/>
      <c r="W410" s="325"/>
      <c r="X410" s="130"/>
      <c r="Y410" s="325"/>
      <c r="Z410" s="325"/>
      <c r="AA410" s="325"/>
      <c r="AB410" s="130"/>
      <c r="AC410" s="130"/>
      <c r="AD410" s="130"/>
      <c r="AE410" s="130"/>
      <c r="AF410" s="130"/>
      <c r="AG410" s="130"/>
      <c r="AH410" s="130"/>
      <c r="AI410" s="130"/>
      <c r="AJ410" s="130"/>
      <c r="AK410" s="130"/>
      <c r="AL410" s="130"/>
      <c r="AM410" s="130"/>
      <c r="AN410" s="130"/>
      <c r="AO410" s="116"/>
      <c r="AP410" s="116"/>
      <c r="AQ410" s="116"/>
      <c r="AR410" s="116"/>
      <c r="AS410" s="116"/>
      <c r="AT410" s="116"/>
      <c r="AU410" s="116"/>
      <c r="AV410" s="116"/>
      <c r="AW410" s="116"/>
      <c r="AX410" s="116"/>
      <c r="AY410" s="116"/>
    </row>
    <row r="411" spans="9:51" ht="15.75" customHeight="1">
      <c r="I411" s="260"/>
      <c r="J411" s="116"/>
      <c r="K411" s="130"/>
      <c r="L411" s="130"/>
      <c r="M411" s="130"/>
      <c r="N411" s="130"/>
      <c r="O411" s="130"/>
      <c r="P411" s="117"/>
      <c r="Q411" s="130"/>
      <c r="R411" s="130"/>
      <c r="S411" s="130"/>
      <c r="T411" s="130"/>
      <c r="U411" s="130"/>
      <c r="V411" s="325"/>
      <c r="W411" s="325"/>
      <c r="X411" s="130"/>
      <c r="Y411" s="325"/>
      <c r="Z411" s="325"/>
      <c r="AA411" s="325"/>
      <c r="AB411" s="130"/>
      <c r="AC411" s="130"/>
      <c r="AD411" s="130"/>
      <c r="AE411" s="130"/>
      <c r="AF411" s="130"/>
      <c r="AG411" s="130"/>
      <c r="AH411" s="130"/>
      <c r="AI411" s="130"/>
      <c r="AJ411" s="130"/>
      <c r="AK411" s="130"/>
      <c r="AL411" s="130"/>
      <c r="AM411" s="130"/>
      <c r="AN411" s="130"/>
      <c r="AO411" s="116"/>
      <c r="AP411" s="116"/>
      <c r="AQ411" s="116"/>
      <c r="AR411" s="116"/>
      <c r="AS411" s="116"/>
      <c r="AT411" s="116"/>
      <c r="AU411" s="116"/>
      <c r="AV411" s="116"/>
      <c r="AW411" s="116"/>
      <c r="AX411" s="116"/>
      <c r="AY411" s="116"/>
    </row>
    <row r="412" spans="9:51" ht="15.75" customHeight="1">
      <c r="I412" s="260"/>
      <c r="J412" s="116"/>
      <c r="K412" s="130"/>
      <c r="L412" s="130"/>
      <c r="M412" s="130"/>
      <c r="N412" s="130"/>
      <c r="O412" s="130"/>
      <c r="P412" s="117"/>
      <c r="Q412" s="130"/>
      <c r="R412" s="130"/>
      <c r="S412" s="130"/>
      <c r="T412" s="130"/>
      <c r="U412" s="130"/>
      <c r="V412" s="325"/>
      <c r="W412" s="325"/>
      <c r="X412" s="130"/>
      <c r="Y412" s="325"/>
      <c r="Z412" s="325"/>
      <c r="AA412" s="325"/>
      <c r="AB412" s="130"/>
      <c r="AC412" s="130"/>
      <c r="AD412" s="130"/>
      <c r="AE412" s="130"/>
      <c r="AF412" s="130"/>
      <c r="AG412" s="130"/>
      <c r="AH412" s="130"/>
      <c r="AI412" s="130"/>
      <c r="AJ412" s="130"/>
      <c r="AK412" s="130"/>
      <c r="AL412" s="130"/>
      <c r="AM412" s="130"/>
      <c r="AN412" s="130"/>
      <c r="AO412" s="116"/>
      <c r="AP412" s="116"/>
      <c r="AQ412" s="116"/>
      <c r="AR412" s="116"/>
      <c r="AS412" s="116"/>
      <c r="AT412" s="116"/>
      <c r="AU412" s="116"/>
      <c r="AV412" s="116"/>
      <c r="AW412" s="116"/>
      <c r="AX412" s="116"/>
      <c r="AY412" s="116"/>
    </row>
    <row r="413" spans="9:51" ht="15.75" customHeight="1">
      <c r="I413" s="260"/>
      <c r="J413" s="116"/>
      <c r="K413" s="130"/>
      <c r="L413" s="130"/>
      <c r="M413" s="130"/>
      <c r="N413" s="130"/>
      <c r="O413" s="130"/>
      <c r="P413" s="117"/>
      <c r="Q413" s="130"/>
      <c r="R413" s="130"/>
      <c r="S413" s="130"/>
      <c r="T413" s="130"/>
      <c r="U413" s="130"/>
      <c r="V413" s="325"/>
      <c r="W413" s="325"/>
      <c r="X413" s="130"/>
      <c r="Y413" s="325"/>
      <c r="Z413" s="325"/>
      <c r="AA413" s="325"/>
      <c r="AB413" s="130"/>
      <c r="AC413" s="130"/>
      <c r="AD413" s="130"/>
      <c r="AE413" s="130"/>
      <c r="AF413" s="130"/>
      <c r="AG413" s="130"/>
      <c r="AH413" s="130"/>
      <c r="AI413" s="130"/>
      <c r="AJ413" s="130"/>
      <c r="AK413" s="130"/>
      <c r="AL413" s="130"/>
      <c r="AM413" s="130"/>
      <c r="AN413" s="130"/>
      <c r="AO413" s="116"/>
      <c r="AP413" s="116"/>
      <c r="AQ413" s="116"/>
      <c r="AR413" s="116"/>
      <c r="AS413" s="116"/>
      <c r="AT413" s="116"/>
      <c r="AU413" s="116"/>
      <c r="AV413" s="116"/>
      <c r="AW413" s="116"/>
      <c r="AX413" s="116"/>
      <c r="AY413" s="116"/>
    </row>
    <row r="414" spans="9:51" ht="15.75" customHeight="1">
      <c r="I414" s="260"/>
      <c r="J414" s="116"/>
      <c r="K414" s="130"/>
      <c r="L414" s="130"/>
      <c r="M414" s="130"/>
      <c r="N414" s="130"/>
      <c r="O414" s="130"/>
      <c r="P414" s="117"/>
      <c r="Q414" s="130"/>
      <c r="R414" s="130"/>
      <c r="S414" s="130"/>
      <c r="T414" s="130"/>
      <c r="U414" s="130"/>
      <c r="V414" s="325"/>
      <c r="W414" s="325"/>
      <c r="X414" s="130"/>
      <c r="Y414" s="325"/>
      <c r="Z414" s="325"/>
      <c r="AA414" s="325"/>
      <c r="AB414" s="130"/>
      <c r="AC414" s="130"/>
      <c r="AD414" s="130"/>
      <c r="AE414" s="130"/>
      <c r="AF414" s="130"/>
      <c r="AG414" s="130"/>
      <c r="AH414" s="130"/>
      <c r="AI414" s="130"/>
      <c r="AJ414" s="130"/>
      <c r="AK414" s="130"/>
      <c r="AL414" s="130"/>
      <c r="AM414" s="130"/>
      <c r="AN414" s="130"/>
      <c r="AO414" s="116"/>
      <c r="AP414" s="116"/>
      <c r="AQ414" s="116"/>
      <c r="AR414" s="116"/>
      <c r="AS414" s="116"/>
      <c r="AT414" s="116"/>
      <c r="AU414" s="116"/>
      <c r="AV414" s="116"/>
      <c r="AW414" s="116"/>
      <c r="AX414" s="116"/>
      <c r="AY414" s="116"/>
    </row>
    <row r="415" spans="9:51" ht="15.75" customHeight="1">
      <c r="I415" s="260"/>
      <c r="J415" s="116"/>
      <c r="K415" s="130"/>
      <c r="L415" s="130"/>
      <c r="M415" s="130"/>
      <c r="N415" s="130"/>
      <c r="O415" s="130"/>
      <c r="P415" s="117"/>
      <c r="Q415" s="130"/>
      <c r="R415" s="130"/>
      <c r="S415" s="130"/>
      <c r="T415" s="130"/>
      <c r="U415" s="130"/>
      <c r="V415" s="325"/>
      <c r="W415" s="325"/>
      <c r="X415" s="130"/>
      <c r="Y415" s="325"/>
      <c r="Z415" s="325"/>
      <c r="AA415" s="325"/>
      <c r="AB415" s="130"/>
      <c r="AC415" s="130"/>
      <c r="AD415" s="130"/>
      <c r="AE415" s="130"/>
      <c r="AF415" s="130"/>
      <c r="AG415" s="130"/>
      <c r="AH415" s="130"/>
      <c r="AI415" s="130"/>
      <c r="AJ415" s="130"/>
      <c r="AK415" s="130"/>
      <c r="AL415" s="130"/>
      <c r="AM415" s="130"/>
      <c r="AN415" s="130"/>
      <c r="AO415" s="116"/>
      <c r="AP415" s="116"/>
      <c r="AQ415" s="116"/>
      <c r="AR415" s="116"/>
      <c r="AS415" s="116"/>
      <c r="AT415" s="116"/>
      <c r="AU415" s="116"/>
      <c r="AV415" s="116"/>
      <c r="AW415" s="116"/>
      <c r="AX415" s="116"/>
      <c r="AY415" s="116"/>
    </row>
    <row r="416" spans="9:51" ht="15.75" customHeight="1">
      <c r="I416" s="260"/>
      <c r="J416" s="116"/>
      <c r="K416" s="130"/>
      <c r="L416" s="130"/>
      <c r="M416" s="130"/>
      <c r="N416" s="130"/>
      <c r="O416" s="130"/>
      <c r="P416" s="117"/>
      <c r="Q416" s="130"/>
      <c r="R416" s="130"/>
      <c r="S416" s="130"/>
      <c r="T416" s="130"/>
      <c r="U416" s="130"/>
      <c r="V416" s="325"/>
      <c r="W416" s="325"/>
      <c r="X416" s="130"/>
      <c r="Y416" s="325"/>
      <c r="Z416" s="325"/>
      <c r="AA416" s="325"/>
      <c r="AB416" s="130"/>
      <c r="AC416" s="130"/>
      <c r="AD416" s="130"/>
      <c r="AE416" s="130"/>
      <c r="AF416" s="130"/>
      <c r="AG416" s="130"/>
      <c r="AH416" s="130"/>
      <c r="AI416" s="130"/>
      <c r="AJ416" s="130"/>
      <c r="AK416" s="130"/>
      <c r="AL416" s="130"/>
      <c r="AM416" s="130"/>
      <c r="AN416" s="130"/>
      <c r="AO416" s="116"/>
      <c r="AP416" s="116"/>
      <c r="AQ416" s="116"/>
      <c r="AR416" s="116"/>
      <c r="AS416" s="116"/>
      <c r="AT416" s="116"/>
      <c r="AU416" s="116"/>
      <c r="AV416" s="116"/>
      <c r="AW416" s="116"/>
      <c r="AX416" s="116"/>
      <c r="AY416" s="116"/>
    </row>
    <row r="417" spans="9:51" ht="15.75" customHeight="1">
      <c r="I417" s="260"/>
      <c r="J417" s="116"/>
      <c r="K417" s="130"/>
      <c r="L417" s="130"/>
      <c r="M417" s="130"/>
      <c r="N417" s="130"/>
      <c r="O417" s="130"/>
      <c r="P417" s="117"/>
      <c r="Q417" s="130"/>
      <c r="R417" s="130"/>
      <c r="S417" s="130"/>
      <c r="T417" s="130"/>
      <c r="U417" s="130"/>
      <c r="V417" s="325"/>
      <c r="W417" s="325"/>
      <c r="X417" s="130"/>
      <c r="Y417" s="325"/>
      <c r="Z417" s="325"/>
      <c r="AA417" s="325"/>
      <c r="AB417" s="130"/>
      <c r="AC417" s="130"/>
      <c r="AD417" s="130"/>
      <c r="AE417" s="130"/>
      <c r="AF417" s="130"/>
      <c r="AG417" s="130"/>
      <c r="AH417" s="130"/>
      <c r="AI417" s="130"/>
      <c r="AJ417" s="130"/>
      <c r="AK417" s="130"/>
      <c r="AL417" s="130"/>
      <c r="AM417" s="130"/>
      <c r="AN417" s="130"/>
      <c r="AO417" s="116"/>
      <c r="AP417" s="116"/>
      <c r="AQ417" s="116"/>
      <c r="AR417" s="116"/>
      <c r="AS417" s="116"/>
      <c r="AT417" s="116"/>
      <c r="AU417" s="116"/>
      <c r="AV417" s="116"/>
      <c r="AW417" s="116"/>
      <c r="AX417" s="116"/>
      <c r="AY417" s="116"/>
    </row>
    <row r="418" spans="9:51" ht="15.75" customHeight="1">
      <c r="I418" s="260"/>
      <c r="J418" s="116"/>
      <c r="K418" s="130"/>
      <c r="L418" s="130"/>
      <c r="M418" s="130"/>
      <c r="N418" s="130"/>
      <c r="O418" s="130"/>
      <c r="P418" s="117"/>
      <c r="Q418" s="130"/>
      <c r="R418" s="130"/>
      <c r="S418" s="130"/>
      <c r="T418" s="130"/>
      <c r="U418" s="130"/>
      <c r="V418" s="325"/>
      <c r="W418" s="325"/>
      <c r="X418" s="130"/>
      <c r="Y418" s="325"/>
      <c r="Z418" s="325"/>
      <c r="AA418" s="325"/>
      <c r="AB418" s="130"/>
      <c r="AC418" s="130"/>
      <c r="AD418" s="130"/>
      <c r="AE418" s="130"/>
      <c r="AF418" s="130"/>
      <c r="AG418" s="130"/>
      <c r="AH418" s="130"/>
      <c r="AI418" s="130"/>
      <c r="AJ418" s="130"/>
      <c r="AK418" s="130"/>
      <c r="AL418" s="130"/>
      <c r="AM418" s="130"/>
      <c r="AN418" s="130"/>
      <c r="AO418" s="116"/>
      <c r="AP418" s="116"/>
      <c r="AQ418" s="116"/>
      <c r="AR418" s="116"/>
      <c r="AS418" s="116"/>
      <c r="AT418" s="116"/>
      <c r="AU418" s="116"/>
      <c r="AV418" s="116"/>
      <c r="AW418" s="116"/>
      <c r="AX418" s="116"/>
      <c r="AY418" s="116"/>
    </row>
    <row r="419" spans="9:51" ht="15.75" customHeight="1">
      <c r="I419" s="260"/>
      <c r="J419" s="116"/>
      <c r="K419" s="130"/>
      <c r="L419" s="130"/>
      <c r="M419" s="130"/>
      <c r="N419" s="130"/>
      <c r="O419" s="130"/>
      <c r="P419" s="117"/>
      <c r="Q419" s="130"/>
      <c r="R419" s="130"/>
      <c r="S419" s="130"/>
      <c r="T419" s="130"/>
      <c r="U419" s="130"/>
      <c r="V419" s="325"/>
      <c r="W419" s="325"/>
      <c r="X419" s="130"/>
      <c r="Y419" s="325"/>
      <c r="Z419" s="325"/>
      <c r="AA419" s="325"/>
      <c r="AB419" s="130"/>
      <c r="AC419" s="130"/>
      <c r="AD419" s="130"/>
      <c r="AE419" s="130"/>
      <c r="AF419" s="130"/>
      <c r="AG419" s="130"/>
      <c r="AH419" s="130"/>
      <c r="AI419" s="130"/>
      <c r="AJ419" s="130"/>
      <c r="AK419" s="130"/>
      <c r="AL419" s="130"/>
      <c r="AM419" s="130"/>
      <c r="AN419" s="130"/>
      <c r="AO419" s="116"/>
      <c r="AP419" s="116"/>
      <c r="AQ419" s="116"/>
      <c r="AR419" s="116"/>
      <c r="AS419" s="116"/>
      <c r="AT419" s="116"/>
      <c r="AU419" s="116"/>
      <c r="AV419" s="116"/>
      <c r="AW419" s="116"/>
      <c r="AX419" s="116"/>
      <c r="AY419" s="116"/>
    </row>
    <row r="420" spans="9:51" ht="15.75" customHeight="1">
      <c r="I420" s="260"/>
      <c r="J420" s="116"/>
      <c r="K420" s="130"/>
      <c r="L420" s="130"/>
      <c r="M420" s="130"/>
      <c r="N420" s="130"/>
      <c r="O420" s="130"/>
      <c r="P420" s="117"/>
      <c r="Q420" s="130"/>
      <c r="R420" s="130"/>
      <c r="S420" s="130"/>
      <c r="T420" s="130"/>
      <c r="U420" s="130"/>
      <c r="V420" s="325"/>
      <c r="W420" s="325"/>
      <c r="X420" s="130"/>
      <c r="Y420" s="325"/>
      <c r="Z420" s="325"/>
      <c r="AA420" s="325"/>
      <c r="AB420" s="130"/>
      <c r="AC420" s="130"/>
      <c r="AD420" s="130"/>
      <c r="AE420" s="130"/>
      <c r="AF420" s="130"/>
      <c r="AG420" s="130"/>
      <c r="AH420" s="130"/>
      <c r="AI420" s="130"/>
      <c r="AJ420" s="130"/>
      <c r="AK420" s="130"/>
      <c r="AL420" s="130"/>
      <c r="AM420" s="130"/>
      <c r="AN420" s="130"/>
      <c r="AO420" s="116"/>
      <c r="AP420" s="116"/>
      <c r="AQ420" s="116"/>
      <c r="AR420" s="116"/>
      <c r="AS420" s="116"/>
      <c r="AT420" s="116"/>
      <c r="AU420" s="116"/>
      <c r="AV420" s="116"/>
      <c r="AW420" s="116"/>
      <c r="AX420" s="116"/>
      <c r="AY420" s="116"/>
    </row>
    <row r="421" spans="9:51" ht="15.75" customHeight="1">
      <c r="I421" s="260"/>
      <c r="J421" s="116"/>
      <c r="K421" s="130"/>
      <c r="L421" s="130"/>
      <c r="M421" s="130"/>
      <c r="N421" s="130"/>
      <c r="O421" s="130"/>
      <c r="P421" s="117"/>
      <c r="Q421" s="130"/>
      <c r="R421" s="130"/>
      <c r="S421" s="130"/>
      <c r="T421" s="130"/>
      <c r="U421" s="130"/>
      <c r="V421" s="325"/>
      <c r="W421" s="325"/>
      <c r="X421" s="130"/>
      <c r="Y421" s="325"/>
      <c r="Z421" s="325"/>
      <c r="AA421" s="325"/>
      <c r="AB421" s="130"/>
      <c r="AC421" s="130"/>
      <c r="AD421" s="130"/>
      <c r="AE421" s="130"/>
      <c r="AF421" s="130"/>
      <c r="AG421" s="130"/>
      <c r="AH421" s="130"/>
      <c r="AI421" s="130"/>
      <c r="AJ421" s="130"/>
      <c r="AK421" s="130"/>
      <c r="AL421" s="130"/>
      <c r="AM421" s="130"/>
      <c r="AN421" s="130"/>
      <c r="AO421" s="116"/>
      <c r="AP421" s="116"/>
      <c r="AQ421" s="116"/>
      <c r="AR421" s="116"/>
      <c r="AS421" s="116"/>
      <c r="AT421" s="116"/>
      <c r="AU421" s="116"/>
      <c r="AV421" s="116"/>
      <c r="AW421" s="116"/>
      <c r="AX421" s="116"/>
      <c r="AY421" s="116"/>
    </row>
    <row r="422" spans="9:51" ht="15.75" customHeight="1">
      <c r="I422" s="260"/>
      <c r="J422" s="116"/>
      <c r="K422" s="130"/>
      <c r="L422" s="130"/>
      <c r="M422" s="130"/>
      <c r="N422" s="130"/>
      <c r="O422" s="130"/>
      <c r="P422" s="117"/>
      <c r="Q422" s="130"/>
      <c r="R422" s="130"/>
      <c r="S422" s="130"/>
      <c r="T422" s="130"/>
      <c r="U422" s="130"/>
      <c r="V422" s="325"/>
      <c r="W422" s="325"/>
      <c r="X422" s="130"/>
      <c r="Y422" s="325"/>
      <c r="Z422" s="325"/>
      <c r="AA422" s="325"/>
      <c r="AB422" s="130"/>
      <c r="AC422" s="130"/>
      <c r="AD422" s="130"/>
      <c r="AE422" s="130"/>
      <c r="AF422" s="130"/>
      <c r="AG422" s="130"/>
      <c r="AH422" s="130"/>
      <c r="AI422" s="130"/>
      <c r="AJ422" s="130"/>
      <c r="AK422" s="130"/>
      <c r="AL422" s="130"/>
      <c r="AM422" s="130"/>
      <c r="AN422" s="130"/>
      <c r="AO422" s="116"/>
      <c r="AP422" s="116"/>
      <c r="AQ422" s="116"/>
      <c r="AR422" s="116"/>
      <c r="AS422" s="116"/>
      <c r="AT422" s="116"/>
      <c r="AU422" s="116"/>
      <c r="AV422" s="116"/>
      <c r="AW422" s="116"/>
      <c r="AX422" s="116"/>
      <c r="AY422" s="116"/>
    </row>
    <row r="423" spans="9:51" ht="15.75" customHeight="1">
      <c r="I423" s="260"/>
      <c r="J423" s="116"/>
      <c r="K423" s="130"/>
      <c r="L423" s="130"/>
      <c r="M423" s="130"/>
      <c r="N423" s="130"/>
      <c r="O423" s="130"/>
      <c r="P423" s="117"/>
      <c r="Q423" s="130"/>
      <c r="R423" s="130"/>
      <c r="S423" s="130"/>
      <c r="T423" s="130"/>
      <c r="U423" s="130"/>
      <c r="V423" s="325"/>
      <c r="W423" s="325"/>
      <c r="X423" s="130"/>
      <c r="Y423" s="325"/>
      <c r="Z423" s="325"/>
      <c r="AA423" s="325"/>
      <c r="AB423" s="130"/>
      <c r="AC423" s="130"/>
      <c r="AD423" s="130"/>
      <c r="AE423" s="130"/>
      <c r="AF423" s="130"/>
      <c r="AG423" s="130"/>
      <c r="AH423" s="130"/>
      <c r="AI423" s="130"/>
      <c r="AJ423" s="130"/>
      <c r="AK423" s="130"/>
      <c r="AL423" s="130"/>
      <c r="AM423" s="130"/>
      <c r="AN423" s="130"/>
      <c r="AO423" s="116"/>
      <c r="AP423" s="116"/>
      <c r="AQ423" s="116"/>
      <c r="AR423" s="116"/>
      <c r="AS423" s="116"/>
      <c r="AT423" s="116"/>
      <c r="AU423" s="116"/>
      <c r="AV423" s="116"/>
      <c r="AW423" s="116"/>
      <c r="AX423" s="116"/>
      <c r="AY423" s="116"/>
    </row>
    <row r="424" spans="9:51" ht="15.75" customHeight="1">
      <c r="I424" s="260"/>
      <c r="J424" s="116"/>
      <c r="K424" s="130"/>
      <c r="L424" s="130"/>
      <c r="M424" s="130"/>
      <c r="N424" s="130"/>
      <c r="O424" s="130"/>
      <c r="P424" s="117"/>
      <c r="Q424" s="130"/>
      <c r="R424" s="130"/>
      <c r="S424" s="130"/>
      <c r="T424" s="130"/>
      <c r="U424" s="130"/>
      <c r="V424" s="325"/>
      <c r="W424" s="325"/>
      <c r="X424" s="130"/>
      <c r="Y424" s="325"/>
      <c r="Z424" s="325"/>
      <c r="AA424" s="325"/>
      <c r="AB424" s="130"/>
      <c r="AC424" s="130"/>
      <c r="AD424" s="130"/>
      <c r="AE424" s="130"/>
      <c r="AF424" s="130"/>
      <c r="AG424" s="130"/>
      <c r="AH424" s="130"/>
      <c r="AI424" s="130"/>
      <c r="AJ424" s="130"/>
      <c r="AK424" s="130"/>
      <c r="AL424" s="130"/>
      <c r="AM424" s="130"/>
      <c r="AN424" s="130"/>
      <c r="AO424" s="116"/>
      <c r="AP424" s="116"/>
      <c r="AQ424" s="116"/>
      <c r="AR424" s="116"/>
      <c r="AS424" s="116"/>
      <c r="AT424" s="116"/>
      <c r="AU424" s="116"/>
      <c r="AV424" s="116"/>
      <c r="AW424" s="116"/>
      <c r="AX424" s="116"/>
      <c r="AY424" s="116"/>
    </row>
    <row r="425" spans="9:51" ht="15.75" customHeight="1">
      <c r="I425" s="260"/>
      <c r="J425" s="116"/>
      <c r="K425" s="130"/>
      <c r="L425" s="130"/>
      <c r="M425" s="130"/>
      <c r="N425" s="130"/>
      <c r="O425" s="130"/>
      <c r="P425" s="117"/>
      <c r="Q425" s="130"/>
      <c r="R425" s="130"/>
      <c r="S425" s="130"/>
      <c r="T425" s="130"/>
      <c r="U425" s="130"/>
      <c r="V425" s="325"/>
      <c r="W425" s="325"/>
      <c r="X425" s="130"/>
      <c r="Y425" s="325"/>
      <c r="Z425" s="325"/>
      <c r="AA425" s="325"/>
      <c r="AB425" s="130"/>
      <c r="AC425" s="130"/>
      <c r="AD425" s="130"/>
      <c r="AE425" s="130"/>
      <c r="AF425" s="130"/>
      <c r="AG425" s="130"/>
      <c r="AH425" s="130"/>
      <c r="AI425" s="130"/>
      <c r="AJ425" s="130"/>
      <c r="AK425" s="130"/>
      <c r="AL425" s="130"/>
      <c r="AM425" s="130"/>
      <c r="AN425" s="130"/>
      <c r="AO425" s="116"/>
      <c r="AP425" s="116"/>
      <c r="AQ425" s="116"/>
      <c r="AR425" s="116"/>
      <c r="AS425" s="116"/>
      <c r="AT425" s="116"/>
      <c r="AU425" s="116"/>
      <c r="AV425" s="116"/>
      <c r="AW425" s="116"/>
      <c r="AX425" s="116"/>
      <c r="AY425" s="116"/>
    </row>
    <row r="426" spans="9:51" ht="15.75" customHeight="1">
      <c r="I426" s="260"/>
      <c r="J426" s="116"/>
      <c r="K426" s="130"/>
      <c r="L426" s="130"/>
      <c r="M426" s="130"/>
      <c r="N426" s="130"/>
      <c r="O426" s="130"/>
      <c r="P426" s="117"/>
      <c r="Q426" s="130"/>
      <c r="R426" s="130"/>
      <c r="S426" s="130"/>
      <c r="T426" s="130"/>
      <c r="U426" s="130"/>
      <c r="V426" s="325"/>
      <c r="W426" s="325"/>
      <c r="X426" s="130"/>
      <c r="Y426" s="325"/>
      <c r="Z426" s="325"/>
      <c r="AA426" s="325"/>
      <c r="AB426" s="130"/>
      <c r="AC426" s="130"/>
      <c r="AD426" s="130"/>
      <c r="AE426" s="130"/>
      <c r="AF426" s="130"/>
      <c r="AG426" s="130"/>
      <c r="AH426" s="130"/>
      <c r="AI426" s="130"/>
      <c r="AJ426" s="130"/>
      <c r="AK426" s="130"/>
      <c r="AL426" s="130"/>
      <c r="AM426" s="130"/>
      <c r="AN426" s="130"/>
      <c r="AO426" s="116"/>
      <c r="AP426" s="116"/>
      <c r="AQ426" s="116"/>
      <c r="AR426" s="116"/>
      <c r="AS426" s="116"/>
      <c r="AT426" s="116"/>
      <c r="AU426" s="116"/>
      <c r="AV426" s="116"/>
      <c r="AW426" s="116"/>
      <c r="AX426" s="116"/>
      <c r="AY426" s="116"/>
    </row>
    <row r="427" spans="9:51" ht="15.75" customHeight="1">
      <c r="I427" s="260"/>
      <c r="J427" s="116"/>
      <c r="K427" s="130"/>
      <c r="L427" s="130"/>
      <c r="M427" s="130"/>
      <c r="N427" s="130"/>
      <c r="O427" s="130"/>
      <c r="P427" s="117"/>
      <c r="Q427" s="130"/>
      <c r="R427" s="130"/>
      <c r="S427" s="130"/>
      <c r="T427" s="130"/>
      <c r="U427" s="130"/>
      <c r="V427" s="325"/>
      <c r="W427" s="325"/>
      <c r="X427" s="130"/>
      <c r="Y427" s="325"/>
      <c r="Z427" s="325"/>
      <c r="AA427" s="325"/>
      <c r="AB427" s="130"/>
      <c r="AC427" s="130"/>
      <c r="AD427" s="130"/>
      <c r="AE427" s="130"/>
      <c r="AF427" s="130"/>
      <c r="AG427" s="130"/>
      <c r="AH427" s="130"/>
      <c r="AI427" s="130"/>
      <c r="AJ427" s="130"/>
      <c r="AK427" s="130"/>
      <c r="AL427" s="130"/>
      <c r="AM427" s="130"/>
      <c r="AN427" s="130"/>
      <c r="AO427" s="116"/>
      <c r="AP427" s="116"/>
      <c r="AQ427" s="116"/>
      <c r="AR427" s="116"/>
      <c r="AS427" s="116"/>
      <c r="AT427" s="116"/>
      <c r="AU427" s="116"/>
      <c r="AV427" s="116"/>
      <c r="AW427" s="116"/>
      <c r="AX427" s="116"/>
      <c r="AY427" s="116"/>
    </row>
    <row r="428" spans="9:51" ht="15.75" customHeight="1">
      <c r="I428" s="260"/>
      <c r="J428" s="116"/>
      <c r="K428" s="130"/>
      <c r="L428" s="130"/>
      <c r="M428" s="130"/>
      <c r="N428" s="130"/>
      <c r="O428" s="130"/>
      <c r="P428" s="117"/>
      <c r="Q428" s="130"/>
      <c r="R428" s="130"/>
      <c r="S428" s="130"/>
      <c r="T428" s="130"/>
      <c r="U428" s="130"/>
      <c r="V428" s="325"/>
      <c r="W428" s="325"/>
      <c r="X428" s="130"/>
      <c r="Y428" s="325"/>
      <c r="Z428" s="325"/>
      <c r="AA428" s="325"/>
      <c r="AB428" s="130"/>
      <c r="AC428" s="130"/>
      <c r="AD428" s="130"/>
      <c r="AE428" s="130"/>
      <c r="AF428" s="130"/>
      <c r="AG428" s="130"/>
      <c r="AH428" s="130"/>
      <c r="AI428" s="130"/>
      <c r="AJ428" s="130"/>
      <c r="AK428" s="130"/>
      <c r="AL428" s="130"/>
      <c r="AM428" s="130"/>
      <c r="AN428" s="130"/>
      <c r="AO428" s="116"/>
      <c r="AP428" s="116"/>
      <c r="AQ428" s="116"/>
      <c r="AR428" s="116"/>
      <c r="AS428" s="116"/>
      <c r="AT428" s="116"/>
      <c r="AU428" s="116"/>
      <c r="AV428" s="116"/>
      <c r="AW428" s="116"/>
      <c r="AX428" s="116"/>
      <c r="AY428" s="116"/>
    </row>
    <row r="429" spans="9:51" ht="15.75" customHeight="1">
      <c r="I429" s="260"/>
      <c r="J429" s="116"/>
      <c r="K429" s="130"/>
      <c r="L429" s="130"/>
      <c r="M429" s="130"/>
      <c r="N429" s="130"/>
      <c r="O429" s="130"/>
      <c r="P429" s="117"/>
      <c r="Q429" s="130"/>
      <c r="R429" s="130"/>
      <c r="S429" s="130"/>
      <c r="T429" s="130"/>
      <c r="U429" s="130"/>
      <c r="V429" s="325"/>
      <c r="W429" s="325"/>
      <c r="X429" s="130"/>
      <c r="Y429" s="325"/>
      <c r="Z429" s="325"/>
      <c r="AA429" s="325"/>
      <c r="AB429" s="130"/>
      <c r="AC429" s="130"/>
      <c r="AD429" s="130"/>
      <c r="AE429" s="130"/>
      <c r="AF429" s="130"/>
      <c r="AG429" s="130"/>
      <c r="AH429" s="130"/>
      <c r="AI429" s="130"/>
      <c r="AJ429" s="130"/>
      <c r="AK429" s="130"/>
      <c r="AL429" s="130"/>
      <c r="AM429" s="130"/>
      <c r="AN429" s="130"/>
      <c r="AO429" s="116"/>
      <c r="AP429" s="116"/>
      <c r="AQ429" s="116"/>
      <c r="AR429" s="116"/>
      <c r="AS429" s="116"/>
      <c r="AT429" s="116"/>
      <c r="AU429" s="116"/>
      <c r="AV429" s="116"/>
      <c r="AW429" s="116"/>
      <c r="AX429" s="116"/>
      <c r="AY429" s="116"/>
    </row>
    <row r="430" spans="9:51" ht="15.75" customHeight="1">
      <c r="I430" s="260"/>
      <c r="J430" s="116"/>
      <c r="K430" s="130"/>
      <c r="L430" s="130"/>
      <c r="M430" s="130"/>
      <c r="N430" s="130"/>
      <c r="O430" s="130"/>
      <c r="P430" s="117"/>
      <c r="Q430" s="130"/>
      <c r="R430" s="130"/>
      <c r="S430" s="130"/>
      <c r="T430" s="130"/>
      <c r="U430" s="130"/>
      <c r="V430" s="325"/>
      <c r="W430" s="325"/>
      <c r="X430" s="130"/>
      <c r="Y430" s="325"/>
      <c r="Z430" s="325"/>
      <c r="AA430" s="325"/>
      <c r="AB430" s="130"/>
      <c r="AC430" s="130"/>
      <c r="AD430" s="130"/>
      <c r="AE430" s="130"/>
      <c r="AF430" s="130"/>
      <c r="AG430" s="130"/>
      <c r="AH430" s="130"/>
      <c r="AI430" s="130"/>
      <c r="AJ430" s="130"/>
      <c r="AK430" s="130"/>
      <c r="AL430" s="130"/>
      <c r="AM430" s="130"/>
      <c r="AN430" s="130"/>
      <c r="AO430" s="116"/>
      <c r="AP430" s="116"/>
      <c r="AQ430" s="116"/>
      <c r="AR430" s="116"/>
      <c r="AS430" s="116"/>
      <c r="AT430" s="116"/>
      <c r="AU430" s="116"/>
      <c r="AV430" s="116"/>
      <c r="AW430" s="116"/>
      <c r="AX430" s="116"/>
      <c r="AY430" s="116"/>
    </row>
    <row r="431" spans="9:51" ht="15.75" customHeight="1">
      <c r="I431" s="260"/>
      <c r="J431" s="116"/>
      <c r="K431" s="130"/>
      <c r="L431" s="130"/>
      <c r="M431" s="130"/>
      <c r="N431" s="130"/>
      <c r="O431" s="130"/>
      <c r="P431" s="117"/>
      <c r="Q431" s="130"/>
      <c r="R431" s="130"/>
      <c r="S431" s="130"/>
      <c r="T431" s="130"/>
      <c r="U431" s="130"/>
      <c r="V431" s="325"/>
      <c r="W431" s="325"/>
      <c r="X431" s="130"/>
      <c r="Y431" s="325"/>
      <c r="Z431" s="325"/>
      <c r="AA431" s="325"/>
      <c r="AB431" s="130"/>
      <c r="AC431" s="130"/>
      <c r="AD431" s="130"/>
      <c r="AE431" s="130"/>
      <c r="AF431" s="130"/>
      <c r="AG431" s="130"/>
      <c r="AH431" s="130"/>
      <c r="AI431" s="130"/>
      <c r="AJ431" s="130"/>
      <c r="AK431" s="130"/>
      <c r="AL431" s="130"/>
      <c r="AM431" s="130"/>
      <c r="AN431" s="130"/>
      <c r="AO431" s="116"/>
      <c r="AP431" s="116"/>
      <c r="AQ431" s="116"/>
      <c r="AR431" s="116"/>
      <c r="AS431" s="116"/>
      <c r="AT431" s="116"/>
      <c r="AU431" s="116"/>
      <c r="AV431" s="116"/>
      <c r="AW431" s="116"/>
      <c r="AX431" s="116"/>
      <c r="AY431" s="116"/>
    </row>
    <row r="432" spans="9:51" ht="15.75" customHeight="1">
      <c r="I432" s="260"/>
      <c r="J432" s="116"/>
      <c r="K432" s="130"/>
      <c r="L432" s="130"/>
      <c r="M432" s="130"/>
      <c r="N432" s="130"/>
      <c r="O432" s="130"/>
      <c r="P432" s="117"/>
      <c r="Q432" s="130"/>
      <c r="R432" s="130"/>
      <c r="S432" s="130"/>
      <c r="T432" s="130"/>
      <c r="U432" s="130"/>
      <c r="V432" s="325"/>
      <c r="W432" s="325"/>
      <c r="X432" s="130"/>
      <c r="Y432" s="325"/>
      <c r="Z432" s="325"/>
      <c r="AA432" s="325"/>
      <c r="AB432" s="130"/>
      <c r="AC432" s="130"/>
      <c r="AD432" s="130"/>
      <c r="AE432" s="130"/>
      <c r="AF432" s="130"/>
      <c r="AG432" s="130"/>
      <c r="AH432" s="130"/>
      <c r="AI432" s="130"/>
      <c r="AJ432" s="130"/>
      <c r="AK432" s="130"/>
      <c r="AL432" s="130"/>
      <c r="AM432" s="130"/>
      <c r="AN432" s="130"/>
      <c r="AO432" s="116"/>
      <c r="AP432" s="116"/>
      <c r="AQ432" s="116"/>
      <c r="AR432" s="116"/>
      <c r="AS432" s="116"/>
      <c r="AT432" s="116"/>
      <c r="AU432" s="116"/>
      <c r="AV432" s="116"/>
      <c r="AW432" s="116"/>
      <c r="AX432" s="116"/>
      <c r="AY432" s="116"/>
    </row>
    <row r="433" spans="9:51" ht="15.75" customHeight="1">
      <c r="I433" s="260"/>
      <c r="J433" s="116"/>
      <c r="K433" s="130"/>
      <c r="L433" s="130"/>
      <c r="M433" s="130"/>
      <c r="N433" s="130"/>
      <c r="O433" s="130"/>
      <c r="P433" s="117"/>
      <c r="Q433" s="130"/>
      <c r="R433" s="130"/>
      <c r="S433" s="130"/>
      <c r="T433" s="130"/>
      <c r="U433" s="130"/>
      <c r="V433" s="325"/>
      <c r="W433" s="325"/>
      <c r="X433" s="130"/>
      <c r="Y433" s="325"/>
      <c r="Z433" s="325"/>
      <c r="AA433" s="325"/>
      <c r="AB433" s="130"/>
      <c r="AC433" s="130"/>
      <c r="AD433" s="130"/>
      <c r="AE433" s="130"/>
      <c r="AF433" s="130"/>
      <c r="AG433" s="130"/>
      <c r="AH433" s="130"/>
      <c r="AI433" s="130"/>
      <c r="AJ433" s="130"/>
      <c r="AK433" s="130"/>
      <c r="AL433" s="130"/>
      <c r="AM433" s="130"/>
      <c r="AN433" s="130"/>
      <c r="AO433" s="116"/>
      <c r="AP433" s="116"/>
      <c r="AQ433" s="116"/>
      <c r="AR433" s="116"/>
      <c r="AS433" s="116"/>
      <c r="AT433" s="116"/>
      <c r="AU433" s="116"/>
      <c r="AV433" s="116"/>
      <c r="AW433" s="116"/>
      <c r="AX433" s="116"/>
      <c r="AY433" s="116"/>
    </row>
    <row r="434" spans="9:51" ht="15.75" customHeight="1">
      <c r="I434" s="260"/>
      <c r="J434" s="116"/>
      <c r="K434" s="130"/>
      <c r="L434" s="130"/>
      <c r="M434" s="130"/>
      <c r="N434" s="130"/>
      <c r="O434" s="130"/>
      <c r="P434" s="117"/>
      <c r="Q434" s="130"/>
      <c r="R434" s="130"/>
      <c r="S434" s="130"/>
      <c r="T434" s="130"/>
      <c r="U434" s="130"/>
      <c r="V434" s="325"/>
      <c r="W434" s="325"/>
      <c r="X434" s="130"/>
      <c r="Y434" s="325"/>
      <c r="Z434" s="325"/>
      <c r="AA434" s="325"/>
      <c r="AB434" s="130"/>
      <c r="AC434" s="130"/>
      <c r="AD434" s="130"/>
      <c r="AE434" s="130"/>
      <c r="AF434" s="130"/>
      <c r="AG434" s="130"/>
      <c r="AH434" s="130"/>
      <c r="AI434" s="130"/>
      <c r="AJ434" s="130"/>
      <c r="AK434" s="130"/>
      <c r="AL434" s="130"/>
      <c r="AM434" s="130"/>
      <c r="AN434" s="130"/>
      <c r="AO434" s="116"/>
      <c r="AP434" s="116"/>
      <c r="AQ434" s="116"/>
      <c r="AR434" s="116"/>
      <c r="AS434" s="116"/>
      <c r="AT434" s="116"/>
      <c r="AU434" s="116"/>
      <c r="AV434" s="116"/>
      <c r="AW434" s="116"/>
      <c r="AX434" s="116"/>
      <c r="AY434" s="116"/>
    </row>
    <row r="435" spans="9:51" ht="15.75" customHeight="1">
      <c r="I435" s="260"/>
      <c r="J435" s="116"/>
      <c r="K435" s="130"/>
      <c r="L435" s="130"/>
      <c r="M435" s="130"/>
      <c r="N435" s="130"/>
      <c r="O435" s="130"/>
      <c r="P435" s="117"/>
      <c r="Q435" s="130"/>
      <c r="R435" s="130"/>
      <c r="S435" s="130"/>
      <c r="T435" s="130"/>
      <c r="U435" s="130"/>
      <c r="V435" s="325"/>
      <c r="W435" s="325"/>
      <c r="X435" s="130"/>
      <c r="Y435" s="325"/>
      <c r="Z435" s="325"/>
      <c r="AA435" s="325"/>
      <c r="AB435" s="130"/>
      <c r="AC435" s="130"/>
      <c r="AD435" s="130"/>
      <c r="AE435" s="130"/>
      <c r="AF435" s="130"/>
      <c r="AG435" s="130"/>
      <c r="AH435" s="130"/>
      <c r="AI435" s="130"/>
      <c r="AJ435" s="130"/>
      <c r="AK435" s="130"/>
      <c r="AL435" s="130"/>
      <c r="AM435" s="130"/>
      <c r="AN435" s="130"/>
      <c r="AO435" s="116"/>
      <c r="AP435" s="116"/>
      <c r="AQ435" s="116"/>
      <c r="AR435" s="116"/>
      <c r="AS435" s="116"/>
      <c r="AT435" s="116"/>
      <c r="AU435" s="116"/>
      <c r="AV435" s="116"/>
      <c r="AW435" s="116"/>
      <c r="AX435" s="116"/>
      <c r="AY435" s="116"/>
    </row>
    <row r="436" spans="9:51" ht="15.75" customHeight="1">
      <c r="I436" s="260"/>
      <c r="J436" s="116"/>
      <c r="K436" s="130"/>
      <c r="L436" s="130"/>
      <c r="M436" s="130"/>
      <c r="N436" s="130"/>
      <c r="O436" s="130"/>
      <c r="P436" s="117"/>
      <c r="Q436" s="130"/>
      <c r="R436" s="130"/>
      <c r="S436" s="130"/>
      <c r="T436" s="130"/>
      <c r="U436" s="130"/>
      <c r="V436" s="325"/>
      <c r="W436" s="325"/>
      <c r="X436" s="130"/>
      <c r="Y436" s="325"/>
      <c r="Z436" s="325"/>
      <c r="AA436" s="325"/>
      <c r="AB436" s="130"/>
      <c r="AC436" s="130"/>
      <c r="AD436" s="130"/>
      <c r="AE436" s="130"/>
      <c r="AF436" s="130"/>
      <c r="AG436" s="130"/>
      <c r="AH436" s="130"/>
      <c r="AI436" s="130"/>
      <c r="AJ436" s="130"/>
      <c r="AK436" s="130"/>
      <c r="AL436" s="130"/>
      <c r="AM436" s="130"/>
      <c r="AN436" s="130"/>
      <c r="AO436" s="116"/>
      <c r="AP436" s="116"/>
      <c r="AQ436" s="116"/>
      <c r="AR436" s="116"/>
      <c r="AS436" s="116"/>
      <c r="AT436" s="116"/>
      <c r="AU436" s="116"/>
      <c r="AV436" s="116"/>
      <c r="AW436" s="116"/>
      <c r="AX436" s="116"/>
      <c r="AY436" s="116"/>
    </row>
    <row r="437" spans="9:51" ht="15.75" customHeight="1">
      <c r="I437" s="260"/>
      <c r="J437" s="116"/>
      <c r="K437" s="130"/>
      <c r="L437" s="130"/>
      <c r="M437" s="130"/>
      <c r="N437" s="130"/>
      <c r="O437" s="130"/>
      <c r="P437" s="117"/>
      <c r="Q437" s="130"/>
      <c r="R437" s="130"/>
      <c r="S437" s="130"/>
      <c r="T437" s="130"/>
      <c r="U437" s="130"/>
      <c r="V437" s="325"/>
      <c r="W437" s="325"/>
      <c r="X437" s="130"/>
      <c r="Y437" s="325"/>
      <c r="Z437" s="325"/>
      <c r="AA437" s="325"/>
      <c r="AB437" s="130"/>
      <c r="AC437" s="130"/>
      <c r="AD437" s="130"/>
      <c r="AE437" s="130"/>
      <c r="AF437" s="130"/>
      <c r="AG437" s="130"/>
      <c r="AH437" s="130"/>
      <c r="AI437" s="130"/>
      <c r="AJ437" s="130"/>
      <c r="AK437" s="130"/>
      <c r="AL437" s="130"/>
      <c r="AM437" s="130"/>
      <c r="AN437" s="130"/>
      <c r="AO437" s="116"/>
      <c r="AP437" s="116"/>
      <c r="AQ437" s="116"/>
      <c r="AR437" s="116"/>
      <c r="AS437" s="116"/>
      <c r="AT437" s="116"/>
      <c r="AU437" s="116"/>
      <c r="AV437" s="116"/>
      <c r="AW437" s="116"/>
      <c r="AX437" s="116"/>
      <c r="AY437" s="116"/>
    </row>
    <row r="438" spans="9:51" ht="15.75" customHeight="1">
      <c r="I438" s="260"/>
      <c r="J438" s="116"/>
      <c r="K438" s="130"/>
      <c r="L438" s="130"/>
      <c r="M438" s="130"/>
      <c r="N438" s="130"/>
      <c r="O438" s="130"/>
      <c r="P438" s="117"/>
      <c r="Q438" s="130"/>
      <c r="R438" s="130"/>
      <c r="S438" s="130"/>
      <c r="T438" s="130"/>
      <c r="U438" s="130"/>
      <c r="V438" s="325"/>
      <c r="W438" s="325"/>
      <c r="X438" s="130"/>
      <c r="Y438" s="325"/>
      <c r="Z438" s="325"/>
      <c r="AA438" s="325"/>
      <c r="AB438" s="130"/>
      <c r="AC438" s="130"/>
      <c r="AD438" s="130"/>
      <c r="AE438" s="130"/>
      <c r="AF438" s="130"/>
      <c r="AG438" s="130"/>
      <c r="AH438" s="130"/>
      <c r="AI438" s="130"/>
      <c r="AJ438" s="130"/>
      <c r="AK438" s="130"/>
      <c r="AL438" s="130"/>
      <c r="AM438" s="130"/>
      <c r="AN438" s="130"/>
      <c r="AO438" s="116"/>
      <c r="AP438" s="116"/>
      <c r="AQ438" s="116"/>
      <c r="AR438" s="116"/>
      <c r="AS438" s="116"/>
      <c r="AT438" s="116"/>
      <c r="AU438" s="116"/>
      <c r="AV438" s="116"/>
      <c r="AW438" s="116"/>
      <c r="AX438" s="116"/>
      <c r="AY438" s="116"/>
    </row>
    <row r="439" spans="9:51" ht="15.75" customHeight="1">
      <c r="I439" s="260"/>
      <c r="J439" s="116"/>
      <c r="K439" s="130"/>
      <c r="L439" s="130"/>
      <c r="M439" s="130"/>
      <c r="N439" s="130"/>
      <c r="O439" s="130"/>
      <c r="P439" s="117"/>
      <c r="Q439" s="130"/>
      <c r="R439" s="130"/>
      <c r="S439" s="130"/>
      <c r="T439" s="130"/>
      <c r="U439" s="130"/>
      <c r="V439" s="325"/>
      <c r="W439" s="325"/>
      <c r="X439" s="130"/>
      <c r="Y439" s="325"/>
      <c r="Z439" s="325"/>
      <c r="AA439" s="325"/>
      <c r="AB439" s="130"/>
      <c r="AC439" s="130"/>
      <c r="AD439" s="130"/>
      <c r="AE439" s="130"/>
      <c r="AF439" s="130"/>
      <c r="AG439" s="130"/>
      <c r="AH439" s="130"/>
      <c r="AI439" s="130"/>
      <c r="AJ439" s="130"/>
      <c r="AK439" s="130"/>
      <c r="AL439" s="130"/>
      <c r="AM439" s="130"/>
      <c r="AN439" s="130"/>
      <c r="AO439" s="116"/>
      <c r="AP439" s="116"/>
      <c r="AQ439" s="116"/>
      <c r="AR439" s="116"/>
      <c r="AS439" s="116"/>
      <c r="AT439" s="116"/>
      <c r="AU439" s="116"/>
      <c r="AV439" s="116"/>
      <c r="AW439" s="116"/>
      <c r="AX439" s="116"/>
      <c r="AY439" s="116"/>
    </row>
    <row r="440" spans="9:51" ht="15.75" customHeight="1">
      <c r="I440" s="260"/>
      <c r="J440" s="116"/>
      <c r="K440" s="130"/>
      <c r="L440" s="130"/>
      <c r="M440" s="130"/>
      <c r="N440" s="130"/>
      <c r="O440" s="130"/>
      <c r="P440" s="117"/>
      <c r="Q440" s="130"/>
      <c r="R440" s="130"/>
      <c r="S440" s="130"/>
      <c r="T440" s="130"/>
      <c r="U440" s="130"/>
      <c r="V440" s="325"/>
      <c r="W440" s="325"/>
      <c r="X440" s="130"/>
      <c r="Y440" s="325"/>
      <c r="Z440" s="325"/>
      <c r="AA440" s="325"/>
      <c r="AB440" s="130"/>
      <c r="AC440" s="130"/>
      <c r="AD440" s="130"/>
      <c r="AE440" s="130"/>
      <c r="AF440" s="130"/>
      <c r="AG440" s="130"/>
      <c r="AH440" s="130"/>
      <c r="AI440" s="130"/>
      <c r="AJ440" s="130"/>
      <c r="AK440" s="130"/>
      <c r="AL440" s="130"/>
      <c r="AM440" s="130"/>
      <c r="AN440" s="130"/>
      <c r="AO440" s="116"/>
      <c r="AP440" s="116"/>
      <c r="AQ440" s="116"/>
      <c r="AR440" s="116"/>
      <c r="AS440" s="116"/>
      <c r="AT440" s="116"/>
      <c r="AU440" s="116"/>
      <c r="AV440" s="116"/>
      <c r="AW440" s="116"/>
      <c r="AX440" s="116"/>
      <c r="AY440" s="116"/>
    </row>
    <row r="441" spans="9:51" ht="15.75" customHeight="1">
      <c r="I441" s="260"/>
      <c r="J441" s="116"/>
      <c r="K441" s="130"/>
      <c r="L441" s="130"/>
      <c r="M441" s="130"/>
      <c r="N441" s="130"/>
      <c r="O441" s="130"/>
      <c r="P441" s="117"/>
      <c r="Q441" s="130"/>
      <c r="R441" s="130"/>
      <c r="S441" s="130"/>
      <c r="T441" s="130"/>
      <c r="U441" s="130"/>
      <c r="V441" s="325"/>
      <c r="W441" s="325"/>
      <c r="X441" s="130"/>
      <c r="Y441" s="325"/>
      <c r="Z441" s="325"/>
      <c r="AA441" s="325"/>
      <c r="AB441" s="130"/>
      <c r="AC441" s="130"/>
      <c r="AD441" s="130"/>
      <c r="AE441" s="130"/>
      <c r="AF441" s="130"/>
      <c r="AG441" s="130"/>
      <c r="AH441" s="130"/>
      <c r="AI441" s="130"/>
      <c r="AJ441" s="130"/>
      <c r="AK441" s="130"/>
      <c r="AL441" s="130"/>
      <c r="AM441" s="130"/>
      <c r="AN441" s="130"/>
      <c r="AO441" s="116"/>
      <c r="AP441" s="116"/>
      <c r="AQ441" s="116"/>
      <c r="AR441" s="116"/>
      <c r="AS441" s="116"/>
      <c r="AT441" s="116"/>
      <c r="AU441" s="116"/>
      <c r="AV441" s="116"/>
      <c r="AW441" s="116"/>
      <c r="AX441" s="116"/>
      <c r="AY441" s="116"/>
    </row>
    <row r="442" spans="9:51" ht="15.75" customHeight="1">
      <c r="I442" s="260"/>
      <c r="J442" s="116"/>
      <c r="K442" s="130"/>
      <c r="L442" s="130"/>
      <c r="M442" s="130"/>
      <c r="N442" s="130"/>
      <c r="O442" s="130"/>
      <c r="P442" s="117"/>
      <c r="Q442" s="130"/>
      <c r="R442" s="130"/>
      <c r="S442" s="130"/>
      <c r="T442" s="130"/>
      <c r="U442" s="130"/>
      <c r="V442" s="325"/>
      <c r="W442" s="325"/>
      <c r="X442" s="130"/>
      <c r="Y442" s="325"/>
      <c r="Z442" s="325"/>
      <c r="AA442" s="325"/>
      <c r="AB442" s="130"/>
      <c r="AC442" s="130"/>
      <c r="AD442" s="130"/>
      <c r="AE442" s="130"/>
      <c r="AF442" s="130"/>
      <c r="AG442" s="130"/>
      <c r="AH442" s="130"/>
      <c r="AI442" s="130"/>
      <c r="AJ442" s="130"/>
      <c r="AK442" s="130"/>
      <c r="AL442" s="130"/>
      <c r="AM442" s="130"/>
      <c r="AN442" s="130"/>
      <c r="AO442" s="116"/>
      <c r="AP442" s="116"/>
      <c r="AQ442" s="116"/>
      <c r="AR442" s="116"/>
      <c r="AS442" s="116"/>
      <c r="AT442" s="116"/>
      <c r="AU442" s="116"/>
      <c r="AV442" s="116"/>
      <c r="AW442" s="116"/>
      <c r="AX442" s="116"/>
      <c r="AY442" s="116"/>
    </row>
    <row r="443" spans="9:51" ht="15.75" customHeight="1">
      <c r="I443" s="260"/>
      <c r="J443" s="116"/>
      <c r="K443" s="130"/>
      <c r="L443" s="130"/>
      <c r="M443" s="130"/>
      <c r="N443" s="130"/>
      <c r="O443" s="130"/>
      <c r="P443" s="117"/>
      <c r="Q443" s="130"/>
      <c r="R443" s="130"/>
      <c r="S443" s="130"/>
      <c r="T443" s="130"/>
      <c r="U443" s="130"/>
      <c r="V443" s="325"/>
      <c r="W443" s="325"/>
      <c r="X443" s="130"/>
      <c r="Y443" s="325"/>
      <c r="Z443" s="325"/>
      <c r="AA443" s="325"/>
      <c r="AB443" s="130"/>
      <c r="AC443" s="130"/>
      <c r="AD443" s="130"/>
      <c r="AE443" s="130"/>
      <c r="AF443" s="130"/>
      <c r="AG443" s="130"/>
      <c r="AH443" s="130"/>
      <c r="AI443" s="130"/>
      <c r="AJ443" s="130"/>
      <c r="AK443" s="130"/>
      <c r="AL443" s="130"/>
      <c r="AM443" s="130"/>
      <c r="AN443" s="130"/>
      <c r="AO443" s="116"/>
      <c r="AP443" s="116"/>
      <c r="AQ443" s="116"/>
      <c r="AR443" s="116"/>
      <c r="AS443" s="116"/>
      <c r="AT443" s="116"/>
      <c r="AU443" s="116"/>
      <c r="AV443" s="116"/>
      <c r="AW443" s="116"/>
      <c r="AX443" s="116"/>
      <c r="AY443" s="116"/>
    </row>
    <row r="444" spans="9:51" ht="15.75" customHeight="1">
      <c r="I444" s="260"/>
      <c r="J444" s="116"/>
      <c r="K444" s="130"/>
      <c r="L444" s="130"/>
      <c r="M444" s="130"/>
      <c r="N444" s="130"/>
      <c r="O444" s="130"/>
      <c r="P444" s="117"/>
      <c r="Q444" s="130"/>
      <c r="R444" s="130"/>
      <c r="S444" s="130"/>
      <c r="T444" s="130"/>
      <c r="U444" s="130"/>
      <c r="V444" s="325"/>
      <c r="W444" s="325"/>
      <c r="X444" s="130"/>
      <c r="Y444" s="325"/>
      <c r="Z444" s="325"/>
      <c r="AA444" s="325"/>
      <c r="AB444" s="130"/>
      <c r="AC444" s="130"/>
      <c r="AD444" s="130"/>
      <c r="AE444" s="130"/>
      <c r="AF444" s="130"/>
      <c r="AG444" s="130"/>
      <c r="AH444" s="130"/>
      <c r="AI444" s="130"/>
      <c r="AJ444" s="130"/>
      <c r="AK444" s="130"/>
      <c r="AL444" s="130"/>
      <c r="AM444" s="130"/>
      <c r="AN444" s="130"/>
      <c r="AO444" s="116"/>
      <c r="AP444" s="116"/>
      <c r="AQ444" s="116"/>
      <c r="AR444" s="116"/>
      <c r="AS444" s="116"/>
      <c r="AT444" s="116"/>
      <c r="AU444" s="116"/>
      <c r="AV444" s="116"/>
      <c r="AW444" s="116"/>
      <c r="AX444" s="116"/>
      <c r="AY444" s="116"/>
    </row>
    <row r="445" spans="9:51" ht="15.75" customHeight="1">
      <c r="I445" s="260"/>
      <c r="J445" s="116"/>
      <c r="K445" s="130"/>
      <c r="L445" s="130"/>
      <c r="M445" s="130"/>
      <c r="N445" s="130"/>
      <c r="O445" s="130"/>
      <c r="P445" s="117"/>
      <c r="Q445" s="130"/>
      <c r="R445" s="130"/>
      <c r="S445" s="130"/>
      <c r="T445" s="130"/>
      <c r="U445" s="130"/>
      <c r="V445" s="325"/>
      <c r="W445" s="325"/>
      <c r="X445" s="130"/>
      <c r="Y445" s="325"/>
      <c r="Z445" s="325"/>
      <c r="AA445" s="325"/>
      <c r="AB445" s="130"/>
      <c r="AC445" s="130"/>
      <c r="AD445" s="130"/>
      <c r="AE445" s="130"/>
      <c r="AF445" s="130"/>
      <c r="AG445" s="130"/>
      <c r="AH445" s="130"/>
      <c r="AI445" s="130"/>
      <c r="AJ445" s="130"/>
      <c r="AK445" s="130"/>
      <c r="AL445" s="130"/>
      <c r="AM445" s="130"/>
      <c r="AN445" s="130"/>
      <c r="AO445" s="116"/>
      <c r="AP445" s="116"/>
      <c r="AQ445" s="116"/>
      <c r="AR445" s="116"/>
      <c r="AS445" s="116"/>
      <c r="AT445" s="116"/>
      <c r="AU445" s="116"/>
      <c r="AV445" s="116"/>
      <c r="AW445" s="116"/>
      <c r="AX445" s="116"/>
      <c r="AY445" s="116"/>
    </row>
    <row r="446" spans="9:51" ht="15.75" customHeight="1">
      <c r="I446" s="260"/>
      <c r="J446" s="116"/>
      <c r="K446" s="130"/>
      <c r="L446" s="130"/>
      <c r="M446" s="130"/>
      <c r="N446" s="130"/>
      <c r="O446" s="130"/>
      <c r="P446" s="117"/>
      <c r="Q446" s="130"/>
      <c r="R446" s="130"/>
      <c r="S446" s="130"/>
      <c r="T446" s="130"/>
      <c r="U446" s="130"/>
      <c r="V446" s="325"/>
      <c r="W446" s="325"/>
      <c r="X446" s="130"/>
      <c r="Y446" s="325"/>
      <c r="Z446" s="325"/>
      <c r="AA446" s="325"/>
      <c r="AB446" s="130"/>
      <c r="AC446" s="130"/>
      <c r="AD446" s="130"/>
      <c r="AE446" s="130"/>
      <c r="AF446" s="130"/>
      <c r="AG446" s="130"/>
      <c r="AH446" s="130"/>
      <c r="AI446" s="130"/>
      <c r="AJ446" s="130"/>
      <c r="AK446" s="130"/>
      <c r="AL446" s="130"/>
      <c r="AM446" s="130"/>
      <c r="AN446" s="130"/>
      <c r="AO446" s="116"/>
      <c r="AP446" s="116"/>
      <c r="AQ446" s="116"/>
      <c r="AR446" s="116"/>
      <c r="AS446" s="116"/>
      <c r="AT446" s="116"/>
      <c r="AU446" s="116"/>
      <c r="AV446" s="116"/>
      <c r="AW446" s="116"/>
      <c r="AX446" s="116"/>
      <c r="AY446" s="116"/>
    </row>
    <row r="447" spans="9:51" ht="15.75" customHeight="1">
      <c r="I447" s="260"/>
      <c r="J447" s="116"/>
      <c r="K447" s="130"/>
      <c r="L447" s="130"/>
      <c r="M447" s="130"/>
      <c r="N447" s="130"/>
      <c r="O447" s="130"/>
      <c r="P447" s="117"/>
      <c r="Q447" s="130"/>
      <c r="R447" s="130"/>
      <c r="S447" s="130"/>
      <c r="T447" s="130"/>
      <c r="U447" s="130"/>
      <c r="V447" s="325"/>
      <c r="W447" s="325"/>
      <c r="X447" s="130"/>
      <c r="Y447" s="325"/>
      <c r="Z447" s="325"/>
      <c r="AA447" s="325"/>
      <c r="AB447" s="130"/>
      <c r="AC447" s="130"/>
      <c r="AD447" s="130"/>
      <c r="AE447" s="130"/>
      <c r="AF447" s="130"/>
      <c r="AG447" s="130"/>
      <c r="AH447" s="130"/>
      <c r="AI447" s="130"/>
      <c r="AJ447" s="130"/>
      <c r="AK447" s="130"/>
      <c r="AL447" s="130"/>
      <c r="AM447" s="130"/>
      <c r="AN447" s="130"/>
      <c r="AO447" s="116"/>
      <c r="AP447" s="116"/>
      <c r="AQ447" s="116"/>
      <c r="AR447" s="116"/>
      <c r="AS447" s="116"/>
      <c r="AT447" s="116"/>
      <c r="AU447" s="116"/>
      <c r="AV447" s="116"/>
      <c r="AW447" s="116"/>
      <c r="AX447" s="116"/>
      <c r="AY447" s="116"/>
    </row>
    <row r="448" spans="9:51" ht="15.75" customHeight="1">
      <c r="I448" s="260"/>
      <c r="J448" s="116"/>
      <c r="K448" s="130"/>
      <c r="L448" s="130"/>
      <c r="M448" s="130"/>
      <c r="N448" s="130"/>
      <c r="O448" s="130"/>
      <c r="P448" s="117"/>
      <c r="Q448" s="130"/>
      <c r="R448" s="130"/>
      <c r="S448" s="130"/>
      <c r="T448" s="130"/>
      <c r="U448" s="130"/>
      <c r="V448" s="325"/>
      <c r="W448" s="325"/>
      <c r="X448" s="130"/>
      <c r="Y448" s="325"/>
      <c r="Z448" s="325"/>
      <c r="AA448" s="325"/>
      <c r="AB448" s="130"/>
      <c r="AC448" s="130"/>
      <c r="AD448" s="130"/>
      <c r="AE448" s="130"/>
      <c r="AF448" s="130"/>
      <c r="AG448" s="130"/>
      <c r="AH448" s="130"/>
      <c r="AI448" s="130"/>
      <c r="AJ448" s="130"/>
      <c r="AK448" s="130"/>
      <c r="AL448" s="130"/>
      <c r="AM448" s="130"/>
      <c r="AN448" s="130"/>
      <c r="AO448" s="116"/>
      <c r="AP448" s="116"/>
      <c r="AQ448" s="116"/>
      <c r="AR448" s="116"/>
      <c r="AS448" s="116"/>
      <c r="AT448" s="116"/>
      <c r="AU448" s="116"/>
      <c r="AV448" s="116"/>
      <c r="AW448" s="116"/>
      <c r="AX448" s="116"/>
      <c r="AY448" s="116"/>
    </row>
    <row r="449" spans="9:51" ht="15.75" customHeight="1">
      <c r="I449" s="260"/>
      <c r="J449" s="116"/>
      <c r="K449" s="130"/>
      <c r="L449" s="130"/>
      <c r="M449" s="130"/>
      <c r="N449" s="130"/>
      <c r="O449" s="130"/>
      <c r="P449" s="117"/>
      <c r="Q449" s="130"/>
      <c r="R449" s="130"/>
      <c r="S449" s="130"/>
      <c r="T449" s="130"/>
      <c r="U449" s="130"/>
      <c r="V449" s="325"/>
      <c r="W449" s="325"/>
      <c r="X449" s="130"/>
      <c r="Y449" s="325"/>
      <c r="Z449" s="325"/>
      <c r="AA449" s="325"/>
      <c r="AB449" s="130"/>
      <c r="AC449" s="130"/>
      <c r="AD449" s="130"/>
      <c r="AE449" s="130"/>
      <c r="AF449" s="130"/>
      <c r="AG449" s="130"/>
      <c r="AH449" s="130"/>
      <c r="AI449" s="130"/>
      <c r="AJ449" s="130"/>
      <c r="AK449" s="130"/>
      <c r="AL449" s="130"/>
      <c r="AM449" s="130"/>
      <c r="AN449" s="130"/>
      <c r="AO449" s="116"/>
      <c r="AP449" s="116"/>
      <c r="AQ449" s="116"/>
      <c r="AR449" s="116"/>
      <c r="AS449" s="116"/>
      <c r="AT449" s="116"/>
      <c r="AU449" s="116"/>
      <c r="AV449" s="116"/>
      <c r="AW449" s="116"/>
      <c r="AX449" s="116"/>
      <c r="AY449" s="116"/>
    </row>
    <row r="450" spans="9:51" ht="15.75" customHeight="1">
      <c r="I450" s="260"/>
      <c r="J450" s="116"/>
      <c r="K450" s="130"/>
      <c r="L450" s="130"/>
      <c r="M450" s="130"/>
      <c r="N450" s="130"/>
      <c r="O450" s="130"/>
      <c r="P450" s="117"/>
      <c r="Q450" s="130"/>
      <c r="R450" s="130"/>
      <c r="S450" s="130"/>
      <c r="T450" s="130"/>
      <c r="U450" s="130"/>
      <c r="V450" s="325"/>
      <c r="W450" s="325"/>
      <c r="X450" s="130"/>
      <c r="Y450" s="325"/>
      <c r="Z450" s="325"/>
      <c r="AA450" s="325"/>
      <c r="AB450" s="130"/>
      <c r="AC450" s="130"/>
      <c r="AD450" s="130"/>
      <c r="AE450" s="130"/>
      <c r="AF450" s="130"/>
      <c r="AG450" s="130"/>
      <c r="AH450" s="130"/>
      <c r="AI450" s="130"/>
      <c r="AJ450" s="130"/>
      <c r="AK450" s="130"/>
      <c r="AL450" s="130"/>
      <c r="AM450" s="130"/>
      <c r="AN450" s="130"/>
      <c r="AO450" s="116"/>
      <c r="AP450" s="116"/>
      <c r="AQ450" s="116"/>
      <c r="AR450" s="116"/>
      <c r="AS450" s="116"/>
      <c r="AT450" s="116"/>
      <c r="AU450" s="116"/>
      <c r="AV450" s="116"/>
      <c r="AW450" s="116"/>
      <c r="AX450" s="116"/>
      <c r="AY450" s="116"/>
    </row>
    <row r="451" spans="9:51" ht="15.75" customHeight="1">
      <c r="I451" s="260"/>
      <c r="J451" s="116"/>
      <c r="K451" s="130"/>
      <c r="L451" s="130"/>
      <c r="M451" s="130"/>
      <c r="N451" s="130"/>
      <c r="O451" s="130"/>
      <c r="P451" s="117"/>
      <c r="Q451" s="130"/>
      <c r="R451" s="130"/>
      <c r="S451" s="130"/>
      <c r="T451" s="130"/>
      <c r="U451" s="130"/>
      <c r="V451" s="325"/>
      <c r="W451" s="325"/>
      <c r="X451" s="130"/>
      <c r="Y451" s="325"/>
      <c r="Z451" s="325"/>
      <c r="AA451" s="325"/>
      <c r="AB451" s="130"/>
      <c r="AC451" s="130"/>
      <c r="AD451" s="130"/>
      <c r="AE451" s="130"/>
      <c r="AF451" s="130"/>
      <c r="AG451" s="130"/>
      <c r="AH451" s="130"/>
      <c r="AI451" s="130"/>
      <c r="AJ451" s="130"/>
      <c r="AK451" s="130"/>
      <c r="AL451" s="130"/>
      <c r="AM451" s="130"/>
      <c r="AN451" s="130"/>
      <c r="AO451" s="116"/>
      <c r="AP451" s="116"/>
      <c r="AQ451" s="116"/>
      <c r="AR451" s="116"/>
      <c r="AS451" s="116"/>
      <c r="AT451" s="116"/>
      <c r="AU451" s="116"/>
      <c r="AV451" s="116"/>
      <c r="AW451" s="116"/>
      <c r="AX451" s="116"/>
      <c r="AY451" s="116"/>
    </row>
    <row r="452" spans="9:51" ht="15.75" customHeight="1">
      <c r="I452" s="260"/>
      <c r="J452" s="116"/>
      <c r="K452" s="130"/>
      <c r="L452" s="130"/>
      <c r="M452" s="130"/>
      <c r="N452" s="130"/>
      <c r="O452" s="130"/>
      <c r="P452" s="117"/>
      <c r="Q452" s="130"/>
      <c r="R452" s="130"/>
      <c r="S452" s="130"/>
      <c r="T452" s="130"/>
      <c r="U452" s="130"/>
      <c r="V452" s="325"/>
      <c r="W452" s="325"/>
      <c r="X452" s="130"/>
      <c r="Y452" s="325"/>
      <c r="Z452" s="325"/>
      <c r="AA452" s="325"/>
      <c r="AB452" s="130"/>
      <c r="AC452" s="130"/>
      <c r="AD452" s="130"/>
      <c r="AE452" s="130"/>
      <c r="AF452" s="130"/>
      <c r="AG452" s="130"/>
      <c r="AH452" s="130"/>
      <c r="AI452" s="130"/>
      <c r="AJ452" s="130"/>
      <c r="AK452" s="130"/>
      <c r="AL452" s="130"/>
      <c r="AM452" s="130"/>
      <c r="AN452" s="130"/>
      <c r="AO452" s="116"/>
      <c r="AP452" s="116"/>
      <c r="AQ452" s="116"/>
      <c r="AR452" s="116"/>
      <c r="AS452" s="116"/>
      <c r="AT452" s="116"/>
      <c r="AU452" s="116"/>
      <c r="AV452" s="116"/>
      <c r="AW452" s="116"/>
      <c r="AX452" s="116"/>
      <c r="AY452" s="116"/>
    </row>
    <row r="453" spans="9:51" ht="15.75" customHeight="1">
      <c r="I453" s="260"/>
      <c r="J453" s="116"/>
      <c r="K453" s="130"/>
      <c r="L453" s="130"/>
      <c r="M453" s="130"/>
      <c r="N453" s="130"/>
      <c r="O453" s="130"/>
      <c r="P453" s="117"/>
      <c r="Q453" s="130"/>
      <c r="R453" s="130"/>
      <c r="S453" s="130"/>
      <c r="T453" s="130"/>
      <c r="U453" s="130"/>
      <c r="V453" s="325"/>
      <c r="W453" s="325"/>
      <c r="X453" s="130"/>
      <c r="Y453" s="325"/>
      <c r="Z453" s="325"/>
      <c r="AA453" s="325"/>
      <c r="AB453" s="130"/>
      <c r="AC453" s="130"/>
      <c r="AD453" s="130"/>
      <c r="AE453" s="130"/>
      <c r="AF453" s="130"/>
      <c r="AG453" s="130"/>
      <c r="AH453" s="130"/>
      <c r="AI453" s="130"/>
      <c r="AJ453" s="130"/>
      <c r="AK453" s="130"/>
      <c r="AL453" s="130"/>
      <c r="AM453" s="130"/>
      <c r="AN453" s="130"/>
      <c r="AO453" s="116"/>
      <c r="AP453" s="116"/>
      <c r="AQ453" s="116"/>
      <c r="AR453" s="116"/>
      <c r="AS453" s="116"/>
      <c r="AT453" s="116"/>
      <c r="AU453" s="116"/>
      <c r="AV453" s="116"/>
      <c r="AW453" s="116"/>
      <c r="AX453" s="116"/>
      <c r="AY453" s="116"/>
    </row>
    <row r="454" spans="9:51" ht="15.75" customHeight="1">
      <c r="I454" s="260"/>
      <c r="J454" s="116"/>
      <c r="K454" s="130"/>
      <c r="L454" s="130"/>
      <c r="M454" s="130"/>
      <c r="N454" s="130"/>
      <c r="O454" s="130"/>
      <c r="P454" s="117"/>
      <c r="Q454" s="130"/>
      <c r="R454" s="130"/>
      <c r="S454" s="130"/>
      <c r="T454" s="130"/>
      <c r="U454" s="130"/>
      <c r="V454" s="325"/>
      <c r="W454" s="325"/>
      <c r="X454" s="130"/>
      <c r="Y454" s="325"/>
      <c r="Z454" s="325"/>
      <c r="AA454" s="325"/>
      <c r="AB454" s="130"/>
      <c r="AC454" s="130"/>
      <c r="AD454" s="130"/>
      <c r="AE454" s="130"/>
      <c r="AF454" s="130"/>
      <c r="AG454" s="130"/>
      <c r="AH454" s="130"/>
      <c r="AI454" s="130"/>
      <c r="AJ454" s="130"/>
      <c r="AK454" s="130"/>
      <c r="AL454" s="130"/>
      <c r="AM454" s="130"/>
      <c r="AN454" s="130"/>
      <c r="AO454" s="116"/>
      <c r="AP454" s="116"/>
      <c r="AQ454" s="116"/>
      <c r="AR454" s="116"/>
      <c r="AS454" s="116"/>
      <c r="AT454" s="116"/>
      <c r="AU454" s="116"/>
      <c r="AV454" s="116"/>
      <c r="AW454" s="116"/>
      <c r="AX454" s="116"/>
      <c r="AY454" s="116"/>
    </row>
    <row r="455" spans="9:51" ht="15.75" customHeight="1">
      <c r="I455" s="260"/>
      <c r="J455" s="116"/>
      <c r="K455" s="130"/>
      <c r="L455" s="130"/>
      <c r="M455" s="130"/>
      <c r="N455" s="130"/>
      <c r="O455" s="130"/>
      <c r="P455" s="117"/>
      <c r="Q455" s="130"/>
      <c r="R455" s="130"/>
      <c r="S455" s="130"/>
      <c r="T455" s="130"/>
      <c r="U455" s="130"/>
      <c r="V455" s="325"/>
      <c r="W455" s="325"/>
      <c r="X455" s="130"/>
      <c r="Y455" s="325"/>
      <c r="Z455" s="325"/>
      <c r="AA455" s="325"/>
      <c r="AB455" s="130"/>
      <c r="AC455" s="130"/>
      <c r="AD455" s="130"/>
      <c r="AE455" s="130"/>
      <c r="AF455" s="130"/>
      <c r="AG455" s="130"/>
      <c r="AH455" s="130"/>
      <c r="AI455" s="130"/>
      <c r="AJ455" s="130"/>
      <c r="AK455" s="130"/>
      <c r="AL455" s="130"/>
      <c r="AM455" s="130"/>
      <c r="AN455" s="130"/>
      <c r="AO455" s="116"/>
      <c r="AP455" s="116"/>
      <c r="AQ455" s="116"/>
      <c r="AR455" s="116"/>
      <c r="AS455" s="116"/>
      <c r="AT455" s="116"/>
      <c r="AU455" s="116"/>
      <c r="AV455" s="116"/>
      <c r="AW455" s="116"/>
      <c r="AX455" s="116"/>
      <c r="AY455" s="116"/>
    </row>
    <row r="456" spans="9:51" ht="15.75" customHeight="1">
      <c r="I456" s="260"/>
      <c r="J456" s="116"/>
      <c r="K456" s="130"/>
      <c r="L456" s="130"/>
      <c r="M456" s="130"/>
      <c r="N456" s="130"/>
      <c r="O456" s="130"/>
      <c r="P456" s="117"/>
      <c r="Q456" s="130"/>
      <c r="R456" s="130"/>
      <c r="S456" s="130"/>
      <c r="T456" s="130"/>
      <c r="U456" s="130"/>
      <c r="V456" s="325"/>
      <c r="W456" s="325"/>
      <c r="X456" s="130"/>
      <c r="Y456" s="325"/>
      <c r="Z456" s="325"/>
      <c r="AA456" s="325"/>
      <c r="AB456" s="130"/>
      <c r="AC456" s="130"/>
      <c r="AD456" s="130"/>
      <c r="AE456" s="130"/>
      <c r="AF456" s="130"/>
      <c r="AG456" s="130"/>
      <c r="AH456" s="130"/>
      <c r="AI456" s="130"/>
      <c r="AJ456" s="130"/>
      <c r="AK456" s="130"/>
      <c r="AL456" s="130"/>
      <c r="AM456" s="130"/>
      <c r="AN456" s="130"/>
      <c r="AO456" s="116"/>
      <c r="AP456" s="116"/>
      <c r="AQ456" s="116"/>
      <c r="AR456" s="116"/>
      <c r="AS456" s="116"/>
      <c r="AT456" s="116"/>
      <c r="AU456" s="116"/>
      <c r="AV456" s="116"/>
      <c r="AW456" s="116"/>
      <c r="AX456" s="116"/>
      <c r="AY456" s="116"/>
    </row>
    <row r="457" spans="9:51" ht="15.75" customHeight="1">
      <c r="I457" s="260"/>
      <c r="J457" s="116"/>
      <c r="K457" s="130"/>
      <c r="L457" s="130"/>
      <c r="M457" s="130"/>
      <c r="N457" s="130"/>
      <c r="O457" s="130"/>
      <c r="P457" s="117"/>
      <c r="Q457" s="130"/>
      <c r="R457" s="130"/>
      <c r="S457" s="130"/>
      <c r="T457" s="130"/>
      <c r="U457" s="130"/>
      <c r="V457" s="325"/>
      <c r="W457" s="325"/>
      <c r="X457" s="130"/>
      <c r="Y457" s="325"/>
      <c r="Z457" s="325"/>
      <c r="AA457" s="325"/>
      <c r="AB457" s="130"/>
      <c r="AC457" s="130"/>
      <c r="AD457" s="130"/>
      <c r="AE457" s="130"/>
      <c r="AF457" s="130"/>
      <c r="AG457" s="130"/>
      <c r="AH457" s="130"/>
      <c r="AI457" s="130"/>
      <c r="AJ457" s="130"/>
      <c r="AK457" s="130"/>
      <c r="AL457" s="130"/>
      <c r="AM457" s="130"/>
      <c r="AN457" s="130"/>
      <c r="AO457" s="116"/>
      <c r="AP457" s="116"/>
      <c r="AQ457" s="116"/>
      <c r="AR457" s="116"/>
      <c r="AS457" s="116"/>
      <c r="AT457" s="116"/>
      <c r="AU457" s="116"/>
      <c r="AV457" s="116"/>
      <c r="AW457" s="116"/>
      <c r="AX457" s="116"/>
      <c r="AY457" s="116"/>
    </row>
    <row r="458" spans="9:51" ht="15.75" customHeight="1">
      <c r="I458" s="260"/>
      <c r="J458" s="116"/>
      <c r="K458" s="130"/>
      <c r="L458" s="130"/>
      <c r="M458" s="130"/>
      <c r="N458" s="130"/>
      <c r="O458" s="130"/>
      <c r="P458" s="117"/>
      <c r="Q458" s="130"/>
      <c r="R458" s="130"/>
      <c r="S458" s="130"/>
      <c r="T458" s="130"/>
      <c r="U458" s="130"/>
      <c r="V458" s="325"/>
      <c r="W458" s="325"/>
      <c r="X458" s="130"/>
      <c r="Y458" s="325"/>
      <c r="Z458" s="325"/>
      <c r="AA458" s="325"/>
      <c r="AB458" s="130"/>
      <c r="AC458" s="130"/>
      <c r="AD458" s="130"/>
      <c r="AE458" s="130"/>
      <c r="AF458" s="130"/>
      <c r="AG458" s="130"/>
      <c r="AH458" s="130"/>
      <c r="AI458" s="130"/>
      <c r="AJ458" s="130"/>
      <c r="AK458" s="130"/>
      <c r="AL458" s="130"/>
      <c r="AM458" s="130"/>
      <c r="AN458" s="130"/>
      <c r="AO458" s="116"/>
      <c r="AP458" s="116"/>
      <c r="AQ458" s="116"/>
      <c r="AR458" s="116"/>
      <c r="AS458" s="116"/>
      <c r="AT458" s="116"/>
      <c r="AU458" s="116"/>
      <c r="AV458" s="116"/>
      <c r="AW458" s="116"/>
      <c r="AX458" s="116"/>
      <c r="AY458" s="116"/>
    </row>
    <row r="459" spans="9:51" ht="15.75" customHeight="1">
      <c r="I459" s="260"/>
      <c r="J459" s="116"/>
      <c r="K459" s="130"/>
      <c r="L459" s="130"/>
      <c r="M459" s="130"/>
      <c r="N459" s="130"/>
      <c r="O459" s="130"/>
      <c r="P459" s="117"/>
      <c r="Q459" s="130"/>
      <c r="R459" s="130"/>
      <c r="S459" s="130"/>
      <c r="T459" s="130"/>
      <c r="U459" s="130"/>
      <c r="V459" s="325"/>
      <c r="W459" s="325"/>
      <c r="X459" s="130"/>
      <c r="Y459" s="325"/>
      <c r="Z459" s="325"/>
      <c r="AA459" s="325"/>
      <c r="AB459" s="130"/>
      <c r="AC459" s="130"/>
      <c r="AD459" s="130"/>
      <c r="AE459" s="130"/>
      <c r="AF459" s="130"/>
      <c r="AG459" s="130"/>
      <c r="AH459" s="130"/>
      <c r="AI459" s="130"/>
      <c r="AJ459" s="130"/>
      <c r="AK459" s="130"/>
      <c r="AL459" s="130"/>
      <c r="AM459" s="130"/>
      <c r="AN459" s="130"/>
      <c r="AO459" s="116"/>
      <c r="AP459" s="116"/>
      <c r="AQ459" s="116"/>
      <c r="AR459" s="116"/>
      <c r="AS459" s="116"/>
      <c r="AT459" s="116"/>
      <c r="AU459" s="116"/>
      <c r="AV459" s="116"/>
      <c r="AW459" s="116"/>
      <c r="AX459" s="116"/>
      <c r="AY459" s="116"/>
    </row>
    <row r="460" spans="9:51" ht="15.75" customHeight="1">
      <c r="I460" s="260"/>
      <c r="J460" s="116"/>
      <c r="K460" s="130"/>
      <c r="L460" s="130"/>
      <c r="M460" s="130"/>
      <c r="N460" s="130"/>
      <c r="O460" s="130"/>
      <c r="P460" s="117"/>
      <c r="Q460" s="130"/>
      <c r="R460" s="130"/>
      <c r="S460" s="130"/>
      <c r="T460" s="130"/>
      <c r="U460" s="130"/>
      <c r="V460" s="325"/>
      <c r="W460" s="325"/>
      <c r="X460" s="130"/>
      <c r="Y460" s="325"/>
      <c r="Z460" s="325"/>
      <c r="AA460" s="325"/>
      <c r="AB460" s="130"/>
      <c r="AC460" s="130"/>
      <c r="AD460" s="130"/>
      <c r="AE460" s="130"/>
      <c r="AF460" s="130"/>
      <c r="AG460" s="130"/>
      <c r="AH460" s="130"/>
      <c r="AI460" s="130"/>
      <c r="AJ460" s="130"/>
      <c r="AK460" s="130"/>
      <c r="AL460" s="130"/>
      <c r="AM460" s="130"/>
      <c r="AN460" s="130"/>
      <c r="AO460" s="116"/>
      <c r="AP460" s="116"/>
      <c r="AQ460" s="116"/>
      <c r="AR460" s="116"/>
      <c r="AS460" s="116"/>
      <c r="AT460" s="116"/>
      <c r="AU460" s="116"/>
      <c r="AV460" s="116"/>
      <c r="AW460" s="116"/>
      <c r="AX460" s="116"/>
      <c r="AY460" s="116"/>
    </row>
    <row r="461" spans="9:51" ht="15.75" customHeight="1">
      <c r="I461" s="260"/>
      <c r="J461" s="116"/>
      <c r="K461" s="130"/>
      <c r="L461" s="130"/>
      <c r="M461" s="130"/>
      <c r="N461" s="130"/>
      <c r="O461" s="130"/>
      <c r="P461" s="117"/>
      <c r="Q461" s="130"/>
      <c r="R461" s="130"/>
      <c r="S461" s="130"/>
      <c r="T461" s="130"/>
      <c r="U461" s="130"/>
      <c r="V461" s="325"/>
      <c r="W461" s="325"/>
      <c r="X461" s="130"/>
      <c r="Y461" s="325"/>
      <c r="Z461" s="325"/>
      <c r="AA461" s="325"/>
      <c r="AB461" s="130"/>
      <c r="AC461" s="130"/>
      <c r="AD461" s="130"/>
      <c r="AE461" s="130"/>
      <c r="AF461" s="130"/>
      <c r="AG461" s="130"/>
      <c r="AH461" s="130"/>
      <c r="AI461" s="130"/>
      <c r="AJ461" s="130"/>
      <c r="AK461" s="130"/>
      <c r="AL461" s="130"/>
      <c r="AM461" s="130"/>
      <c r="AN461" s="130"/>
      <c r="AO461" s="116"/>
      <c r="AP461" s="116"/>
      <c r="AQ461" s="116"/>
      <c r="AR461" s="116"/>
      <c r="AS461" s="116"/>
      <c r="AT461" s="116"/>
      <c r="AU461" s="116"/>
      <c r="AV461" s="116"/>
      <c r="AW461" s="116"/>
      <c r="AX461" s="116"/>
      <c r="AY461" s="116"/>
    </row>
    <row r="462" spans="9:51" ht="15.75" customHeight="1">
      <c r="I462" s="260"/>
      <c r="J462" s="116"/>
      <c r="K462" s="130"/>
      <c r="L462" s="130"/>
      <c r="M462" s="130"/>
      <c r="N462" s="130"/>
      <c r="O462" s="130"/>
      <c r="P462" s="117"/>
      <c r="Q462" s="130"/>
      <c r="R462" s="130"/>
      <c r="S462" s="130"/>
      <c r="T462" s="130"/>
      <c r="U462" s="130"/>
      <c r="V462" s="325"/>
      <c r="W462" s="325"/>
      <c r="X462" s="130"/>
      <c r="Y462" s="325"/>
      <c r="Z462" s="325"/>
      <c r="AA462" s="325"/>
      <c r="AB462" s="130"/>
      <c r="AC462" s="130"/>
      <c r="AD462" s="130"/>
      <c r="AE462" s="130"/>
      <c r="AF462" s="130"/>
      <c r="AG462" s="130"/>
      <c r="AH462" s="130"/>
      <c r="AI462" s="130"/>
      <c r="AJ462" s="130"/>
      <c r="AK462" s="130"/>
      <c r="AL462" s="130"/>
      <c r="AM462" s="130"/>
      <c r="AN462" s="130"/>
      <c r="AO462" s="116"/>
      <c r="AP462" s="116"/>
      <c r="AQ462" s="116"/>
      <c r="AR462" s="116"/>
      <c r="AS462" s="116"/>
      <c r="AT462" s="116"/>
      <c r="AU462" s="116"/>
      <c r="AV462" s="116"/>
      <c r="AW462" s="116"/>
      <c r="AX462" s="116"/>
      <c r="AY462" s="116"/>
    </row>
    <row r="463" spans="9:51" ht="15.75" customHeight="1">
      <c r="I463" s="260"/>
      <c r="J463" s="116"/>
      <c r="K463" s="130"/>
      <c r="L463" s="130"/>
      <c r="M463" s="130"/>
      <c r="N463" s="130"/>
      <c r="O463" s="130"/>
      <c r="P463" s="117"/>
      <c r="Q463" s="130"/>
      <c r="R463" s="130"/>
      <c r="S463" s="130"/>
      <c r="T463" s="130"/>
      <c r="U463" s="130"/>
      <c r="V463" s="325"/>
      <c r="W463" s="325"/>
      <c r="X463" s="130"/>
      <c r="Y463" s="325"/>
      <c r="Z463" s="325"/>
      <c r="AA463" s="325"/>
      <c r="AB463" s="130"/>
      <c r="AC463" s="130"/>
      <c r="AD463" s="130"/>
      <c r="AE463" s="130"/>
      <c r="AF463" s="130"/>
      <c r="AG463" s="130"/>
      <c r="AH463" s="130"/>
      <c r="AI463" s="130"/>
      <c r="AJ463" s="130"/>
      <c r="AK463" s="130"/>
      <c r="AL463" s="130"/>
      <c r="AM463" s="130"/>
      <c r="AN463" s="130"/>
      <c r="AO463" s="116"/>
      <c r="AP463" s="116"/>
      <c r="AQ463" s="116"/>
      <c r="AR463" s="116"/>
      <c r="AS463" s="116"/>
      <c r="AT463" s="116"/>
      <c r="AU463" s="116"/>
      <c r="AV463" s="116"/>
      <c r="AW463" s="116"/>
      <c r="AX463" s="116"/>
      <c r="AY463" s="116"/>
    </row>
    <row r="464" spans="9:51" ht="15.75" customHeight="1">
      <c r="I464" s="260"/>
      <c r="J464" s="116"/>
      <c r="K464" s="130"/>
      <c r="L464" s="130"/>
      <c r="M464" s="130"/>
      <c r="N464" s="130"/>
      <c r="O464" s="130"/>
      <c r="P464" s="117"/>
      <c r="Q464" s="130"/>
      <c r="R464" s="130"/>
      <c r="S464" s="130"/>
      <c r="T464" s="130"/>
      <c r="U464" s="130"/>
      <c r="V464" s="325"/>
      <c r="W464" s="325"/>
      <c r="X464" s="130"/>
      <c r="Y464" s="325"/>
      <c r="Z464" s="325"/>
      <c r="AA464" s="325"/>
      <c r="AB464" s="130"/>
      <c r="AC464" s="130"/>
      <c r="AD464" s="130"/>
      <c r="AE464" s="130"/>
      <c r="AF464" s="130"/>
      <c r="AG464" s="130"/>
      <c r="AH464" s="130"/>
      <c r="AI464" s="130"/>
      <c r="AJ464" s="130"/>
      <c r="AK464" s="130"/>
      <c r="AL464" s="130"/>
      <c r="AM464" s="130"/>
      <c r="AN464" s="130"/>
      <c r="AO464" s="116"/>
      <c r="AP464" s="116"/>
      <c r="AQ464" s="116"/>
      <c r="AR464" s="116"/>
      <c r="AS464" s="116"/>
      <c r="AT464" s="116"/>
      <c r="AU464" s="116"/>
      <c r="AV464" s="116"/>
      <c r="AW464" s="116"/>
      <c r="AX464" s="116"/>
      <c r="AY464" s="116"/>
    </row>
    <row r="465" spans="9:51" ht="15.75" customHeight="1">
      <c r="I465" s="260"/>
      <c r="J465" s="116"/>
      <c r="K465" s="130"/>
      <c r="L465" s="130"/>
      <c r="M465" s="130"/>
      <c r="N465" s="130"/>
      <c r="O465" s="130"/>
      <c r="P465" s="117"/>
      <c r="Q465" s="130"/>
      <c r="R465" s="130"/>
      <c r="S465" s="130"/>
      <c r="T465" s="130"/>
      <c r="U465" s="130"/>
      <c r="V465" s="325"/>
      <c r="W465" s="325"/>
      <c r="X465" s="130"/>
      <c r="Y465" s="325"/>
      <c r="Z465" s="325"/>
      <c r="AA465" s="325"/>
      <c r="AB465" s="130"/>
      <c r="AC465" s="130"/>
      <c r="AD465" s="130"/>
      <c r="AE465" s="130"/>
      <c r="AF465" s="130"/>
      <c r="AG465" s="130"/>
      <c r="AH465" s="130"/>
      <c r="AI465" s="130"/>
      <c r="AJ465" s="130"/>
      <c r="AK465" s="130"/>
      <c r="AL465" s="130"/>
      <c r="AM465" s="130"/>
      <c r="AN465" s="130"/>
      <c r="AO465" s="116"/>
      <c r="AP465" s="116"/>
      <c r="AQ465" s="116"/>
      <c r="AR465" s="116"/>
      <c r="AS465" s="116"/>
      <c r="AT465" s="116"/>
      <c r="AU465" s="116"/>
      <c r="AV465" s="116"/>
      <c r="AW465" s="116"/>
      <c r="AX465" s="116"/>
      <c r="AY465" s="116"/>
    </row>
    <row r="466" spans="9:51" ht="15.75" customHeight="1">
      <c r="I466" s="260"/>
      <c r="J466" s="116"/>
      <c r="K466" s="130"/>
      <c r="L466" s="130"/>
      <c r="M466" s="130"/>
      <c r="N466" s="130"/>
      <c r="O466" s="130"/>
      <c r="P466" s="117"/>
      <c r="Q466" s="130"/>
      <c r="R466" s="130"/>
      <c r="S466" s="130"/>
      <c r="T466" s="130"/>
      <c r="U466" s="130"/>
      <c r="V466" s="325"/>
      <c r="W466" s="325"/>
      <c r="X466" s="130"/>
      <c r="Y466" s="325"/>
      <c r="Z466" s="325"/>
      <c r="AA466" s="325"/>
      <c r="AB466" s="130"/>
      <c r="AC466" s="130"/>
      <c r="AD466" s="130"/>
      <c r="AE466" s="130"/>
      <c r="AF466" s="130"/>
      <c r="AG466" s="130"/>
      <c r="AH466" s="130"/>
      <c r="AI466" s="130"/>
      <c r="AJ466" s="130"/>
      <c r="AK466" s="130"/>
      <c r="AL466" s="130"/>
      <c r="AM466" s="130"/>
      <c r="AN466" s="130"/>
      <c r="AO466" s="116"/>
      <c r="AP466" s="116"/>
      <c r="AQ466" s="116"/>
      <c r="AR466" s="116"/>
      <c r="AS466" s="116"/>
      <c r="AT466" s="116"/>
      <c r="AU466" s="116"/>
      <c r="AV466" s="116"/>
      <c r="AW466" s="116"/>
      <c r="AX466" s="116"/>
      <c r="AY466" s="116"/>
    </row>
    <row r="467" spans="9:51" ht="15.75" customHeight="1">
      <c r="I467" s="260"/>
      <c r="J467" s="116"/>
      <c r="K467" s="130"/>
      <c r="L467" s="130"/>
      <c r="M467" s="130"/>
      <c r="N467" s="130"/>
      <c r="O467" s="130"/>
      <c r="P467" s="117"/>
      <c r="Q467" s="130"/>
      <c r="R467" s="130"/>
      <c r="S467" s="130"/>
      <c r="T467" s="130"/>
      <c r="U467" s="130"/>
      <c r="V467" s="325"/>
      <c r="W467" s="325"/>
      <c r="X467" s="130"/>
      <c r="Y467" s="325"/>
      <c r="Z467" s="325"/>
      <c r="AA467" s="325"/>
      <c r="AB467" s="130"/>
      <c r="AC467" s="130"/>
      <c r="AD467" s="130"/>
      <c r="AE467" s="130"/>
      <c r="AF467" s="130"/>
      <c r="AG467" s="130"/>
      <c r="AH467" s="130"/>
      <c r="AI467" s="130"/>
      <c r="AJ467" s="130"/>
      <c r="AK467" s="130"/>
      <c r="AL467" s="130"/>
      <c r="AM467" s="130"/>
      <c r="AN467" s="130"/>
      <c r="AO467" s="116"/>
      <c r="AP467" s="116"/>
      <c r="AQ467" s="116"/>
      <c r="AR467" s="116"/>
      <c r="AS467" s="116"/>
      <c r="AT467" s="116"/>
      <c r="AU467" s="116"/>
      <c r="AV467" s="116"/>
      <c r="AW467" s="116"/>
      <c r="AX467" s="116"/>
      <c r="AY467" s="116"/>
    </row>
    <row r="468" spans="9:51" ht="15.75" customHeight="1">
      <c r="I468" s="260"/>
      <c r="J468" s="116"/>
      <c r="K468" s="130"/>
      <c r="L468" s="130"/>
      <c r="M468" s="130"/>
      <c r="N468" s="130"/>
      <c r="O468" s="130"/>
      <c r="P468" s="117"/>
      <c r="Q468" s="130"/>
      <c r="R468" s="130"/>
      <c r="S468" s="130"/>
      <c r="T468" s="130"/>
      <c r="U468" s="130"/>
      <c r="V468" s="325"/>
      <c r="W468" s="325"/>
      <c r="X468" s="130"/>
      <c r="Y468" s="325"/>
      <c r="Z468" s="325"/>
      <c r="AA468" s="325"/>
      <c r="AB468" s="130"/>
      <c r="AC468" s="130"/>
      <c r="AD468" s="130"/>
      <c r="AE468" s="130"/>
      <c r="AF468" s="130"/>
      <c r="AG468" s="130"/>
      <c r="AH468" s="130"/>
      <c r="AI468" s="130"/>
      <c r="AJ468" s="130"/>
      <c r="AK468" s="130"/>
      <c r="AL468" s="130"/>
      <c r="AM468" s="130"/>
      <c r="AN468" s="130"/>
      <c r="AO468" s="116"/>
      <c r="AP468" s="116"/>
      <c r="AQ468" s="116"/>
      <c r="AR468" s="116"/>
      <c r="AS468" s="116"/>
      <c r="AT468" s="116"/>
      <c r="AU468" s="116"/>
      <c r="AV468" s="116"/>
      <c r="AW468" s="116"/>
      <c r="AX468" s="116"/>
      <c r="AY468" s="116"/>
    </row>
    <row r="469" spans="9:51" ht="15.75" customHeight="1">
      <c r="I469" s="260"/>
      <c r="J469" s="116"/>
      <c r="K469" s="130"/>
      <c r="L469" s="130"/>
      <c r="M469" s="130"/>
      <c r="N469" s="130"/>
      <c r="O469" s="130"/>
      <c r="P469" s="117"/>
      <c r="Q469" s="130"/>
      <c r="R469" s="130"/>
      <c r="S469" s="130"/>
      <c r="T469" s="130"/>
      <c r="U469" s="130"/>
      <c r="V469" s="325"/>
      <c r="W469" s="325"/>
      <c r="X469" s="130"/>
      <c r="Y469" s="325"/>
      <c r="Z469" s="325"/>
      <c r="AA469" s="325"/>
      <c r="AB469" s="130"/>
      <c r="AC469" s="130"/>
      <c r="AD469" s="130"/>
      <c r="AE469" s="130"/>
      <c r="AF469" s="130"/>
      <c r="AG469" s="130"/>
      <c r="AH469" s="130"/>
      <c r="AI469" s="130"/>
      <c r="AJ469" s="130"/>
      <c r="AK469" s="130"/>
      <c r="AL469" s="130"/>
      <c r="AM469" s="130"/>
      <c r="AN469" s="130"/>
      <c r="AO469" s="116"/>
      <c r="AP469" s="116"/>
      <c r="AQ469" s="116"/>
      <c r="AR469" s="116"/>
      <c r="AS469" s="116"/>
      <c r="AT469" s="116"/>
      <c r="AU469" s="116"/>
      <c r="AV469" s="116"/>
      <c r="AW469" s="116"/>
      <c r="AX469" s="116"/>
      <c r="AY469" s="116"/>
    </row>
    <row r="470" spans="9:51" ht="15.75" customHeight="1">
      <c r="I470" s="260"/>
      <c r="J470" s="116"/>
      <c r="K470" s="130"/>
      <c r="L470" s="130"/>
      <c r="M470" s="130"/>
      <c r="N470" s="130"/>
      <c r="O470" s="130"/>
      <c r="P470" s="117"/>
      <c r="Q470" s="130"/>
      <c r="R470" s="130"/>
      <c r="S470" s="130"/>
      <c r="T470" s="130"/>
      <c r="U470" s="130"/>
      <c r="V470" s="325"/>
      <c r="W470" s="325"/>
      <c r="X470" s="130"/>
      <c r="Y470" s="325"/>
      <c r="Z470" s="325"/>
      <c r="AA470" s="325"/>
      <c r="AB470" s="130"/>
      <c r="AC470" s="130"/>
      <c r="AD470" s="130"/>
      <c r="AE470" s="130"/>
      <c r="AF470" s="130"/>
      <c r="AG470" s="130"/>
      <c r="AH470" s="130"/>
      <c r="AI470" s="130"/>
      <c r="AJ470" s="130"/>
      <c r="AK470" s="130"/>
      <c r="AL470" s="130"/>
      <c r="AM470" s="130"/>
      <c r="AN470" s="130"/>
      <c r="AO470" s="116"/>
      <c r="AP470" s="116"/>
      <c r="AQ470" s="116"/>
      <c r="AR470" s="116"/>
      <c r="AS470" s="116"/>
      <c r="AT470" s="116"/>
      <c r="AU470" s="116"/>
      <c r="AV470" s="116"/>
      <c r="AW470" s="116"/>
      <c r="AX470" s="116"/>
      <c r="AY470" s="116"/>
    </row>
    <row r="471" spans="9:51" ht="15.75" customHeight="1">
      <c r="I471" s="260"/>
      <c r="J471" s="116"/>
      <c r="K471" s="130"/>
      <c r="L471" s="130"/>
      <c r="M471" s="130"/>
      <c r="N471" s="130"/>
      <c r="O471" s="130"/>
      <c r="P471" s="117"/>
      <c r="Q471" s="130"/>
      <c r="R471" s="130"/>
      <c r="S471" s="130"/>
      <c r="T471" s="130"/>
      <c r="U471" s="130"/>
      <c r="V471" s="325"/>
      <c r="W471" s="325"/>
      <c r="X471" s="130"/>
      <c r="Y471" s="325"/>
      <c r="Z471" s="325"/>
      <c r="AA471" s="325"/>
      <c r="AB471" s="130"/>
      <c r="AC471" s="130"/>
      <c r="AD471" s="130"/>
      <c r="AE471" s="130"/>
      <c r="AF471" s="130"/>
      <c r="AG471" s="130"/>
      <c r="AH471" s="130"/>
      <c r="AI471" s="130"/>
      <c r="AJ471" s="130"/>
      <c r="AK471" s="130"/>
      <c r="AL471" s="130"/>
      <c r="AM471" s="130"/>
      <c r="AN471" s="130"/>
      <c r="AO471" s="116"/>
      <c r="AP471" s="116"/>
      <c r="AQ471" s="116"/>
      <c r="AR471" s="116"/>
      <c r="AS471" s="116"/>
      <c r="AT471" s="116"/>
      <c r="AU471" s="116"/>
      <c r="AV471" s="116"/>
      <c r="AW471" s="116"/>
      <c r="AX471" s="116"/>
      <c r="AY471" s="116"/>
    </row>
    <row r="472" spans="9:51" ht="15.75" customHeight="1">
      <c r="I472" s="260"/>
      <c r="J472" s="116"/>
      <c r="K472" s="130"/>
      <c r="L472" s="130"/>
      <c r="M472" s="130"/>
      <c r="N472" s="130"/>
      <c r="O472" s="130"/>
      <c r="P472" s="117"/>
      <c r="Q472" s="130"/>
      <c r="R472" s="130"/>
      <c r="S472" s="130"/>
      <c r="T472" s="130"/>
      <c r="U472" s="130"/>
      <c r="V472" s="325"/>
      <c r="W472" s="325"/>
      <c r="X472" s="130"/>
      <c r="Y472" s="325"/>
      <c r="Z472" s="325"/>
      <c r="AA472" s="325"/>
      <c r="AB472" s="130"/>
      <c r="AC472" s="130"/>
      <c r="AD472" s="130"/>
      <c r="AE472" s="130"/>
      <c r="AF472" s="130"/>
      <c r="AG472" s="130"/>
      <c r="AH472" s="130"/>
      <c r="AI472" s="130"/>
      <c r="AJ472" s="130"/>
      <c r="AK472" s="130"/>
      <c r="AL472" s="130"/>
      <c r="AM472" s="130"/>
      <c r="AN472" s="130"/>
      <c r="AO472" s="116"/>
      <c r="AP472" s="116"/>
      <c r="AQ472" s="116"/>
      <c r="AR472" s="116"/>
      <c r="AS472" s="116"/>
      <c r="AT472" s="116"/>
      <c r="AU472" s="116"/>
      <c r="AV472" s="116"/>
      <c r="AW472" s="116"/>
      <c r="AX472" s="116"/>
      <c r="AY472" s="116"/>
    </row>
    <row r="473" spans="9:51" ht="15.75" customHeight="1">
      <c r="I473" s="260"/>
      <c r="J473" s="116"/>
      <c r="K473" s="130"/>
      <c r="L473" s="130"/>
      <c r="M473" s="130"/>
      <c r="N473" s="130"/>
      <c r="O473" s="130"/>
      <c r="P473" s="117"/>
      <c r="Q473" s="130"/>
      <c r="R473" s="130"/>
      <c r="S473" s="130"/>
      <c r="T473" s="130"/>
      <c r="U473" s="130"/>
      <c r="V473" s="325"/>
      <c r="W473" s="325"/>
      <c r="X473" s="130"/>
      <c r="Y473" s="325"/>
      <c r="Z473" s="325"/>
      <c r="AA473" s="325"/>
      <c r="AB473" s="130"/>
      <c r="AC473" s="130"/>
      <c r="AD473" s="130"/>
      <c r="AE473" s="130"/>
      <c r="AF473" s="130"/>
      <c r="AG473" s="130"/>
      <c r="AH473" s="130"/>
      <c r="AI473" s="130"/>
      <c r="AJ473" s="130"/>
      <c r="AK473" s="130"/>
      <c r="AL473" s="130"/>
      <c r="AM473" s="130"/>
      <c r="AN473" s="130"/>
      <c r="AO473" s="116"/>
      <c r="AP473" s="116"/>
      <c r="AQ473" s="116"/>
      <c r="AR473" s="116"/>
      <c r="AS473" s="116"/>
      <c r="AT473" s="116"/>
      <c r="AU473" s="116"/>
      <c r="AV473" s="116"/>
      <c r="AW473" s="116"/>
      <c r="AX473" s="116"/>
      <c r="AY473" s="116"/>
    </row>
    <row r="474" spans="9:51" ht="15.75" customHeight="1">
      <c r="I474" s="260"/>
      <c r="J474" s="116"/>
      <c r="K474" s="130"/>
      <c r="L474" s="130"/>
      <c r="M474" s="130"/>
      <c r="N474" s="130"/>
      <c r="O474" s="130"/>
      <c r="P474" s="117"/>
      <c r="Q474" s="130"/>
      <c r="R474" s="130"/>
      <c r="S474" s="130"/>
      <c r="T474" s="130"/>
      <c r="U474" s="130"/>
      <c r="V474" s="325"/>
      <c r="W474" s="325"/>
      <c r="X474" s="130"/>
      <c r="Y474" s="325"/>
      <c r="Z474" s="325"/>
      <c r="AA474" s="325"/>
      <c r="AB474" s="130"/>
      <c r="AC474" s="130"/>
      <c r="AD474" s="130"/>
      <c r="AE474" s="130"/>
      <c r="AF474" s="130"/>
      <c r="AG474" s="130"/>
      <c r="AH474" s="130"/>
      <c r="AI474" s="130"/>
      <c r="AJ474" s="130"/>
      <c r="AK474" s="130"/>
      <c r="AL474" s="130"/>
      <c r="AM474" s="130"/>
      <c r="AN474" s="130"/>
      <c r="AO474" s="116"/>
      <c r="AP474" s="116"/>
      <c r="AQ474" s="116"/>
      <c r="AR474" s="116"/>
      <c r="AS474" s="116"/>
      <c r="AT474" s="116"/>
      <c r="AU474" s="116"/>
      <c r="AV474" s="116"/>
      <c r="AW474" s="116"/>
      <c r="AX474" s="116"/>
      <c r="AY474" s="116"/>
    </row>
    <row r="475" spans="9:51" ht="15.75" customHeight="1">
      <c r="I475" s="260"/>
      <c r="J475" s="116"/>
      <c r="K475" s="130"/>
      <c r="L475" s="130"/>
      <c r="M475" s="130"/>
      <c r="N475" s="130"/>
      <c r="O475" s="130"/>
      <c r="P475" s="117"/>
      <c r="Q475" s="130"/>
      <c r="R475" s="130"/>
      <c r="S475" s="130"/>
      <c r="T475" s="130"/>
      <c r="U475" s="130"/>
      <c r="V475" s="325"/>
      <c r="W475" s="325"/>
      <c r="X475" s="130"/>
      <c r="Y475" s="325"/>
      <c r="Z475" s="325"/>
      <c r="AA475" s="325"/>
      <c r="AB475" s="130"/>
      <c r="AC475" s="130"/>
      <c r="AD475" s="130"/>
      <c r="AE475" s="130"/>
      <c r="AF475" s="130"/>
      <c r="AG475" s="130"/>
      <c r="AH475" s="130"/>
      <c r="AI475" s="130"/>
      <c r="AJ475" s="130"/>
      <c r="AK475" s="130"/>
      <c r="AL475" s="130"/>
      <c r="AM475" s="130"/>
      <c r="AN475" s="130"/>
      <c r="AO475" s="116"/>
      <c r="AP475" s="116"/>
      <c r="AQ475" s="116"/>
      <c r="AR475" s="116"/>
      <c r="AS475" s="116"/>
      <c r="AT475" s="116"/>
      <c r="AU475" s="116"/>
      <c r="AV475" s="116"/>
      <c r="AW475" s="116"/>
      <c r="AX475" s="116"/>
      <c r="AY475" s="116"/>
    </row>
    <row r="476" spans="9:51" ht="15.75" customHeight="1">
      <c r="I476" s="260"/>
      <c r="J476" s="116"/>
      <c r="K476" s="130"/>
      <c r="L476" s="130"/>
      <c r="M476" s="130"/>
      <c r="N476" s="130"/>
      <c r="O476" s="130"/>
      <c r="P476" s="117"/>
      <c r="Q476" s="130"/>
      <c r="R476" s="130"/>
      <c r="S476" s="130"/>
      <c r="T476" s="130"/>
      <c r="U476" s="130"/>
      <c r="V476" s="325"/>
      <c r="W476" s="325"/>
      <c r="X476" s="130"/>
      <c r="Y476" s="325"/>
      <c r="Z476" s="325"/>
      <c r="AA476" s="325"/>
      <c r="AB476" s="130"/>
      <c r="AC476" s="130"/>
      <c r="AD476" s="130"/>
      <c r="AE476" s="130"/>
      <c r="AF476" s="130"/>
      <c r="AG476" s="130"/>
      <c r="AH476" s="130"/>
      <c r="AI476" s="130"/>
      <c r="AJ476" s="130"/>
      <c r="AK476" s="130"/>
      <c r="AL476" s="130"/>
      <c r="AM476" s="130"/>
      <c r="AN476" s="130"/>
      <c r="AO476" s="116"/>
      <c r="AP476" s="116"/>
      <c r="AQ476" s="116"/>
      <c r="AR476" s="116"/>
      <c r="AS476" s="116"/>
      <c r="AT476" s="116"/>
      <c r="AU476" s="116"/>
      <c r="AV476" s="116"/>
      <c r="AW476" s="116"/>
      <c r="AX476" s="116"/>
      <c r="AY476" s="116"/>
    </row>
    <row r="477" spans="9:51" ht="15.75" customHeight="1">
      <c r="I477" s="260"/>
      <c r="J477" s="116"/>
      <c r="K477" s="130"/>
      <c r="L477" s="130"/>
      <c r="M477" s="130"/>
      <c r="N477" s="130"/>
      <c r="O477" s="130"/>
      <c r="P477" s="117"/>
      <c r="Q477" s="130"/>
      <c r="R477" s="130"/>
      <c r="S477" s="130"/>
      <c r="T477" s="130"/>
      <c r="U477" s="130"/>
      <c r="V477" s="325"/>
      <c r="W477" s="325"/>
      <c r="X477" s="130"/>
      <c r="Y477" s="325"/>
      <c r="Z477" s="325"/>
      <c r="AA477" s="325"/>
      <c r="AB477" s="130"/>
      <c r="AC477" s="130"/>
      <c r="AD477" s="130"/>
      <c r="AE477" s="130"/>
      <c r="AF477" s="130"/>
      <c r="AG477" s="130"/>
      <c r="AH477" s="130"/>
      <c r="AI477" s="130"/>
      <c r="AJ477" s="130"/>
      <c r="AK477" s="130"/>
      <c r="AL477" s="130"/>
      <c r="AM477" s="130"/>
      <c r="AN477" s="130"/>
      <c r="AO477" s="116"/>
      <c r="AP477" s="116"/>
      <c r="AQ477" s="116"/>
      <c r="AR477" s="116"/>
      <c r="AS477" s="116"/>
      <c r="AT477" s="116"/>
      <c r="AU477" s="116"/>
      <c r="AV477" s="116"/>
      <c r="AW477" s="116"/>
      <c r="AX477" s="116"/>
      <c r="AY477" s="116"/>
    </row>
    <row r="478" spans="9:51" ht="15.75" customHeight="1">
      <c r="I478" s="260"/>
      <c r="J478" s="116"/>
      <c r="K478" s="130"/>
      <c r="L478" s="130"/>
      <c r="M478" s="130"/>
      <c r="N478" s="130"/>
      <c r="O478" s="130"/>
      <c r="P478" s="117"/>
      <c r="Q478" s="130"/>
      <c r="R478" s="130"/>
      <c r="S478" s="130"/>
      <c r="T478" s="130"/>
      <c r="U478" s="130"/>
      <c r="V478" s="325"/>
      <c r="W478" s="325"/>
      <c r="X478" s="130"/>
      <c r="Y478" s="325"/>
      <c r="Z478" s="325"/>
      <c r="AA478" s="325"/>
      <c r="AB478" s="130"/>
      <c r="AC478" s="130"/>
      <c r="AD478" s="130"/>
      <c r="AE478" s="130"/>
      <c r="AF478" s="130"/>
      <c r="AG478" s="130"/>
      <c r="AH478" s="130"/>
      <c r="AI478" s="130"/>
      <c r="AJ478" s="130"/>
      <c r="AK478" s="130"/>
      <c r="AL478" s="130"/>
      <c r="AM478" s="130"/>
      <c r="AN478" s="130"/>
      <c r="AO478" s="116"/>
      <c r="AP478" s="116"/>
      <c r="AQ478" s="116"/>
      <c r="AR478" s="116"/>
      <c r="AS478" s="116"/>
      <c r="AT478" s="116"/>
      <c r="AU478" s="116"/>
      <c r="AV478" s="116"/>
      <c r="AW478" s="116"/>
      <c r="AX478" s="116"/>
      <c r="AY478" s="116"/>
    </row>
    <row r="479" spans="9:51" ht="15.75" customHeight="1">
      <c r="I479" s="260"/>
      <c r="J479" s="116"/>
      <c r="K479" s="130"/>
      <c r="L479" s="130"/>
      <c r="M479" s="130"/>
      <c r="N479" s="130"/>
      <c r="O479" s="130"/>
      <c r="P479" s="117"/>
      <c r="Q479" s="130"/>
      <c r="R479" s="130"/>
      <c r="S479" s="130"/>
      <c r="T479" s="130"/>
      <c r="U479" s="130"/>
      <c r="V479" s="325"/>
      <c r="W479" s="325"/>
      <c r="X479" s="130"/>
      <c r="Y479" s="325"/>
      <c r="Z479" s="325"/>
      <c r="AA479" s="325"/>
      <c r="AB479" s="130"/>
      <c r="AC479" s="130"/>
      <c r="AD479" s="130"/>
      <c r="AE479" s="130"/>
      <c r="AF479" s="130"/>
      <c r="AG479" s="130"/>
      <c r="AH479" s="130"/>
      <c r="AI479" s="130"/>
      <c r="AJ479" s="130"/>
      <c r="AK479" s="130"/>
      <c r="AL479" s="130"/>
      <c r="AM479" s="130"/>
      <c r="AN479" s="130"/>
      <c r="AO479" s="116"/>
      <c r="AP479" s="116"/>
      <c r="AQ479" s="116"/>
      <c r="AR479" s="116"/>
      <c r="AS479" s="116"/>
      <c r="AT479" s="116"/>
      <c r="AU479" s="116"/>
      <c r="AV479" s="116"/>
      <c r="AW479" s="116"/>
      <c r="AX479" s="116"/>
      <c r="AY479" s="116"/>
    </row>
    <row r="480" spans="9:51" ht="15.75" customHeight="1">
      <c r="I480" s="260"/>
      <c r="J480" s="116"/>
      <c r="K480" s="130"/>
      <c r="L480" s="130"/>
      <c r="M480" s="130"/>
      <c r="N480" s="130"/>
      <c r="O480" s="130"/>
      <c r="P480" s="117"/>
      <c r="Q480" s="130"/>
      <c r="R480" s="130"/>
      <c r="S480" s="130"/>
      <c r="T480" s="130"/>
      <c r="U480" s="130"/>
      <c r="V480" s="325"/>
      <c r="W480" s="325"/>
      <c r="X480" s="130"/>
      <c r="Y480" s="325"/>
      <c r="Z480" s="325"/>
      <c r="AA480" s="325"/>
      <c r="AB480" s="130"/>
      <c r="AC480" s="130"/>
      <c r="AD480" s="130"/>
      <c r="AE480" s="130"/>
      <c r="AF480" s="130"/>
      <c r="AG480" s="130"/>
      <c r="AH480" s="130"/>
      <c r="AI480" s="130"/>
      <c r="AJ480" s="130"/>
      <c r="AK480" s="130"/>
      <c r="AL480" s="130"/>
      <c r="AM480" s="130"/>
      <c r="AN480" s="130"/>
      <c r="AO480" s="116"/>
      <c r="AP480" s="116"/>
      <c r="AQ480" s="116"/>
      <c r="AR480" s="116"/>
      <c r="AS480" s="116"/>
      <c r="AT480" s="116"/>
      <c r="AU480" s="116"/>
      <c r="AV480" s="116"/>
      <c r="AW480" s="116"/>
      <c r="AX480" s="116"/>
      <c r="AY480" s="116"/>
    </row>
    <row r="481" spans="9:51" ht="15.75" customHeight="1">
      <c r="I481" s="260"/>
      <c r="J481" s="116"/>
      <c r="K481" s="130"/>
      <c r="L481" s="130"/>
      <c r="M481" s="130"/>
      <c r="N481" s="130"/>
      <c r="O481" s="130"/>
      <c r="P481" s="117"/>
      <c r="Q481" s="130"/>
      <c r="R481" s="130"/>
      <c r="S481" s="130"/>
      <c r="T481" s="130"/>
      <c r="U481" s="130"/>
      <c r="V481" s="325"/>
      <c r="W481" s="325"/>
      <c r="X481" s="130"/>
      <c r="Y481" s="325"/>
      <c r="Z481" s="325"/>
      <c r="AA481" s="325"/>
      <c r="AB481" s="130"/>
      <c r="AC481" s="130"/>
      <c r="AD481" s="130"/>
      <c r="AE481" s="130"/>
      <c r="AF481" s="130"/>
      <c r="AG481" s="130"/>
      <c r="AH481" s="130"/>
      <c r="AI481" s="130"/>
      <c r="AJ481" s="130"/>
      <c r="AK481" s="130"/>
      <c r="AL481" s="130"/>
      <c r="AM481" s="130"/>
      <c r="AN481" s="130"/>
      <c r="AO481" s="116"/>
      <c r="AP481" s="116"/>
      <c r="AQ481" s="116"/>
      <c r="AR481" s="116"/>
      <c r="AS481" s="116"/>
      <c r="AT481" s="116"/>
      <c r="AU481" s="116"/>
      <c r="AV481" s="116"/>
      <c r="AW481" s="116"/>
      <c r="AX481" s="116"/>
      <c r="AY481" s="116"/>
    </row>
    <row r="482" spans="9:51" ht="15.75" customHeight="1">
      <c r="I482" s="260"/>
      <c r="J482" s="116"/>
      <c r="K482" s="130"/>
      <c r="L482" s="130"/>
      <c r="M482" s="130"/>
      <c r="N482" s="130"/>
      <c r="O482" s="130"/>
      <c r="P482" s="117"/>
      <c r="Q482" s="130"/>
      <c r="R482" s="130"/>
      <c r="S482" s="130"/>
      <c r="T482" s="130"/>
      <c r="U482" s="130"/>
      <c r="V482" s="325"/>
      <c r="W482" s="325"/>
      <c r="X482" s="130"/>
      <c r="Y482" s="325"/>
      <c r="Z482" s="325"/>
      <c r="AA482" s="325"/>
      <c r="AB482" s="130"/>
      <c r="AC482" s="130"/>
      <c r="AD482" s="130"/>
      <c r="AE482" s="130"/>
      <c r="AF482" s="130"/>
      <c r="AG482" s="130"/>
      <c r="AH482" s="130"/>
      <c r="AI482" s="130"/>
      <c r="AJ482" s="130"/>
      <c r="AK482" s="130"/>
      <c r="AL482" s="130"/>
      <c r="AM482" s="130"/>
      <c r="AN482" s="130"/>
      <c r="AO482" s="116"/>
      <c r="AP482" s="116"/>
      <c r="AQ482" s="116"/>
      <c r="AR482" s="116"/>
      <c r="AS482" s="116"/>
      <c r="AT482" s="116"/>
      <c r="AU482" s="116"/>
      <c r="AV482" s="116"/>
      <c r="AW482" s="116"/>
      <c r="AX482" s="116"/>
      <c r="AY482" s="116"/>
    </row>
    <row r="483" spans="9:51" ht="15.75" customHeight="1">
      <c r="I483" s="260"/>
      <c r="J483" s="116"/>
      <c r="K483" s="130"/>
      <c r="L483" s="130"/>
      <c r="M483" s="130"/>
      <c r="N483" s="130"/>
      <c r="O483" s="130"/>
      <c r="P483" s="117"/>
      <c r="Q483" s="130"/>
      <c r="R483" s="130"/>
      <c r="S483" s="130"/>
      <c r="T483" s="130"/>
      <c r="U483" s="130"/>
      <c r="V483" s="325"/>
      <c r="W483" s="325"/>
      <c r="X483" s="130"/>
      <c r="Y483" s="325"/>
      <c r="Z483" s="325"/>
      <c r="AA483" s="325"/>
      <c r="AB483" s="130"/>
      <c r="AC483" s="130"/>
      <c r="AD483" s="130"/>
      <c r="AE483" s="130"/>
      <c r="AF483" s="130"/>
      <c r="AG483" s="130"/>
      <c r="AH483" s="130"/>
      <c r="AI483" s="130"/>
      <c r="AJ483" s="130"/>
      <c r="AK483" s="130"/>
      <c r="AL483" s="130"/>
      <c r="AM483" s="130"/>
      <c r="AN483" s="130"/>
      <c r="AO483" s="116"/>
      <c r="AP483" s="116"/>
      <c r="AQ483" s="116"/>
      <c r="AR483" s="116"/>
      <c r="AS483" s="116"/>
      <c r="AT483" s="116"/>
      <c r="AU483" s="116"/>
      <c r="AV483" s="116"/>
      <c r="AW483" s="116"/>
      <c r="AX483" s="116"/>
      <c r="AY483" s="116"/>
    </row>
    <row r="484" spans="9:51" ht="15.75" customHeight="1">
      <c r="I484" s="260"/>
      <c r="J484" s="116"/>
      <c r="K484" s="130"/>
      <c r="L484" s="130"/>
      <c r="M484" s="130"/>
      <c r="N484" s="130"/>
      <c r="O484" s="130"/>
      <c r="P484" s="117"/>
      <c r="Q484" s="130"/>
      <c r="R484" s="130"/>
      <c r="S484" s="130"/>
      <c r="T484" s="130"/>
      <c r="U484" s="130"/>
      <c r="V484" s="325"/>
      <c r="W484" s="325"/>
      <c r="X484" s="130"/>
      <c r="Y484" s="325"/>
      <c r="Z484" s="325"/>
      <c r="AA484" s="325"/>
      <c r="AB484" s="130"/>
      <c r="AC484" s="130"/>
      <c r="AD484" s="130"/>
      <c r="AE484" s="130"/>
      <c r="AF484" s="130"/>
      <c r="AG484" s="130"/>
      <c r="AH484" s="130"/>
      <c r="AI484" s="130"/>
      <c r="AJ484" s="130"/>
      <c r="AK484" s="130"/>
      <c r="AL484" s="130"/>
      <c r="AM484" s="130"/>
      <c r="AN484" s="130"/>
      <c r="AO484" s="116"/>
      <c r="AP484" s="116"/>
      <c r="AQ484" s="116"/>
      <c r="AR484" s="116"/>
      <c r="AS484" s="116"/>
      <c r="AT484" s="116"/>
      <c r="AU484" s="116"/>
      <c r="AV484" s="116"/>
      <c r="AW484" s="116"/>
      <c r="AX484" s="116"/>
      <c r="AY484" s="116"/>
    </row>
    <row r="485" spans="9:51" ht="15.75" customHeight="1">
      <c r="I485" s="260"/>
      <c r="J485" s="116"/>
      <c r="K485" s="130"/>
      <c r="L485" s="130"/>
      <c r="M485" s="130"/>
      <c r="N485" s="130"/>
      <c r="O485" s="130"/>
      <c r="P485" s="117"/>
      <c r="Q485" s="130"/>
      <c r="R485" s="130"/>
      <c r="S485" s="130"/>
      <c r="T485" s="130"/>
      <c r="U485" s="130"/>
      <c r="V485" s="325"/>
      <c r="W485" s="325"/>
      <c r="X485" s="130"/>
      <c r="Y485" s="325"/>
      <c r="Z485" s="325"/>
      <c r="AA485" s="325"/>
      <c r="AB485" s="130"/>
      <c r="AC485" s="130"/>
      <c r="AD485" s="130"/>
      <c r="AE485" s="130"/>
      <c r="AF485" s="130"/>
      <c r="AG485" s="130"/>
      <c r="AH485" s="130"/>
      <c r="AI485" s="130"/>
      <c r="AJ485" s="130"/>
      <c r="AK485" s="130"/>
      <c r="AL485" s="130"/>
      <c r="AM485" s="130"/>
      <c r="AN485" s="130"/>
      <c r="AO485" s="116"/>
      <c r="AP485" s="116"/>
      <c r="AQ485" s="116"/>
      <c r="AR485" s="116"/>
      <c r="AS485" s="116"/>
      <c r="AT485" s="116"/>
      <c r="AU485" s="116"/>
      <c r="AV485" s="116"/>
      <c r="AW485" s="116"/>
      <c r="AX485" s="116"/>
      <c r="AY485" s="116"/>
    </row>
    <row r="486" spans="9:51" ht="15.75" customHeight="1">
      <c r="I486" s="260"/>
      <c r="J486" s="116"/>
      <c r="K486" s="130"/>
      <c r="L486" s="130"/>
      <c r="M486" s="130"/>
      <c r="N486" s="130"/>
      <c r="O486" s="130"/>
      <c r="P486" s="117"/>
      <c r="Q486" s="130"/>
      <c r="R486" s="130"/>
      <c r="S486" s="130"/>
      <c r="T486" s="130"/>
      <c r="U486" s="130"/>
      <c r="V486" s="325"/>
      <c r="W486" s="325"/>
      <c r="X486" s="130"/>
      <c r="Y486" s="325"/>
      <c r="Z486" s="325"/>
      <c r="AA486" s="325"/>
      <c r="AB486" s="130"/>
      <c r="AC486" s="130"/>
      <c r="AD486" s="130"/>
      <c r="AE486" s="130"/>
      <c r="AF486" s="130"/>
      <c r="AG486" s="130"/>
      <c r="AH486" s="130"/>
      <c r="AI486" s="130"/>
      <c r="AJ486" s="130"/>
      <c r="AK486" s="130"/>
      <c r="AL486" s="130"/>
      <c r="AM486" s="130"/>
      <c r="AN486" s="130"/>
      <c r="AO486" s="116"/>
      <c r="AP486" s="116"/>
      <c r="AQ486" s="116"/>
      <c r="AR486" s="116"/>
      <c r="AS486" s="116"/>
      <c r="AT486" s="116"/>
      <c r="AU486" s="116"/>
      <c r="AV486" s="116"/>
      <c r="AW486" s="116"/>
      <c r="AX486" s="116"/>
      <c r="AY486" s="116"/>
    </row>
    <row r="487" spans="9:51" ht="15.75" customHeight="1">
      <c r="I487" s="260"/>
      <c r="J487" s="116"/>
      <c r="K487" s="130"/>
      <c r="L487" s="130"/>
      <c r="M487" s="130"/>
      <c r="N487" s="130"/>
      <c r="O487" s="130"/>
      <c r="P487" s="117"/>
      <c r="Q487" s="130"/>
      <c r="R487" s="130"/>
      <c r="S487" s="130"/>
      <c r="T487" s="130"/>
      <c r="U487" s="130"/>
      <c r="V487" s="325"/>
      <c r="W487" s="325"/>
      <c r="X487" s="130"/>
      <c r="Y487" s="325"/>
      <c r="Z487" s="325"/>
      <c r="AA487" s="325"/>
      <c r="AB487" s="130"/>
      <c r="AC487" s="130"/>
      <c r="AD487" s="130"/>
      <c r="AE487" s="130"/>
      <c r="AF487" s="130"/>
      <c r="AG487" s="130"/>
      <c r="AH487" s="130"/>
      <c r="AI487" s="130"/>
      <c r="AJ487" s="130"/>
      <c r="AK487" s="130"/>
      <c r="AL487" s="130"/>
      <c r="AM487" s="130"/>
      <c r="AN487" s="130"/>
      <c r="AO487" s="116"/>
      <c r="AP487" s="116"/>
      <c r="AQ487" s="116"/>
      <c r="AR487" s="116"/>
      <c r="AS487" s="116"/>
      <c r="AT487" s="116"/>
      <c r="AU487" s="116"/>
      <c r="AV487" s="116"/>
      <c r="AW487" s="116"/>
      <c r="AX487" s="116"/>
      <c r="AY487" s="116"/>
    </row>
    <row r="488" spans="9:51" ht="15.75" customHeight="1">
      <c r="I488" s="260"/>
      <c r="J488" s="116"/>
      <c r="K488" s="130"/>
      <c r="L488" s="130"/>
      <c r="M488" s="130"/>
      <c r="N488" s="130"/>
      <c r="O488" s="130"/>
      <c r="P488" s="117"/>
      <c r="Q488" s="130"/>
      <c r="R488" s="130"/>
      <c r="S488" s="130"/>
      <c r="T488" s="130"/>
      <c r="U488" s="130"/>
      <c r="V488" s="325"/>
      <c r="W488" s="325"/>
      <c r="X488" s="130"/>
      <c r="Y488" s="325"/>
      <c r="Z488" s="325"/>
      <c r="AA488" s="325"/>
      <c r="AB488" s="130"/>
      <c r="AC488" s="130"/>
      <c r="AD488" s="130"/>
      <c r="AE488" s="130"/>
      <c r="AF488" s="130"/>
      <c r="AG488" s="130"/>
      <c r="AH488" s="130"/>
      <c r="AI488" s="130"/>
      <c r="AJ488" s="130"/>
      <c r="AK488" s="130"/>
      <c r="AL488" s="130"/>
      <c r="AM488" s="130"/>
      <c r="AN488" s="130"/>
      <c r="AO488" s="116"/>
      <c r="AP488" s="116"/>
      <c r="AQ488" s="116"/>
      <c r="AR488" s="116"/>
      <c r="AS488" s="116"/>
      <c r="AT488" s="116"/>
      <c r="AU488" s="116"/>
      <c r="AV488" s="116"/>
      <c r="AW488" s="116"/>
      <c r="AX488" s="116"/>
      <c r="AY488" s="116"/>
    </row>
    <row r="489" spans="9:51" ht="15.75" customHeight="1">
      <c r="I489" s="260"/>
      <c r="J489" s="116"/>
      <c r="K489" s="130"/>
      <c r="L489" s="130"/>
      <c r="M489" s="130"/>
      <c r="N489" s="130"/>
      <c r="O489" s="130"/>
      <c r="P489" s="117"/>
      <c r="Q489" s="130"/>
      <c r="R489" s="130"/>
      <c r="S489" s="130"/>
      <c r="T489" s="130"/>
      <c r="U489" s="130"/>
      <c r="V489" s="325"/>
      <c r="W489" s="325"/>
      <c r="X489" s="130"/>
      <c r="Y489" s="325"/>
      <c r="Z489" s="325"/>
      <c r="AA489" s="325"/>
      <c r="AB489" s="130"/>
      <c r="AC489" s="130"/>
      <c r="AD489" s="130"/>
      <c r="AE489" s="130"/>
      <c r="AF489" s="130"/>
      <c r="AG489" s="130"/>
      <c r="AH489" s="130"/>
      <c r="AI489" s="130"/>
      <c r="AJ489" s="130"/>
      <c r="AK489" s="130"/>
      <c r="AL489" s="130"/>
      <c r="AM489" s="130"/>
      <c r="AN489" s="130"/>
      <c r="AO489" s="116"/>
      <c r="AP489" s="116"/>
      <c r="AQ489" s="116"/>
      <c r="AR489" s="116"/>
      <c r="AS489" s="116"/>
      <c r="AT489" s="116"/>
      <c r="AU489" s="116"/>
      <c r="AV489" s="116"/>
      <c r="AW489" s="116"/>
      <c r="AX489" s="116"/>
      <c r="AY489" s="116"/>
    </row>
    <row r="490" spans="9:51" ht="15.75" customHeight="1">
      <c r="I490" s="260"/>
      <c r="J490" s="116"/>
      <c r="K490" s="130"/>
      <c r="L490" s="130"/>
      <c r="M490" s="130"/>
      <c r="N490" s="130"/>
      <c r="O490" s="130"/>
      <c r="P490" s="117"/>
      <c r="Q490" s="130"/>
      <c r="R490" s="130"/>
      <c r="S490" s="130"/>
      <c r="T490" s="130"/>
      <c r="U490" s="130"/>
      <c r="V490" s="325"/>
      <c r="W490" s="325"/>
      <c r="X490" s="130"/>
      <c r="Y490" s="325"/>
      <c r="Z490" s="325"/>
      <c r="AA490" s="325"/>
      <c r="AB490" s="130"/>
      <c r="AC490" s="130"/>
      <c r="AD490" s="130"/>
      <c r="AE490" s="130"/>
      <c r="AF490" s="130"/>
      <c r="AG490" s="130"/>
      <c r="AH490" s="130"/>
      <c r="AI490" s="130"/>
      <c r="AJ490" s="130"/>
      <c r="AK490" s="130"/>
      <c r="AL490" s="130"/>
      <c r="AM490" s="130"/>
      <c r="AN490" s="130"/>
      <c r="AO490" s="116"/>
      <c r="AP490" s="116"/>
      <c r="AQ490" s="116"/>
      <c r="AR490" s="116"/>
      <c r="AS490" s="116"/>
      <c r="AT490" s="116"/>
      <c r="AU490" s="116"/>
      <c r="AV490" s="116"/>
      <c r="AW490" s="116"/>
      <c r="AX490" s="116"/>
      <c r="AY490" s="116"/>
    </row>
    <row r="491" spans="9:51" ht="15.75" customHeight="1">
      <c r="I491" s="260"/>
      <c r="J491" s="116"/>
      <c r="K491" s="130"/>
      <c r="L491" s="130"/>
      <c r="M491" s="130"/>
      <c r="N491" s="130"/>
      <c r="O491" s="130"/>
      <c r="P491" s="117"/>
      <c r="Q491" s="130"/>
      <c r="R491" s="130"/>
      <c r="S491" s="130"/>
      <c r="T491" s="130"/>
      <c r="U491" s="130"/>
      <c r="V491" s="325"/>
      <c r="W491" s="325"/>
      <c r="X491" s="130"/>
      <c r="Y491" s="325"/>
      <c r="Z491" s="325"/>
      <c r="AA491" s="325"/>
      <c r="AB491" s="130"/>
      <c r="AC491" s="130"/>
      <c r="AD491" s="130"/>
      <c r="AE491" s="130"/>
      <c r="AF491" s="130"/>
      <c r="AG491" s="130"/>
      <c r="AH491" s="130"/>
      <c r="AI491" s="130"/>
      <c r="AJ491" s="130"/>
      <c r="AK491" s="130"/>
      <c r="AL491" s="130"/>
      <c r="AM491" s="130"/>
      <c r="AN491" s="130"/>
      <c r="AO491" s="116"/>
      <c r="AP491" s="116"/>
      <c r="AQ491" s="116"/>
      <c r="AR491" s="116"/>
      <c r="AS491" s="116"/>
      <c r="AT491" s="116"/>
      <c r="AU491" s="116"/>
      <c r="AV491" s="116"/>
      <c r="AW491" s="116"/>
      <c r="AX491" s="116"/>
      <c r="AY491" s="116"/>
    </row>
    <row r="492" spans="9:51" ht="15.75" customHeight="1">
      <c r="I492" s="260"/>
      <c r="J492" s="116"/>
      <c r="K492" s="130"/>
      <c r="L492" s="130"/>
      <c r="M492" s="130"/>
      <c r="N492" s="130"/>
      <c r="O492" s="130"/>
      <c r="P492" s="117"/>
      <c r="Q492" s="130"/>
      <c r="R492" s="130"/>
      <c r="S492" s="130"/>
      <c r="T492" s="130"/>
      <c r="U492" s="130"/>
      <c r="V492" s="325"/>
      <c r="W492" s="325"/>
      <c r="X492" s="130"/>
      <c r="Y492" s="325"/>
      <c r="Z492" s="325"/>
      <c r="AA492" s="325"/>
      <c r="AB492" s="130"/>
      <c r="AC492" s="130"/>
      <c r="AD492" s="130"/>
      <c r="AE492" s="130"/>
      <c r="AF492" s="130"/>
      <c r="AG492" s="130"/>
      <c r="AH492" s="130"/>
      <c r="AI492" s="130"/>
      <c r="AJ492" s="130"/>
      <c r="AK492" s="130"/>
      <c r="AL492" s="130"/>
      <c r="AM492" s="130"/>
      <c r="AN492" s="130"/>
      <c r="AO492" s="116"/>
      <c r="AP492" s="116"/>
      <c r="AQ492" s="116"/>
      <c r="AR492" s="116"/>
      <c r="AS492" s="116"/>
      <c r="AT492" s="116"/>
      <c r="AU492" s="116"/>
      <c r="AV492" s="116"/>
      <c r="AW492" s="116"/>
      <c r="AX492" s="116"/>
      <c r="AY492" s="116"/>
    </row>
    <row r="493" spans="9:51" ht="15.75" customHeight="1">
      <c r="I493" s="260"/>
      <c r="J493" s="116"/>
      <c r="K493" s="130"/>
      <c r="L493" s="130"/>
      <c r="M493" s="130"/>
      <c r="N493" s="130"/>
      <c r="O493" s="130"/>
      <c r="P493" s="117"/>
      <c r="Q493" s="130"/>
      <c r="R493" s="130"/>
      <c r="S493" s="130"/>
      <c r="T493" s="130"/>
      <c r="U493" s="130"/>
      <c r="V493" s="325"/>
      <c r="W493" s="325"/>
      <c r="X493" s="130"/>
      <c r="Y493" s="325"/>
      <c r="Z493" s="325"/>
      <c r="AA493" s="325"/>
      <c r="AB493" s="130"/>
      <c r="AC493" s="130"/>
      <c r="AD493" s="130"/>
      <c r="AE493" s="130"/>
      <c r="AF493" s="130"/>
      <c r="AG493" s="130"/>
      <c r="AH493" s="130"/>
      <c r="AI493" s="130"/>
      <c r="AJ493" s="130"/>
      <c r="AK493" s="130"/>
      <c r="AL493" s="130"/>
      <c r="AM493" s="130"/>
      <c r="AN493" s="130"/>
      <c r="AO493" s="116"/>
      <c r="AP493" s="116"/>
      <c r="AQ493" s="116"/>
      <c r="AR493" s="116"/>
      <c r="AS493" s="116"/>
      <c r="AT493" s="116"/>
      <c r="AU493" s="116"/>
      <c r="AV493" s="116"/>
      <c r="AW493" s="116"/>
      <c r="AX493" s="116"/>
      <c r="AY493" s="116"/>
    </row>
    <row r="494" spans="9:51" ht="15.75" customHeight="1">
      <c r="I494" s="260"/>
      <c r="J494" s="116"/>
      <c r="K494" s="130"/>
      <c r="L494" s="130"/>
      <c r="M494" s="130"/>
      <c r="N494" s="130"/>
      <c r="O494" s="130"/>
      <c r="P494" s="117"/>
      <c r="Q494" s="130"/>
      <c r="R494" s="130"/>
      <c r="S494" s="130"/>
      <c r="T494" s="130"/>
      <c r="U494" s="130"/>
      <c r="V494" s="325"/>
      <c r="W494" s="325"/>
      <c r="X494" s="130"/>
      <c r="Y494" s="325"/>
      <c r="Z494" s="325"/>
      <c r="AA494" s="325"/>
      <c r="AB494" s="130"/>
      <c r="AC494" s="130"/>
      <c r="AD494" s="130"/>
      <c r="AE494" s="130"/>
      <c r="AF494" s="130"/>
      <c r="AG494" s="130"/>
      <c r="AH494" s="130"/>
      <c r="AI494" s="130"/>
      <c r="AJ494" s="130"/>
      <c r="AK494" s="130"/>
      <c r="AL494" s="130"/>
      <c r="AM494" s="130"/>
      <c r="AN494" s="130"/>
      <c r="AO494" s="116"/>
      <c r="AP494" s="116"/>
      <c r="AQ494" s="116"/>
      <c r="AR494" s="116"/>
      <c r="AS494" s="116"/>
      <c r="AT494" s="116"/>
      <c r="AU494" s="116"/>
      <c r="AV494" s="116"/>
      <c r="AW494" s="116"/>
      <c r="AX494" s="116"/>
      <c r="AY494" s="116"/>
    </row>
    <row r="495" spans="9:51" ht="15.75" customHeight="1">
      <c r="I495" s="260"/>
      <c r="J495" s="116"/>
      <c r="K495" s="130"/>
      <c r="L495" s="130"/>
      <c r="M495" s="130"/>
      <c r="N495" s="130"/>
      <c r="O495" s="130"/>
      <c r="P495" s="117"/>
      <c r="Q495" s="130"/>
      <c r="R495" s="130"/>
      <c r="S495" s="130"/>
      <c r="T495" s="130"/>
      <c r="U495" s="130"/>
      <c r="V495" s="325"/>
      <c r="W495" s="325"/>
      <c r="X495" s="130"/>
      <c r="Y495" s="325"/>
      <c r="Z495" s="325"/>
      <c r="AA495" s="325"/>
      <c r="AB495" s="130"/>
      <c r="AC495" s="130"/>
      <c r="AD495" s="130"/>
      <c r="AE495" s="130"/>
      <c r="AF495" s="130"/>
      <c r="AG495" s="130"/>
      <c r="AH495" s="130"/>
      <c r="AI495" s="130"/>
      <c r="AJ495" s="130"/>
      <c r="AK495" s="130"/>
      <c r="AL495" s="130"/>
      <c r="AM495" s="130"/>
      <c r="AN495" s="130"/>
      <c r="AO495" s="116"/>
      <c r="AP495" s="116"/>
      <c r="AQ495" s="116"/>
      <c r="AR495" s="116"/>
      <c r="AS495" s="116"/>
      <c r="AT495" s="116"/>
      <c r="AU495" s="116"/>
      <c r="AV495" s="116"/>
      <c r="AW495" s="116"/>
      <c r="AX495" s="116"/>
      <c r="AY495" s="116"/>
    </row>
    <row r="496" spans="9:51" ht="15.75" customHeight="1">
      <c r="I496" s="260"/>
      <c r="J496" s="116"/>
      <c r="K496" s="130"/>
      <c r="L496" s="130"/>
      <c r="M496" s="130"/>
      <c r="N496" s="130"/>
      <c r="O496" s="130"/>
      <c r="P496" s="117"/>
      <c r="Q496" s="130"/>
      <c r="R496" s="130"/>
      <c r="S496" s="130"/>
      <c r="T496" s="130"/>
      <c r="U496" s="130"/>
      <c r="V496" s="325"/>
      <c r="W496" s="325"/>
      <c r="X496" s="130"/>
      <c r="Y496" s="325"/>
      <c r="Z496" s="325"/>
      <c r="AA496" s="325"/>
      <c r="AB496" s="130"/>
      <c r="AC496" s="130"/>
      <c r="AD496" s="130"/>
      <c r="AE496" s="130"/>
      <c r="AF496" s="130"/>
      <c r="AG496" s="130"/>
      <c r="AH496" s="130"/>
      <c r="AI496" s="130"/>
      <c r="AJ496" s="130"/>
      <c r="AK496" s="130"/>
      <c r="AL496" s="130"/>
      <c r="AM496" s="130"/>
      <c r="AN496" s="130"/>
      <c r="AO496" s="116"/>
      <c r="AP496" s="116"/>
      <c r="AQ496" s="116"/>
      <c r="AR496" s="116"/>
      <c r="AS496" s="116"/>
      <c r="AT496" s="116"/>
      <c r="AU496" s="116"/>
      <c r="AV496" s="116"/>
      <c r="AW496" s="116"/>
      <c r="AX496" s="116"/>
      <c r="AY496" s="116"/>
    </row>
    <row r="497" spans="9:51" ht="15.75" customHeight="1">
      <c r="I497" s="260"/>
      <c r="J497" s="116"/>
      <c r="K497" s="130"/>
      <c r="L497" s="130"/>
      <c r="M497" s="130"/>
      <c r="N497" s="130"/>
      <c r="O497" s="130"/>
      <c r="P497" s="117"/>
      <c r="Q497" s="130"/>
      <c r="R497" s="130"/>
      <c r="S497" s="130"/>
      <c r="T497" s="130"/>
      <c r="U497" s="130"/>
      <c r="V497" s="325"/>
      <c r="W497" s="325"/>
      <c r="X497" s="130"/>
      <c r="Y497" s="325"/>
      <c r="Z497" s="325"/>
      <c r="AA497" s="325"/>
      <c r="AB497" s="130"/>
      <c r="AC497" s="130"/>
      <c r="AD497" s="130"/>
      <c r="AE497" s="130"/>
      <c r="AF497" s="130"/>
      <c r="AG497" s="130"/>
      <c r="AH497" s="130"/>
      <c r="AI497" s="130"/>
      <c r="AJ497" s="130"/>
      <c r="AK497" s="130"/>
      <c r="AL497" s="130"/>
      <c r="AM497" s="130"/>
      <c r="AN497" s="130"/>
      <c r="AO497" s="116"/>
      <c r="AP497" s="116"/>
      <c r="AQ497" s="116"/>
      <c r="AR497" s="116"/>
      <c r="AS497" s="116"/>
      <c r="AT497" s="116"/>
      <c r="AU497" s="116"/>
      <c r="AV497" s="116"/>
      <c r="AW497" s="116"/>
      <c r="AX497" s="116"/>
      <c r="AY497" s="116"/>
    </row>
    <row r="498" spans="9:51" ht="15.75" customHeight="1">
      <c r="I498" s="260"/>
      <c r="J498" s="116"/>
      <c r="K498" s="130"/>
      <c r="L498" s="130"/>
      <c r="M498" s="130"/>
      <c r="N498" s="130"/>
      <c r="O498" s="130"/>
      <c r="P498" s="117"/>
      <c r="Q498" s="130"/>
      <c r="R498" s="130"/>
      <c r="S498" s="130"/>
      <c r="T498" s="130"/>
      <c r="U498" s="130"/>
      <c r="V498" s="325"/>
      <c r="W498" s="325"/>
      <c r="X498" s="130"/>
      <c r="Y498" s="325"/>
      <c r="Z498" s="325"/>
      <c r="AA498" s="325"/>
      <c r="AB498" s="130"/>
      <c r="AC498" s="130"/>
      <c r="AD498" s="130"/>
      <c r="AE498" s="130"/>
      <c r="AF498" s="130"/>
      <c r="AG498" s="130"/>
      <c r="AH498" s="130"/>
      <c r="AI498" s="130"/>
      <c r="AJ498" s="130"/>
      <c r="AK498" s="130"/>
      <c r="AL498" s="130"/>
      <c r="AM498" s="130"/>
      <c r="AN498" s="130"/>
      <c r="AO498" s="116"/>
      <c r="AP498" s="116"/>
      <c r="AQ498" s="116"/>
      <c r="AR498" s="116"/>
      <c r="AS498" s="116"/>
      <c r="AT498" s="116"/>
      <c r="AU498" s="116"/>
      <c r="AV498" s="116"/>
      <c r="AW498" s="116"/>
      <c r="AX498" s="116"/>
      <c r="AY498" s="116"/>
    </row>
    <row r="499" spans="9:51" ht="15.75" customHeight="1">
      <c r="I499" s="260"/>
      <c r="J499" s="116"/>
      <c r="K499" s="130"/>
      <c r="L499" s="130"/>
      <c r="M499" s="130"/>
      <c r="N499" s="130"/>
      <c r="O499" s="130"/>
      <c r="P499" s="117"/>
      <c r="Q499" s="130"/>
      <c r="R499" s="130"/>
      <c r="S499" s="130"/>
      <c r="T499" s="130"/>
      <c r="U499" s="130"/>
      <c r="V499" s="325"/>
      <c r="W499" s="325"/>
      <c r="X499" s="130"/>
      <c r="Y499" s="325"/>
      <c r="Z499" s="325"/>
      <c r="AA499" s="325"/>
      <c r="AB499" s="130"/>
      <c r="AC499" s="130"/>
      <c r="AD499" s="130"/>
      <c r="AE499" s="130"/>
      <c r="AF499" s="130"/>
      <c r="AG499" s="130"/>
      <c r="AH499" s="130"/>
      <c r="AI499" s="130"/>
      <c r="AJ499" s="130"/>
      <c r="AK499" s="130"/>
      <c r="AL499" s="130"/>
      <c r="AM499" s="130"/>
      <c r="AN499" s="130"/>
      <c r="AO499" s="116"/>
      <c r="AP499" s="116"/>
      <c r="AQ499" s="116"/>
      <c r="AR499" s="116"/>
      <c r="AS499" s="116"/>
      <c r="AT499" s="116"/>
      <c r="AU499" s="116"/>
      <c r="AV499" s="116"/>
      <c r="AW499" s="116"/>
      <c r="AX499" s="116"/>
      <c r="AY499" s="116"/>
    </row>
    <row r="500" spans="9:51" ht="15.75" customHeight="1">
      <c r="I500" s="260"/>
      <c r="J500" s="116"/>
      <c r="K500" s="130"/>
      <c r="L500" s="130"/>
      <c r="M500" s="130"/>
      <c r="N500" s="130"/>
      <c r="O500" s="130"/>
      <c r="P500" s="117"/>
      <c r="Q500" s="130"/>
      <c r="R500" s="130"/>
      <c r="S500" s="130"/>
      <c r="T500" s="130"/>
      <c r="U500" s="130"/>
      <c r="V500" s="325"/>
      <c r="W500" s="325"/>
      <c r="X500" s="130"/>
      <c r="Y500" s="325"/>
      <c r="Z500" s="325"/>
      <c r="AA500" s="325"/>
      <c r="AB500" s="130"/>
      <c r="AC500" s="130"/>
      <c r="AD500" s="130"/>
      <c r="AE500" s="130"/>
      <c r="AF500" s="130"/>
      <c r="AG500" s="130"/>
      <c r="AH500" s="130"/>
      <c r="AI500" s="130"/>
      <c r="AJ500" s="130"/>
      <c r="AK500" s="130"/>
      <c r="AL500" s="130"/>
      <c r="AM500" s="130"/>
      <c r="AN500" s="130"/>
      <c r="AO500" s="116"/>
      <c r="AP500" s="116"/>
      <c r="AQ500" s="116"/>
      <c r="AR500" s="116"/>
      <c r="AS500" s="116"/>
      <c r="AT500" s="116"/>
      <c r="AU500" s="116"/>
      <c r="AV500" s="116"/>
      <c r="AW500" s="116"/>
      <c r="AX500" s="116"/>
      <c r="AY500" s="116"/>
    </row>
    <row r="501" spans="9:51" ht="15.75" customHeight="1">
      <c r="I501" s="260"/>
      <c r="J501" s="116"/>
      <c r="K501" s="130"/>
      <c r="L501" s="130"/>
      <c r="M501" s="130"/>
      <c r="N501" s="130"/>
      <c r="O501" s="130"/>
      <c r="P501" s="117"/>
      <c r="Q501" s="130"/>
      <c r="R501" s="130"/>
      <c r="S501" s="130"/>
      <c r="T501" s="130"/>
      <c r="U501" s="130"/>
      <c r="V501" s="325"/>
      <c r="W501" s="325"/>
      <c r="X501" s="130"/>
      <c r="Y501" s="325"/>
      <c r="Z501" s="325"/>
      <c r="AA501" s="325"/>
      <c r="AB501" s="130"/>
      <c r="AC501" s="130"/>
      <c r="AD501" s="130"/>
      <c r="AE501" s="130"/>
      <c r="AF501" s="130"/>
      <c r="AG501" s="130"/>
      <c r="AH501" s="130"/>
      <c r="AI501" s="130"/>
      <c r="AJ501" s="130"/>
      <c r="AK501" s="130"/>
      <c r="AL501" s="130"/>
      <c r="AM501" s="130"/>
      <c r="AN501" s="130"/>
      <c r="AO501" s="116"/>
      <c r="AP501" s="116"/>
      <c r="AQ501" s="116"/>
      <c r="AR501" s="116"/>
      <c r="AS501" s="116"/>
      <c r="AT501" s="116"/>
      <c r="AU501" s="116"/>
      <c r="AV501" s="116"/>
      <c r="AW501" s="116"/>
      <c r="AX501" s="116"/>
      <c r="AY501" s="116"/>
    </row>
    <row r="502" spans="9:51" ht="15.75" customHeight="1">
      <c r="I502" s="260"/>
      <c r="J502" s="116"/>
      <c r="K502" s="130"/>
      <c r="L502" s="130"/>
      <c r="M502" s="130"/>
      <c r="N502" s="130"/>
      <c r="O502" s="130"/>
      <c r="P502" s="117"/>
      <c r="Q502" s="130"/>
      <c r="R502" s="130"/>
      <c r="S502" s="130"/>
      <c r="T502" s="130"/>
      <c r="U502" s="130"/>
      <c r="V502" s="325"/>
      <c r="W502" s="325"/>
      <c r="X502" s="130"/>
      <c r="Y502" s="325"/>
      <c r="Z502" s="325"/>
      <c r="AA502" s="325"/>
      <c r="AB502" s="130"/>
      <c r="AC502" s="130"/>
      <c r="AD502" s="130"/>
      <c r="AE502" s="130"/>
      <c r="AF502" s="130"/>
      <c r="AG502" s="130"/>
      <c r="AH502" s="130"/>
      <c r="AI502" s="130"/>
      <c r="AJ502" s="130"/>
      <c r="AK502" s="130"/>
      <c r="AL502" s="130"/>
      <c r="AM502" s="130"/>
      <c r="AN502" s="130"/>
      <c r="AO502" s="116"/>
      <c r="AP502" s="116"/>
      <c r="AQ502" s="116"/>
      <c r="AR502" s="116"/>
      <c r="AS502" s="116"/>
      <c r="AT502" s="116"/>
      <c r="AU502" s="116"/>
      <c r="AV502" s="116"/>
      <c r="AW502" s="116"/>
      <c r="AX502" s="116"/>
      <c r="AY502" s="116"/>
    </row>
    <row r="503" spans="9:51" ht="15.75" customHeight="1">
      <c r="I503" s="260"/>
      <c r="J503" s="116"/>
      <c r="K503" s="130"/>
      <c r="L503" s="130"/>
      <c r="M503" s="130"/>
      <c r="N503" s="130"/>
      <c r="O503" s="130"/>
      <c r="P503" s="117"/>
      <c r="Q503" s="130"/>
      <c r="R503" s="130"/>
      <c r="S503" s="130"/>
      <c r="T503" s="130"/>
      <c r="U503" s="130"/>
      <c r="V503" s="325"/>
      <c r="W503" s="325"/>
      <c r="X503" s="130"/>
      <c r="Y503" s="325"/>
      <c r="Z503" s="325"/>
      <c r="AA503" s="325"/>
      <c r="AB503" s="130"/>
      <c r="AC503" s="130"/>
      <c r="AD503" s="130"/>
      <c r="AE503" s="130"/>
      <c r="AF503" s="130"/>
      <c r="AG503" s="130"/>
      <c r="AH503" s="130"/>
      <c r="AI503" s="130"/>
      <c r="AJ503" s="130"/>
      <c r="AK503" s="130"/>
      <c r="AL503" s="130"/>
      <c r="AM503" s="130"/>
      <c r="AN503" s="130"/>
      <c r="AO503" s="116"/>
      <c r="AP503" s="116"/>
      <c r="AQ503" s="116"/>
      <c r="AR503" s="116"/>
      <c r="AS503" s="116"/>
      <c r="AT503" s="116"/>
      <c r="AU503" s="116"/>
      <c r="AV503" s="116"/>
      <c r="AW503" s="116"/>
      <c r="AX503" s="116"/>
      <c r="AY503" s="116"/>
    </row>
    <row r="504" spans="9:51" ht="15.75" customHeight="1">
      <c r="I504" s="260"/>
      <c r="J504" s="116"/>
      <c r="K504" s="130"/>
      <c r="L504" s="130"/>
      <c r="M504" s="130"/>
      <c r="N504" s="130"/>
      <c r="O504" s="130"/>
      <c r="P504" s="117"/>
      <c r="Q504" s="130"/>
      <c r="R504" s="130"/>
      <c r="S504" s="130"/>
      <c r="T504" s="130"/>
      <c r="U504" s="130"/>
      <c r="V504" s="325"/>
      <c r="W504" s="325"/>
      <c r="X504" s="130"/>
      <c r="Y504" s="325"/>
      <c r="Z504" s="325"/>
      <c r="AA504" s="325"/>
      <c r="AB504" s="130"/>
      <c r="AC504" s="130"/>
      <c r="AD504" s="130"/>
      <c r="AE504" s="130"/>
      <c r="AF504" s="130"/>
      <c r="AG504" s="130"/>
      <c r="AH504" s="130"/>
      <c r="AI504" s="130"/>
      <c r="AJ504" s="130"/>
      <c r="AK504" s="130"/>
      <c r="AL504" s="130"/>
      <c r="AM504" s="130"/>
      <c r="AN504" s="130"/>
      <c r="AO504" s="116"/>
      <c r="AP504" s="116"/>
      <c r="AQ504" s="116"/>
      <c r="AR504" s="116"/>
      <c r="AS504" s="116"/>
      <c r="AT504" s="116"/>
      <c r="AU504" s="116"/>
      <c r="AV504" s="116"/>
      <c r="AW504" s="116"/>
      <c r="AX504" s="116"/>
      <c r="AY504" s="116"/>
    </row>
    <row r="505" spans="9:51" ht="15.75" customHeight="1">
      <c r="I505" s="260"/>
      <c r="J505" s="116"/>
      <c r="K505" s="130"/>
      <c r="L505" s="130"/>
      <c r="M505" s="130"/>
      <c r="N505" s="130"/>
      <c r="O505" s="130"/>
      <c r="P505" s="117"/>
      <c r="Q505" s="130"/>
      <c r="R505" s="130"/>
      <c r="S505" s="130"/>
      <c r="T505" s="130"/>
      <c r="U505" s="130"/>
      <c r="V505" s="325"/>
      <c r="W505" s="325"/>
      <c r="X505" s="130"/>
      <c r="Y505" s="325"/>
      <c r="Z505" s="325"/>
      <c r="AA505" s="325"/>
      <c r="AB505" s="130"/>
      <c r="AC505" s="130"/>
      <c r="AD505" s="130"/>
      <c r="AE505" s="130"/>
      <c r="AF505" s="130"/>
      <c r="AG505" s="130"/>
      <c r="AH505" s="130"/>
      <c r="AI505" s="130"/>
      <c r="AJ505" s="130"/>
      <c r="AK505" s="130"/>
      <c r="AL505" s="130"/>
      <c r="AM505" s="130"/>
      <c r="AN505" s="130"/>
      <c r="AO505" s="116"/>
      <c r="AP505" s="116"/>
      <c r="AQ505" s="116"/>
      <c r="AR505" s="116"/>
      <c r="AS505" s="116"/>
      <c r="AT505" s="116"/>
      <c r="AU505" s="116"/>
      <c r="AV505" s="116"/>
      <c r="AW505" s="116"/>
      <c r="AX505" s="116"/>
      <c r="AY505" s="116"/>
    </row>
    <row r="506" spans="9:51" ht="15.75" customHeight="1">
      <c r="I506" s="260"/>
      <c r="J506" s="116"/>
      <c r="K506" s="130"/>
      <c r="L506" s="130"/>
      <c r="M506" s="130"/>
      <c r="N506" s="130"/>
      <c r="O506" s="130"/>
      <c r="P506" s="117"/>
      <c r="Q506" s="130"/>
      <c r="R506" s="130"/>
      <c r="S506" s="130"/>
      <c r="T506" s="130"/>
      <c r="U506" s="130"/>
      <c r="V506" s="325"/>
      <c r="W506" s="325"/>
      <c r="X506" s="130"/>
      <c r="Y506" s="325"/>
      <c r="Z506" s="325"/>
      <c r="AA506" s="325"/>
      <c r="AB506" s="130"/>
      <c r="AC506" s="130"/>
      <c r="AD506" s="130"/>
      <c r="AE506" s="130"/>
      <c r="AF506" s="130"/>
      <c r="AG506" s="130"/>
      <c r="AH506" s="130"/>
      <c r="AI506" s="130"/>
      <c r="AJ506" s="130"/>
      <c r="AK506" s="130"/>
      <c r="AL506" s="130"/>
      <c r="AM506" s="130"/>
      <c r="AN506" s="130"/>
      <c r="AO506" s="116"/>
      <c r="AP506" s="116"/>
      <c r="AQ506" s="116"/>
      <c r="AR506" s="116"/>
      <c r="AS506" s="116"/>
      <c r="AT506" s="116"/>
      <c r="AU506" s="116"/>
      <c r="AV506" s="116"/>
      <c r="AW506" s="116"/>
      <c r="AX506" s="116"/>
      <c r="AY506" s="116"/>
    </row>
    <row r="507" spans="9:51" ht="15.75" customHeight="1">
      <c r="I507" s="260"/>
      <c r="J507" s="116"/>
      <c r="K507" s="130"/>
      <c r="L507" s="130"/>
      <c r="M507" s="130"/>
      <c r="N507" s="130"/>
      <c r="O507" s="130"/>
      <c r="P507" s="117"/>
      <c r="Q507" s="130"/>
      <c r="R507" s="130"/>
      <c r="S507" s="130"/>
      <c r="T507" s="130"/>
      <c r="U507" s="130"/>
      <c r="V507" s="325"/>
      <c r="W507" s="325"/>
      <c r="X507" s="130"/>
      <c r="Y507" s="325"/>
      <c r="Z507" s="325"/>
      <c r="AA507" s="325"/>
      <c r="AB507" s="130"/>
      <c r="AC507" s="130"/>
      <c r="AD507" s="130"/>
      <c r="AE507" s="130"/>
      <c r="AF507" s="130"/>
      <c r="AG507" s="130"/>
      <c r="AH507" s="130"/>
      <c r="AI507" s="130"/>
      <c r="AJ507" s="130"/>
      <c r="AK507" s="130"/>
      <c r="AL507" s="130"/>
      <c r="AM507" s="130"/>
      <c r="AN507" s="130"/>
      <c r="AO507" s="116"/>
      <c r="AP507" s="116"/>
      <c r="AQ507" s="116"/>
      <c r="AR507" s="116"/>
      <c r="AS507" s="116"/>
      <c r="AT507" s="116"/>
      <c r="AU507" s="116"/>
      <c r="AV507" s="116"/>
      <c r="AW507" s="116"/>
      <c r="AX507" s="116"/>
      <c r="AY507" s="116"/>
    </row>
    <row r="508" spans="9:51" ht="15.75" customHeight="1">
      <c r="I508" s="260"/>
      <c r="J508" s="116"/>
      <c r="K508" s="130"/>
      <c r="L508" s="130"/>
      <c r="M508" s="130"/>
      <c r="N508" s="130"/>
      <c r="O508" s="130"/>
      <c r="P508" s="117"/>
      <c r="Q508" s="130"/>
      <c r="R508" s="130"/>
      <c r="S508" s="130"/>
      <c r="T508" s="130"/>
      <c r="U508" s="130"/>
      <c r="V508" s="325"/>
      <c r="W508" s="325"/>
      <c r="X508" s="130"/>
      <c r="Y508" s="325"/>
      <c r="Z508" s="325"/>
      <c r="AA508" s="325"/>
      <c r="AB508" s="130"/>
      <c r="AC508" s="130"/>
      <c r="AD508" s="130"/>
      <c r="AE508" s="130"/>
      <c r="AF508" s="130"/>
      <c r="AG508" s="130"/>
      <c r="AH508" s="130"/>
      <c r="AI508" s="130"/>
      <c r="AJ508" s="130"/>
      <c r="AK508" s="130"/>
      <c r="AL508" s="130"/>
      <c r="AM508" s="130"/>
      <c r="AN508" s="130"/>
      <c r="AO508" s="116"/>
      <c r="AP508" s="116"/>
      <c r="AQ508" s="116"/>
      <c r="AR508" s="116"/>
      <c r="AS508" s="116"/>
      <c r="AT508" s="116"/>
      <c r="AU508" s="116"/>
      <c r="AV508" s="116"/>
      <c r="AW508" s="116"/>
      <c r="AX508" s="116"/>
      <c r="AY508" s="116"/>
    </row>
    <row r="509" spans="9:51" ht="15.75" customHeight="1">
      <c r="I509" s="260"/>
      <c r="J509" s="116"/>
      <c r="K509" s="130"/>
      <c r="L509" s="130"/>
      <c r="M509" s="130"/>
      <c r="N509" s="130"/>
      <c r="O509" s="130"/>
      <c r="P509" s="117"/>
      <c r="Q509" s="130"/>
      <c r="R509" s="130"/>
      <c r="S509" s="130"/>
      <c r="T509" s="130"/>
      <c r="U509" s="130"/>
      <c r="V509" s="325"/>
      <c r="W509" s="325"/>
      <c r="X509" s="130"/>
      <c r="Y509" s="325"/>
      <c r="Z509" s="325"/>
      <c r="AA509" s="325"/>
      <c r="AB509" s="130"/>
      <c r="AC509" s="130"/>
      <c r="AD509" s="130"/>
      <c r="AE509" s="130"/>
      <c r="AF509" s="130"/>
      <c r="AG509" s="130"/>
      <c r="AH509" s="130"/>
      <c r="AI509" s="130"/>
      <c r="AJ509" s="130"/>
      <c r="AK509" s="130"/>
      <c r="AL509" s="130"/>
      <c r="AM509" s="130"/>
      <c r="AN509" s="130"/>
      <c r="AO509" s="116"/>
      <c r="AP509" s="116"/>
      <c r="AQ509" s="116"/>
      <c r="AR509" s="116"/>
      <c r="AS509" s="116"/>
      <c r="AT509" s="116"/>
      <c r="AU509" s="116"/>
      <c r="AV509" s="116"/>
      <c r="AW509" s="116"/>
      <c r="AX509" s="116"/>
      <c r="AY509" s="116"/>
    </row>
    <row r="510" spans="9:51" ht="15.75" customHeight="1">
      <c r="I510" s="260"/>
      <c r="J510" s="116"/>
      <c r="K510" s="130"/>
      <c r="L510" s="130"/>
      <c r="M510" s="130"/>
      <c r="N510" s="130"/>
      <c r="O510" s="130"/>
      <c r="P510" s="117"/>
      <c r="Q510" s="130"/>
      <c r="R510" s="130"/>
      <c r="S510" s="130"/>
      <c r="T510" s="130"/>
      <c r="U510" s="130"/>
      <c r="V510" s="325"/>
      <c r="W510" s="325"/>
      <c r="X510" s="130"/>
      <c r="Y510" s="325"/>
      <c r="Z510" s="325"/>
      <c r="AA510" s="325"/>
      <c r="AB510" s="130"/>
      <c r="AC510" s="130"/>
      <c r="AD510" s="130"/>
      <c r="AE510" s="130"/>
      <c r="AF510" s="130"/>
      <c r="AG510" s="130"/>
      <c r="AH510" s="130"/>
      <c r="AI510" s="130"/>
      <c r="AJ510" s="130"/>
      <c r="AK510" s="130"/>
      <c r="AL510" s="130"/>
      <c r="AM510" s="130"/>
      <c r="AN510" s="130"/>
      <c r="AO510" s="116"/>
      <c r="AP510" s="116"/>
      <c r="AQ510" s="116"/>
      <c r="AR510" s="116"/>
      <c r="AS510" s="116"/>
      <c r="AT510" s="116"/>
      <c r="AU510" s="116"/>
      <c r="AV510" s="116"/>
      <c r="AW510" s="116"/>
      <c r="AX510" s="116"/>
      <c r="AY510" s="116"/>
    </row>
    <row r="511" spans="9:51" ht="15.75" customHeight="1">
      <c r="I511" s="260"/>
      <c r="J511" s="116"/>
      <c r="K511" s="130"/>
      <c r="L511" s="130"/>
      <c r="M511" s="130"/>
      <c r="N511" s="130"/>
      <c r="O511" s="130"/>
      <c r="P511" s="117"/>
      <c r="Q511" s="130"/>
      <c r="R511" s="130"/>
      <c r="S511" s="130"/>
      <c r="T511" s="130"/>
      <c r="U511" s="130"/>
      <c r="V511" s="325"/>
      <c r="W511" s="325"/>
      <c r="X511" s="130"/>
      <c r="Y511" s="325"/>
      <c r="Z511" s="325"/>
      <c r="AA511" s="325"/>
      <c r="AB511" s="130"/>
      <c r="AC511" s="130"/>
      <c r="AD511" s="130"/>
      <c r="AE511" s="130"/>
      <c r="AF511" s="130"/>
      <c r="AG511" s="130"/>
      <c r="AH511" s="130"/>
      <c r="AI511" s="130"/>
      <c r="AJ511" s="130"/>
      <c r="AK511" s="130"/>
      <c r="AL511" s="130"/>
      <c r="AM511" s="130"/>
      <c r="AN511" s="130"/>
      <c r="AO511" s="116"/>
      <c r="AP511" s="116"/>
      <c r="AQ511" s="116"/>
      <c r="AR511" s="116"/>
      <c r="AS511" s="116"/>
      <c r="AT511" s="116"/>
      <c r="AU511" s="116"/>
      <c r="AV511" s="116"/>
      <c r="AW511" s="116"/>
      <c r="AX511" s="116"/>
      <c r="AY511" s="116"/>
    </row>
    <row r="512" spans="9:51" ht="15.75" customHeight="1">
      <c r="I512" s="260"/>
      <c r="J512" s="116"/>
      <c r="K512" s="130"/>
      <c r="L512" s="130"/>
      <c r="M512" s="130"/>
      <c r="N512" s="130"/>
      <c r="O512" s="130"/>
      <c r="P512" s="117"/>
      <c r="Q512" s="130"/>
      <c r="R512" s="130"/>
      <c r="S512" s="130"/>
      <c r="T512" s="130"/>
      <c r="U512" s="130"/>
      <c r="V512" s="325"/>
      <c r="W512" s="325"/>
      <c r="X512" s="130"/>
      <c r="Y512" s="325"/>
      <c r="Z512" s="325"/>
      <c r="AA512" s="325"/>
      <c r="AB512" s="130"/>
      <c r="AC512" s="130"/>
      <c r="AD512" s="130"/>
      <c r="AE512" s="130"/>
      <c r="AF512" s="130"/>
      <c r="AG512" s="130"/>
      <c r="AH512" s="130"/>
      <c r="AI512" s="130"/>
      <c r="AJ512" s="130"/>
      <c r="AK512" s="130"/>
      <c r="AL512" s="130"/>
      <c r="AM512" s="130"/>
      <c r="AN512" s="130"/>
      <c r="AO512" s="116"/>
      <c r="AP512" s="116"/>
      <c r="AQ512" s="116"/>
      <c r="AR512" s="116"/>
      <c r="AS512" s="116"/>
      <c r="AT512" s="116"/>
      <c r="AU512" s="116"/>
      <c r="AV512" s="116"/>
      <c r="AW512" s="116"/>
      <c r="AX512" s="116"/>
      <c r="AY512" s="116"/>
    </row>
    <row r="513" spans="9:51" ht="15.75" customHeight="1">
      <c r="I513" s="260"/>
      <c r="J513" s="116"/>
      <c r="K513" s="130"/>
      <c r="L513" s="130"/>
      <c r="M513" s="130"/>
      <c r="N513" s="130"/>
      <c r="O513" s="130"/>
      <c r="P513" s="117"/>
      <c r="Q513" s="130"/>
      <c r="R513" s="130"/>
      <c r="S513" s="130"/>
      <c r="T513" s="130"/>
      <c r="U513" s="130"/>
      <c r="V513" s="325"/>
      <c r="W513" s="325"/>
      <c r="X513" s="130"/>
      <c r="Y513" s="325"/>
      <c r="Z513" s="325"/>
      <c r="AA513" s="325"/>
      <c r="AB513" s="130"/>
      <c r="AC513" s="130"/>
      <c r="AD513" s="130"/>
      <c r="AE513" s="130"/>
      <c r="AF513" s="130"/>
      <c r="AG513" s="130"/>
      <c r="AH513" s="130"/>
      <c r="AI513" s="130"/>
      <c r="AJ513" s="130"/>
      <c r="AK513" s="130"/>
      <c r="AL513" s="130"/>
      <c r="AM513" s="130"/>
      <c r="AN513" s="130"/>
      <c r="AO513" s="116"/>
      <c r="AP513" s="116"/>
      <c r="AQ513" s="116"/>
      <c r="AR513" s="116"/>
      <c r="AS513" s="116"/>
      <c r="AT513" s="116"/>
      <c r="AU513" s="116"/>
      <c r="AV513" s="116"/>
      <c r="AW513" s="116"/>
      <c r="AX513" s="116"/>
      <c r="AY513" s="116"/>
    </row>
    <row r="514" spans="9:51" ht="15.75" customHeight="1">
      <c r="I514" s="260"/>
      <c r="J514" s="116"/>
      <c r="K514" s="130"/>
      <c r="L514" s="130"/>
      <c r="M514" s="130"/>
      <c r="N514" s="130"/>
      <c r="O514" s="130"/>
      <c r="P514" s="117"/>
      <c r="Q514" s="130"/>
      <c r="R514" s="130"/>
      <c r="S514" s="130"/>
      <c r="T514" s="130"/>
      <c r="U514" s="130"/>
      <c r="V514" s="325"/>
      <c r="W514" s="325"/>
      <c r="X514" s="130"/>
      <c r="Y514" s="325"/>
      <c r="Z514" s="325"/>
      <c r="AA514" s="325"/>
      <c r="AB514" s="130"/>
      <c r="AC514" s="130"/>
      <c r="AD514" s="130"/>
      <c r="AE514" s="130"/>
      <c r="AF514" s="130"/>
      <c r="AG514" s="130"/>
      <c r="AH514" s="130"/>
      <c r="AI514" s="130"/>
      <c r="AJ514" s="130"/>
      <c r="AK514" s="130"/>
      <c r="AL514" s="130"/>
      <c r="AM514" s="130"/>
      <c r="AN514" s="130"/>
      <c r="AO514" s="116"/>
      <c r="AP514" s="116"/>
      <c r="AQ514" s="116"/>
      <c r="AR514" s="116"/>
      <c r="AS514" s="116"/>
      <c r="AT514" s="116"/>
      <c r="AU514" s="116"/>
      <c r="AV514" s="116"/>
      <c r="AW514" s="116"/>
      <c r="AX514" s="116"/>
      <c r="AY514" s="116"/>
    </row>
    <row r="515" spans="9:51" ht="15.75" customHeight="1">
      <c r="I515" s="260"/>
      <c r="J515" s="116"/>
      <c r="K515" s="130"/>
      <c r="L515" s="130"/>
      <c r="M515" s="130"/>
      <c r="N515" s="130"/>
      <c r="O515" s="130"/>
      <c r="P515" s="117"/>
      <c r="Q515" s="130"/>
      <c r="R515" s="130"/>
      <c r="S515" s="130"/>
      <c r="T515" s="130"/>
      <c r="U515" s="130"/>
      <c r="V515" s="325"/>
      <c r="W515" s="325"/>
      <c r="X515" s="130"/>
      <c r="Y515" s="325"/>
      <c r="Z515" s="325"/>
      <c r="AA515" s="325"/>
      <c r="AB515" s="130"/>
      <c r="AC515" s="130"/>
      <c r="AD515" s="130"/>
      <c r="AE515" s="130"/>
      <c r="AF515" s="130"/>
      <c r="AG515" s="130"/>
      <c r="AH515" s="130"/>
      <c r="AI515" s="130"/>
      <c r="AJ515" s="130"/>
      <c r="AK515" s="130"/>
      <c r="AL515" s="130"/>
      <c r="AM515" s="130"/>
      <c r="AN515" s="130"/>
      <c r="AO515" s="116"/>
      <c r="AP515" s="116"/>
      <c r="AQ515" s="116"/>
      <c r="AR515" s="116"/>
      <c r="AS515" s="116"/>
      <c r="AT515" s="116"/>
      <c r="AU515" s="116"/>
      <c r="AV515" s="116"/>
      <c r="AW515" s="116"/>
      <c r="AX515" s="116"/>
      <c r="AY515" s="116"/>
    </row>
    <row r="516" spans="9:51" ht="15.75" customHeight="1">
      <c r="I516" s="260"/>
      <c r="J516" s="116"/>
      <c r="K516" s="130"/>
      <c r="L516" s="130"/>
      <c r="M516" s="130"/>
      <c r="N516" s="130"/>
      <c r="O516" s="130"/>
      <c r="P516" s="117"/>
      <c r="Q516" s="130"/>
      <c r="R516" s="130"/>
      <c r="S516" s="130"/>
      <c r="T516" s="130"/>
      <c r="U516" s="130"/>
      <c r="V516" s="325"/>
      <c r="W516" s="325"/>
      <c r="X516" s="130"/>
      <c r="Y516" s="325"/>
      <c r="Z516" s="325"/>
      <c r="AA516" s="325"/>
      <c r="AB516" s="130"/>
      <c r="AC516" s="130"/>
      <c r="AD516" s="130"/>
      <c r="AE516" s="130"/>
      <c r="AF516" s="130"/>
      <c r="AG516" s="130"/>
      <c r="AH516" s="130"/>
      <c r="AI516" s="130"/>
      <c r="AJ516" s="130"/>
      <c r="AK516" s="130"/>
      <c r="AL516" s="130"/>
      <c r="AM516" s="130"/>
      <c r="AN516" s="130"/>
      <c r="AO516" s="116"/>
      <c r="AP516" s="116"/>
      <c r="AQ516" s="116"/>
      <c r="AR516" s="116"/>
      <c r="AS516" s="116"/>
      <c r="AT516" s="116"/>
      <c r="AU516" s="116"/>
      <c r="AV516" s="116"/>
      <c r="AW516" s="116"/>
      <c r="AX516" s="116"/>
      <c r="AY516" s="116"/>
    </row>
    <row r="517" spans="9:51" ht="15.75" customHeight="1">
      <c r="I517" s="260"/>
      <c r="J517" s="116"/>
      <c r="K517" s="130"/>
      <c r="L517" s="130"/>
      <c r="M517" s="130"/>
      <c r="N517" s="130"/>
      <c r="O517" s="130"/>
      <c r="P517" s="117"/>
      <c r="Q517" s="130"/>
      <c r="R517" s="130"/>
      <c r="S517" s="130"/>
      <c r="T517" s="130"/>
      <c r="U517" s="130"/>
      <c r="V517" s="325"/>
      <c r="W517" s="325"/>
      <c r="X517" s="130"/>
      <c r="Y517" s="325"/>
      <c r="Z517" s="325"/>
      <c r="AA517" s="325"/>
      <c r="AB517" s="130"/>
      <c r="AC517" s="130"/>
      <c r="AD517" s="130"/>
      <c r="AE517" s="130"/>
      <c r="AF517" s="130"/>
      <c r="AG517" s="130"/>
      <c r="AH517" s="130"/>
      <c r="AI517" s="130"/>
      <c r="AJ517" s="130"/>
      <c r="AK517" s="130"/>
      <c r="AL517" s="130"/>
      <c r="AM517" s="130"/>
      <c r="AN517" s="130"/>
      <c r="AO517" s="116"/>
      <c r="AP517" s="116"/>
      <c r="AQ517" s="116"/>
      <c r="AR517" s="116"/>
      <c r="AS517" s="116"/>
      <c r="AT517" s="116"/>
      <c r="AU517" s="116"/>
      <c r="AV517" s="116"/>
      <c r="AW517" s="116"/>
      <c r="AX517" s="116"/>
      <c r="AY517" s="116"/>
    </row>
    <row r="518" spans="9:51" ht="15.75" customHeight="1">
      <c r="I518" s="260"/>
      <c r="J518" s="116"/>
      <c r="K518" s="130"/>
      <c r="L518" s="130"/>
      <c r="M518" s="130"/>
      <c r="N518" s="130"/>
      <c r="O518" s="130"/>
      <c r="P518" s="117"/>
      <c r="Q518" s="130"/>
      <c r="R518" s="130"/>
      <c r="S518" s="130"/>
      <c r="T518" s="130"/>
      <c r="U518" s="130"/>
      <c r="V518" s="325"/>
      <c r="W518" s="325"/>
      <c r="X518" s="130"/>
      <c r="Y518" s="325"/>
      <c r="Z518" s="325"/>
      <c r="AA518" s="325"/>
      <c r="AB518" s="130"/>
      <c r="AC518" s="130"/>
      <c r="AD518" s="130"/>
      <c r="AE518" s="130"/>
      <c r="AF518" s="130"/>
      <c r="AG518" s="130"/>
      <c r="AH518" s="130"/>
      <c r="AI518" s="130"/>
      <c r="AJ518" s="130"/>
      <c r="AK518" s="130"/>
      <c r="AL518" s="130"/>
      <c r="AM518" s="130"/>
      <c r="AN518" s="130"/>
      <c r="AO518" s="116"/>
      <c r="AP518" s="116"/>
      <c r="AQ518" s="116"/>
      <c r="AR518" s="116"/>
      <c r="AS518" s="116"/>
      <c r="AT518" s="116"/>
      <c r="AU518" s="116"/>
      <c r="AV518" s="116"/>
      <c r="AW518" s="116"/>
      <c r="AX518" s="116"/>
      <c r="AY518" s="116"/>
    </row>
    <row r="519" spans="9:51" ht="15.75" customHeight="1">
      <c r="I519" s="260"/>
      <c r="J519" s="116"/>
      <c r="K519" s="130"/>
      <c r="L519" s="130"/>
      <c r="M519" s="130"/>
      <c r="N519" s="130"/>
      <c r="O519" s="130"/>
      <c r="P519" s="117"/>
      <c r="Q519" s="130"/>
      <c r="R519" s="130"/>
      <c r="S519" s="130"/>
      <c r="T519" s="130"/>
      <c r="U519" s="130"/>
      <c r="V519" s="325"/>
      <c r="W519" s="325"/>
      <c r="X519" s="130"/>
      <c r="Y519" s="325"/>
      <c r="Z519" s="325"/>
      <c r="AA519" s="325"/>
      <c r="AB519" s="130"/>
      <c r="AC519" s="130"/>
      <c r="AD519" s="130"/>
      <c r="AE519" s="130"/>
      <c r="AF519" s="130"/>
      <c r="AG519" s="130"/>
      <c r="AH519" s="130"/>
      <c r="AI519" s="130"/>
      <c r="AJ519" s="130"/>
      <c r="AK519" s="130"/>
      <c r="AL519" s="130"/>
      <c r="AM519" s="130"/>
      <c r="AN519" s="130"/>
      <c r="AO519" s="116"/>
      <c r="AP519" s="116"/>
      <c r="AQ519" s="116"/>
      <c r="AR519" s="116"/>
      <c r="AS519" s="116"/>
      <c r="AT519" s="116"/>
      <c r="AU519" s="116"/>
      <c r="AV519" s="116"/>
      <c r="AW519" s="116"/>
      <c r="AX519" s="116"/>
      <c r="AY519" s="116"/>
    </row>
    <row r="520" spans="9:51" ht="15.75" customHeight="1">
      <c r="I520" s="260"/>
      <c r="J520" s="116"/>
      <c r="K520" s="130"/>
      <c r="L520" s="130"/>
      <c r="M520" s="130"/>
      <c r="N520" s="130"/>
      <c r="O520" s="130"/>
      <c r="P520" s="117"/>
      <c r="Q520" s="130"/>
      <c r="R520" s="130"/>
      <c r="S520" s="130"/>
      <c r="T520" s="130"/>
      <c r="U520" s="130"/>
      <c r="V520" s="325"/>
      <c r="W520" s="325"/>
      <c r="X520" s="130"/>
      <c r="Y520" s="325"/>
      <c r="Z520" s="325"/>
      <c r="AA520" s="325"/>
      <c r="AB520" s="130"/>
      <c r="AC520" s="130"/>
      <c r="AD520" s="130"/>
      <c r="AE520" s="130"/>
      <c r="AF520" s="130"/>
      <c r="AG520" s="130"/>
      <c r="AH520" s="130"/>
      <c r="AI520" s="130"/>
      <c r="AJ520" s="130"/>
      <c r="AK520" s="130"/>
      <c r="AL520" s="130"/>
      <c r="AM520" s="130"/>
      <c r="AN520" s="130"/>
      <c r="AO520" s="116"/>
      <c r="AP520" s="116"/>
      <c r="AQ520" s="116"/>
      <c r="AR520" s="116"/>
      <c r="AS520" s="116"/>
      <c r="AT520" s="116"/>
      <c r="AU520" s="116"/>
      <c r="AV520" s="116"/>
      <c r="AW520" s="116"/>
      <c r="AX520" s="116"/>
      <c r="AY520" s="116"/>
    </row>
    <row r="521" spans="9:51" ht="15.75" customHeight="1">
      <c r="I521" s="260"/>
      <c r="J521" s="116"/>
      <c r="K521" s="130"/>
      <c r="L521" s="130"/>
      <c r="M521" s="130"/>
      <c r="N521" s="130"/>
      <c r="O521" s="130"/>
      <c r="P521" s="117"/>
      <c r="Q521" s="130"/>
      <c r="R521" s="130"/>
      <c r="S521" s="130"/>
      <c r="T521" s="130"/>
      <c r="U521" s="130"/>
      <c r="V521" s="325"/>
      <c r="W521" s="325"/>
      <c r="X521" s="130"/>
      <c r="Y521" s="325"/>
      <c r="Z521" s="325"/>
      <c r="AA521" s="325"/>
      <c r="AB521" s="130"/>
      <c r="AC521" s="130"/>
      <c r="AD521" s="130"/>
      <c r="AE521" s="130"/>
      <c r="AF521" s="130"/>
      <c r="AG521" s="130"/>
      <c r="AH521" s="130"/>
      <c r="AI521" s="130"/>
      <c r="AJ521" s="130"/>
      <c r="AK521" s="130"/>
      <c r="AL521" s="130"/>
      <c r="AM521" s="130"/>
      <c r="AN521" s="130"/>
      <c r="AO521" s="116"/>
      <c r="AP521" s="116"/>
      <c r="AQ521" s="116"/>
      <c r="AR521" s="116"/>
      <c r="AS521" s="116"/>
      <c r="AT521" s="116"/>
      <c r="AU521" s="116"/>
      <c r="AV521" s="116"/>
      <c r="AW521" s="116"/>
      <c r="AX521" s="116"/>
      <c r="AY521" s="116"/>
    </row>
    <row r="522" spans="9:51" ht="15.75" customHeight="1">
      <c r="I522" s="260"/>
      <c r="J522" s="116"/>
      <c r="K522" s="130"/>
      <c r="L522" s="130"/>
      <c r="M522" s="130"/>
      <c r="N522" s="130"/>
      <c r="O522" s="130"/>
      <c r="P522" s="117"/>
      <c r="Q522" s="130"/>
      <c r="R522" s="130"/>
      <c r="S522" s="130"/>
      <c r="T522" s="130"/>
      <c r="U522" s="130"/>
      <c r="V522" s="325"/>
      <c r="W522" s="325"/>
      <c r="X522" s="130"/>
      <c r="Y522" s="325"/>
      <c r="Z522" s="325"/>
      <c r="AA522" s="325"/>
      <c r="AB522" s="130"/>
      <c r="AC522" s="130"/>
      <c r="AD522" s="130"/>
      <c r="AE522" s="130"/>
      <c r="AF522" s="130"/>
      <c r="AG522" s="130"/>
      <c r="AH522" s="130"/>
      <c r="AI522" s="130"/>
      <c r="AJ522" s="130"/>
      <c r="AK522" s="130"/>
      <c r="AL522" s="130"/>
      <c r="AM522" s="130"/>
      <c r="AN522" s="130"/>
      <c r="AO522" s="116"/>
      <c r="AP522" s="116"/>
      <c r="AQ522" s="116"/>
      <c r="AR522" s="116"/>
      <c r="AS522" s="116"/>
      <c r="AT522" s="116"/>
      <c r="AU522" s="116"/>
      <c r="AV522" s="116"/>
      <c r="AW522" s="116"/>
      <c r="AX522" s="116"/>
      <c r="AY522" s="116"/>
    </row>
    <row r="523" spans="9:51" ht="15.75" customHeight="1">
      <c r="I523" s="260"/>
      <c r="J523" s="116"/>
      <c r="K523" s="130"/>
      <c r="L523" s="130"/>
      <c r="M523" s="130"/>
      <c r="N523" s="130"/>
      <c r="O523" s="130"/>
      <c r="P523" s="117"/>
      <c r="Q523" s="130"/>
      <c r="R523" s="130"/>
      <c r="S523" s="130"/>
      <c r="T523" s="130"/>
      <c r="U523" s="130"/>
      <c r="V523" s="325"/>
      <c r="W523" s="325"/>
      <c r="X523" s="130"/>
      <c r="Y523" s="325"/>
      <c r="Z523" s="325"/>
      <c r="AA523" s="325"/>
      <c r="AB523" s="130"/>
      <c r="AC523" s="130"/>
      <c r="AD523" s="130"/>
      <c r="AE523" s="130"/>
      <c r="AF523" s="130"/>
      <c r="AG523" s="130"/>
      <c r="AH523" s="130"/>
      <c r="AI523" s="130"/>
      <c r="AJ523" s="130"/>
      <c r="AK523" s="130"/>
      <c r="AL523" s="130"/>
      <c r="AM523" s="130"/>
      <c r="AN523" s="130"/>
      <c r="AO523" s="116"/>
      <c r="AP523" s="116"/>
      <c r="AQ523" s="116"/>
      <c r="AR523" s="116"/>
      <c r="AS523" s="116"/>
      <c r="AT523" s="116"/>
      <c r="AU523" s="116"/>
      <c r="AV523" s="116"/>
      <c r="AW523" s="116"/>
      <c r="AX523" s="116"/>
      <c r="AY523" s="116"/>
    </row>
    <row r="524" spans="9:51" ht="15.75" customHeight="1">
      <c r="I524" s="260"/>
      <c r="J524" s="116"/>
      <c r="K524" s="130"/>
      <c r="L524" s="130"/>
      <c r="M524" s="130"/>
      <c r="N524" s="130"/>
      <c r="O524" s="130"/>
      <c r="P524" s="117"/>
      <c r="Q524" s="130"/>
      <c r="R524" s="130"/>
      <c r="S524" s="130"/>
      <c r="T524" s="130"/>
      <c r="U524" s="130"/>
      <c r="V524" s="325"/>
      <c r="W524" s="325"/>
      <c r="X524" s="130"/>
      <c r="Y524" s="325"/>
      <c r="Z524" s="325"/>
      <c r="AA524" s="325"/>
      <c r="AB524" s="130"/>
      <c r="AC524" s="130"/>
      <c r="AD524" s="130"/>
      <c r="AE524" s="130"/>
      <c r="AF524" s="130"/>
      <c r="AG524" s="130"/>
      <c r="AH524" s="130"/>
      <c r="AI524" s="130"/>
      <c r="AJ524" s="130"/>
      <c r="AK524" s="130"/>
      <c r="AL524" s="130"/>
      <c r="AM524" s="130"/>
      <c r="AN524" s="130"/>
      <c r="AO524" s="116"/>
      <c r="AP524" s="116"/>
      <c r="AQ524" s="116"/>
      <c r="AR524" s="116"/>
      <c r="AS524" s="116"/>
      <c r="AT524" s="116"/>
      <c r="AU524" s="116"/>
      <c r="AV524" s="116"/>
      <c r="AW524" s="116"/>
      <c r="AX524" s="116"/>
      <c r="AY524" s="116"/>
    </row>
    <row r="525" spans="9:51" ht="15.75" customHeight="1">
      <c r="I525" s="260"/>
      <c r="J525" s="116"/>
      <c r="K525" s="130"/>
      <c r="L525" s="130"/>
      <c r="M525" s="130"/>
      <c r="N525" s="130"/>
      <c r="O525" s="130"/>
      <c r="P525" s="117"/>
      <c r="Q525" s="130"/>
      <c r="R525" s="130"/>
      <c r="S525" s="130"/>
      <c r="T525" s="130"/>
      <c r="U525" s="130"/>
      <c r="V525" s="325"/>
      <c r="W525" s="325"/>
      <c r="X525" s="130"/>
      <c r="Y525" s="325"/>
      <c r="Z525" s="325"/>
      <c r="AA525" s="325"/>
      <c r="AB525" s="130"/>
      <c r="AC525" s="130"/>
      <c r="AD525" s="130"/>
      <c r="AE525" s="130"/>
      <c r="AF525" s="130"/>
      <c r="AG525" s="130"/>
      <c r="AH525" s="130"/>
      <c r="AI525" s="130"/>
      <c r="AJ525" s="130"/>
      <c r="AK525" s="130"/>
      <c r="AL525" s="130"/>
      <c r="AM525" s="130"/>
      <c r="AN525" s="130"/>
      <c r="AO525" s="116"/>
      <c r="AP525" s="116"/>
      <c r="AQ525" s="116"/>
      <c r="AR525" s="116"/>
      <c r="AS525" s="116"/>
      <c r="AT525" s="116"/>
      <c r="AU525" s="116"/>
      <c r="AV525" s="116"/>
      <c r="AW525" s="116"/>
      <c r="AX525" s="116"/>
      <c r="AY525" s="116"/>
    </row>
    <row r="526" spans="9:51" ht="15.75" customHeight="1">
      <c r="I526" s="260"/>
      <c r="J526" s="116"/>
      <c r="K526" s="130"/>
      <c r="L526" s="130"/>
      <c r="M526" s="130"/>
      <c r="N526" s="130"/>
      <c r="O526" s="130"/>
      <c r="P526" s="117"/>
      <c r="Q526" s="130"/>
      <c r="R526" s="130"/>
      <c r="S526" s="130"/>
      <c r="T526" s="130"/>
      <c r="U526" s="130"/>
      <c r="V526" s="325"/>
      <c r="W526" s="325"/>
      <c r="X526" s="130"/>
      <c r="Y526" s="325"/>
      <c r="Z526" s="325"/>
      <c r="AA526" s="325"/>
      <c r="AB526" s="130"/>
      <c r="AC526" s="130"/>
      <c r="AD526" s="130"/>
      <c r="AE526" s="130"/>
      <c r="AF526" s="130"/>
      <c r="AG526" s="130"/>
      <c r="AH526" s="130"/>
      <c r="AI526" s="130"/>
      <c r="AJ526" s="130"/>
      <c r="AK526" s="130"/>
      <c r="AL526" s="130"/>
      <c r="AM526" s="130"/>
      <c r="AN526" s="130"/>
      <c r="AO526" s="116"/>
      <c r="AP526" s="116"/>
      <c r="AQ526" s="116"/>
      <c r="AR526" s="116"/>
      <c r="AS526" s="116"/>
      <c r="AT526" s="116"/>
      <c r="AU526" s="116"/>
      <c r="AV526" s="116"/>
      <c r="AW526" s="116"/>
      <c r="AX526" s="116"/>
      <c r="AY526" s="116"/>
    </row>
    <row r="527" spans="9:51" ht="15.75" customHeight="1">
      <c r="I527" s="260"/>
      <c r="J527" s="116"/>
      <c r="K527" s="130"/>
      <c r="L527" s="130"/>
      <c r="M527" s="130"/>
      <c r="N527" s="130"/>
      <c r="O527" s="130"/>
      <c r="P527" s="117"/>
      <c r="Q527" s="130"/>
      <c r="R527" s="130"/>
      <c r="S527" s="130"/>
      <c r="T527" s="130"/>
      <c r="U527" s="130"/>
      <c r="V527" s="325"/>
      <c r="W527" s="325"/>
      <c r="X527" s="130"/>
      <c r="Y527" s="325"/>
      <c r="Z527" s="325"/>
      <c r="AA527" s="325"/>
      <c r="AB527" s="130"/>
      <c r="AC527" s="130"/>
      <c r="AD527" s="130"/>
      <c r="AE527" s="130"/>
      <c r="AF527" s="130"/>
      <c r="AG527" s="130"/>
      <c r="AH527" s="130"/>
      <c r="AI527" s="130"/>
      <c r="AJ527" s="130"/>
      <c r="AK527" s="130"/>
      <c r="AL527" s="130"/>
      <c r="AM527" s="130"/>
      <c r="AN527" s="130"/>
      <c r="AO527" s="116"/>
      <c r="AP527" s="116"/>
      <c r="AQ527" s="116"/>
      <c r="AR527" s="116"/>
      <c r="AS527" s="116"/>
      <c r="AT527" s="116"/>
      <c r="AU527" s="116"/>
      <c r="AV527" s="116"/>
      <c r="AW527" s="116"/>
      <c r="AX527" s="116"/>
      <c r="AY527" s="116"/>
    </row>
    <row r="528" spans="9:51" ht="15.75" customHeight="1">
      <c r="I528" s="260"/>
      <c r="J528" s="116"/>
      <c r="K528" s="130"/>
      <c r="L528" s="130"/>
      <c r="M528" s="130"/>
      <c r="N528" s="130"/>
      <c r="O528" s="130"/>
      <c r="P528" s="117"/>
      <c r="Q528" s="130"/>
      <c r="R528" s="130"/>
      <c r="S528" s="130"/>
      <c r="T528" s="130"/>
      <c r="U528" s="130"/>
      <c r="V528" s="325"/>
      <c r="W528" s="325"/>
      <c r="X528" s="130"/>
      <c r="Y528" s="325"/>
      <c r="Z528" s="325"/>
      <c r="AA528" s="325"/>
      <c r="AB528" s="130"/>
      <c r="AC528" s="130"/>
      <c r="AD528" s="130"/>
      <c r="AE528" s="130"/>
      <c r="AF528" s="130"/>
      <c r="AG528" s="130"/>
      <c r="AH528" s="130"/>
      <c r="AI528" s="130"/>
      <c r="AJ528" s="130"/>
      <c r="AK528" s="130"/>
      <c r="AL528" s="130"/>
      <c r="AM528" s="130"/>
      <c r="AN528" s="130"/>
      <c r="AO528" s="116"/>
      <c r="AP528" s="116"/>
      <c r="AQ528" s="116"/>
      <c r="AR528" s="116"/>
      <c r="AS528" s="116"/>
      <c r="AT528" s="116"/>
      <c r="AU528" s="116"/>
      <c r="AV528" s="116"/>
      <c r="AW528" s="116"/>
      <c r="AX528" s="116"/>
      <c r="AY528" s="116"/>
    </row>
    <row r="529" spans="9:51" ht="15.75" customHeight="1">
      <c r="I529" s="260"/>
      <c r="J529" s="116"/>
      <c r="K529" s="130"/>
      <c r="L529" s="130"/>
      <c r="M529" s="130"/>
      <c r="N529" s="130"/>
      <c r="O529" s="130"/>
      <c r="P529" s="117"/>
      <c r="Q529" s="130"/>
      <c r="R529" s="130"/>
      <c r="S529" s="130"/>
      <c r="T529" s="130"/>
      <c r="U529" s="130"/>
      <c r="V529" s="325"/>
      <c r="W529" s="325"/>
      <c r="X529" s="130"/>
      <c r="Y529" s="325"/>
      <c r="Z529" s="325"/>
      <c r="AA529" s="325"/>
      <c r="AB529" s="130"/>
      <c r="AC529" s="130"/>
      <c r="AD529" s="130"/>
      <c r="AE529" s="130"/>
      <c r="AF529" s="130"/>
      <c r="AG529" s="130"/>
      <c r="AH529" s="130"/>
      <c r="AI529" s="130"/>
      <c r="AJ529" s="130"/>
      <c r="AK529" s="130"/>
      <c r="AL529" s="130"/>
      <c r="AM529" s="130"/>
      <c r="AN529" s="130"/>
      <c r="AO529" s="116"/>
      <c r="AP529" s="116"/>
      <c r="AQ529" s="116"/>
      <c r="AR529" s="116"/>
      <c r="AS529" s="116"/>
      <c r="AT529" s="116"/>
      <c r="AU529" s="116"/>
      <c r="AV529" s="116"/>
      <c r="AW529" s="116"/>
      <c r="AX529" s="116"/>
      <c r="AY529" s="116"/>
    </row>
    <row r="530" spans="9:51" ht="15.75" customHeight="1">
      <c r="I530" s="260"/>
      <c r="J530" s="116"/>
      <c r="K530" s="130"/>
      <c r="L530" s="130"/>
      <c r="M530" s="130"/>
      <c r="N530" s="130"/>
      <c r="O530" s="130"/>
      <c r="P530" s="117"/>
      <c r="Q530" s="130"/>
      <c r="R530" s="130"/>
      <c r="S530" s="130"/>
      <c r="T530" s="130"/>
      <c r="U530" s="130"/>
      <c r="V530" s="325"/>
      <c r="W530" s="325"/>
      <c r="X530" s="130"/>
      <c r="Y530" s="325"/>
      <c r="Z530" s="325"/>
      <c r="AA530" s="325"/>
      <c r="AB530" s="130"/>
      <c r="AC530" s="130"/>
      <c r="AD530" s="130"/>
      <c r="AE530" s="130"/>
      <c r="AF530" s="130"/>
      <c r="AG530" s="130"/>
      <c r="AH530" s="130"/>
      <c r="AI530" s="130"/>
      <c r="AJ530" s="130"/>
      <c r="AK530" s="130"/>
      <c r="AL530" s="130"/>
      <c r="AM530" s="130"/>
      <c r="AN530" s="130"/>
      <c r="AO530" s="116"/>
      <c r="AP530" s="116"/>
      <c r="AQ530" s="116"/>
      <c r="AR530" s="116"/>
      <c r="AS530" s="116"/>
      <c r="AT530" s="116"/>
      <c r="AU530" s="116"/>
      <c r="AV530" s="116"/>
      <c r="AW530" s="116"/>
      <c r="AX530" s="116"/>
      <c r="AY530" s="116"/>
    </row>
    <row r="531" spans="9:51" ht="15.75" customHeight="1">
      <c r="I531" s="260"/>
      <c r="J531" s="116"/>
      <c r="K531" s="130"/>
      <c r="L531" s="130"/>
      <c r="M531" s="130"/>
      <c r="N531" s="130"/>
      <c r="O531" s="130"/>
      <c r="P531" s="117"/>
      <c r="Q531" s="130"/>
      <c r="R531" s="130"/>
      <c r="S531" s="130"/>
      <c r="T531" s="130"/>
      <c r="U531" s="130"/>
      <c r="V531" s="325"/>
      <c r="W531" s="325"/>
      <c r="X531" s="130"/>
      <c r="Y531" s="325"/>
      <c r="Z531" s="325"/>
      <c r="AA531" s="325"/>
      <c r="AB531" s="130"/>
      <c r="AC531" s="130"/>
      <c r="AD531" s="130"/>
      <c r="AE531" s="130"/>
      <c r="AF531" s="130"/>
      <c r="AG531" s="130"/>
      <c r="AH531" s="130"/>
      <c r="AI531" s="130"/>
      <c r="AJ531" s="130"/>
      <c r="AK531" s="130"/>
      <c r="AL531" s="130"/>
      <c r="AM531" s="130"/>
      <c r="AN531" s="130"/>
      <c r="AO531" s="116"/>
      <c r="AP531" s="116"/>
      <c r="AQ531" s="116"/>
      <c r="AR531" s="116"/>
      <c r="AS531" s="116"/>
      <c r="AT531" s="116"/>
      <c r="AU531" s="116"/>
      <c r="AV531" s="116"/>
      <c r="AW531" s="116"/>
      <c r="AX531" s="116"/>
      <c r="AY531" s="116"/>
    </row>
    <row r="532" spans="9:51" ht="15.75" customHeight="1">
      <c r="I532" s="260"/>
      <c r="J532" s="116"/>
      <c r="K532" s="130"/>
      <c r="L532" s="130"/>
      <c r="M532" s="130"/>
      <c r="N532" s="130"/>
      <c r="O532" s="130"/>
      <c r="P532" s="117"/>
      <c r="Q532" s="130"/>
      <c r="R532" s="130"/>
      <c r="S532" s="130"/>
      <c r="T532" s="130"/>
      <c r="U532" s="130"/>
      <c r="V532" s="325"/>
      <c r="W532" s="325"/>
      <c r="X532" s="130"/>
      <c r="Y532" s="325"/>
      <c r="Z532" s="325"/>
      <c r="AA532" s="325"/>
      <c r="AB532" s="130"/>
      <c r="AC532" s="130"/>
      <c r="AD532" s="130"/>
      <c r="AE532" s="130"/>
      <c r="AF532" s="130"/>
      <c r="AG532" s="130"/>
      <c r="AH532" s="130"/>
      <c r="AI532" s="130"/>
      <c r="AJ532" s="130"/>
      <c r="AK532" s="130"/>
      <c r="AL532" s="130"/>
      <c r="AM532" s="130"/>
      <c r="AN532" s="130"/>
      <c r="AO532" s="116"/>
      <c r="AP532" s="116"/>
      <c r="AQ532" s="116"/>
      <c r="AR532" s="116"/>
      <c r="AS532" s="116"/>
      <c r="AT532" s="116"/>
      <c r="AU532" s="116"/>
      <c r="AV532" s="116"/>
      <c r="AW532" s="116"/>
      <c r="AX532" s="116"/>
      <c r="AY532" s="116"/>
    </row>
    <row r="533" spans="9:51" ht="15.75" customHeight="1">
      <c r="I533" s="260"/>
      <c r="J533" s="116"/>
      <c r="K533" s="130"/>
      <c r="L533" s="130"/>
      <c r="M533" s="130"/>
      <c r="N533" s="130"/>
      <c r="O533" s="130"/>
      <c r="P533" s="117"/>
      <c r="Q533" s="130"/>
      <c r="R533" s="130"/>
      <c r="S533" s="130"/>
      <c r="T533" s="130"/>
      <c r="U533" s="130"/>
      <c r="V533" s="325"/>
      <c r="W533" s="325"/>
      <c r="X533" s="130"/>
      <c r="Y533" s="325"/>
      <c r="Z533" s="325"/>
      <c r="AA533" s="325"/>
      <c r="AB533" s="130"/>
      <c r="AC533" s="130"/>
      <c r="AD533" s="130"/>
      <c r="AE533" s="130"/>
      <c r="AF533" s="130"/>
      <c r="AG533" s="130"/>
      <c r="AH533" s="130"/>
      <c r="AI533" s="130"/>
      <c r="AJ533" s="130"/>
      <c r="AK533" s="130"/>
      <c r="AL533" s="130"/>
      <c r="AM533" s="130"/>
      <c r="AN533" s="130"/>
      <c r="AO533" s="116"/>
      <c r="AP533" s="116"/>
      <c r="AQ533" s="116"/>
      <c r="AR533" s="116"/>
      <c r="AS533" s="116"/>
      <c r="AT533" s="116"/>
      <c r="AU533" s="116"/>
      <c r="AV533" s="116"/>
      <c r="AW533" s="116"/>
      <c r="AX533" s="116"/>
      <c r="AY533" s="116"/>
    </row>
    <row r="534" spans="9:51" ht="15.75" customHeight="1">
      <c r="I534" s="260"/>
      <c r="J534" s="116"/>
      <c r="K534" s="130"/>
      <c r="L534" s="130"/>
      <c r="M534" s="130"/>
      <c r="N534" s="130"/>
      <c r="O534" s="130"/>
      <c r="P534" s="117"/>
      <c r="Q534" s="130"/>
      <c r="R534" s="130"/>
      <c r="S534" s="130"/>
      <c r="T534" s="130"/>
      <c r="U534" s="130"/>
      <c r="V534" s="325"/>
      <c r="W534" s="325"/>
      <c r="X534" s="130"/>
      <c r="Y534" s="325"/>
      <c r="Z534" s="325"/>
      <c r="AA534" s="325"/>
      <c r="AB534" s="130"/>
      <c r="AC534" s="130"/>
      <c r="AD534" s="130"/>
      <c r="AE534" s="130"/>
      <c r="AF534" s="130"/>
      <c r="AG534" s="130"/>
      <c r="AH534" s="130"/>
      <c r="AI534" s="130"/>
      <c r="AJ534" s="130"/>
      <c r="AK534" s="130"/>
      <c r="AL534" s="130"/>
      <c r="AM534" s="130"/>
      <c r="AN534" s="130"/>
      <c r="AO534" s="116"/>
      <c r="AP534" s="116"/>
      <c r="AQ534" s="116"/>
      <c r="AR534" s="116"/>
      <c r="AS534" s="116"/>
      <c r="AT534" s="116"/>
      <c r="AU534" s="116"/>
      <c r="AV534" s="116"/>
      <c r="AW534" s="116"/>
      <c r="AX534" s="116"/>
      <c r="AY534" s="116"/>
    </row>
    <row r="535" spans="9:51" ht="15.75" customHeight="1">
      <c r="I535" s="260"/>
      <c r="J535" s="116"/>
      <c r="K535" s="130"/>
      <c r="L535" s="130"/>
      <c r="M535" s="130"/>
      <c r="N535" s="130"/>
      <c r="O535" s="130"/>
      <c r="P535" s="117"/>
      <c r="Q535" s="130"/>
      <c r="R535" s="130"/>
      <c r="S535" s="130"/>
      <c r="T535" s="130"/>
      <c r="U535" s="130"/>
      <c r="V535" s="325"/>
      <c r="W535" s="325"/>
      <c r="X535" s="130"/>
      <c r="Y535" s="325"/>
      <c r="Z535" s="325"/>
      <c r="AA535" s="325"/>
      <c r="AB535" s="130"/>
      <c r="AC535" s="130"/>
      <c r="AD535" s="130"/>
      <c r="AE535" s="130"/>
      <c r="AF535" s="130"/>
      <c r="AG535" s="130"/>
      <c r="AH535" s="130"/>
      <c r="AI535" s="130"/>
      <c r="AJ535" s="130"/>
      <c r="AK535" s="130"/>
      <c r="AL535" s="130"/>
      <c r="AM535" s="130"/>
      <c r="AN535" s="130"/>
      <c r="AO535" s="116"/>
      <c r="AP535" s="116"/>
      <c r="AQ535" s="116"/>
      <c r="AR535" s="116"/>
      <c r="AS535" s="116"/>
      <c r="AT535" s="116"/>
      <c r="AU535" s="116"/>
      <c r="AV535" s="116"/>
      <c r="AW535" s="116"/>
      <c r="AX535" s="116"/>
      <c r="AY535" s="116"/>
    </row>
    <row r="536" spans="9:51" ht="15.75" customHeight="1">
      <c r="I536" s="260"/>
      <c r="J536" s="116"/>
      <c r="K536" s="130"/>
      <c r="L536" s="130"/>
      <c r="M536" s="130"/>
      <c r="N536" s="130"/>
      <c r="O536" s="130"/>
      <c r="P536" s="117"/>
      <c r="Q536" s="130"/>
      <c r="R536" s="130"/>
      <c r="S536" s="130"/>
      <c r="T536" s="130"/>
      <c r="U536" s="130"/>
      <c r="V536" s="325"/>
      <c r="W536" s="325"/>
      <c r="X536" s="130"/>
      <c r="Y536" s="325"/>
      <c r="Z536" s="325"/>
      <c r="AA536" s="325"/>
      <c r="AB536" s="130"/>
      <c r="AC536" s="130"/>
      <c r="AD536" s="130"/>
      <c r="AE536" s="130"/>
      <c r="AF536" s="130"/>
      <c r="AG536" s="130"/>
      <c r="AH536" s="130"/>
      <c r="AI536" s="130"/>
      <c r="AJ536" s="130"/>
      <c r="AK536" s="130"/>
      <c r="AL536" s="130"/>
      <c r="AM536" s="130"/>
      <c r="AN536" s="130"/>
      <c r="AO536" s="116"/>
      <c r="AP536" s="116"/>
      <c r="AQ536" s="116"/>
      <c r="AR536" s="116"/>
      <c r="AS536" s="116"/>
      <c r="AT536" s="116"/>
      <c r="AU536" s="116"/>
      <c r="AV536" s="116"/>
      <c r="AW536" s="116"/>
      <c r="AX536" s="116"/>
      <c r="AY536" s="116"/>
    </row>
    <row r="537" spans="9:51" ht="15.75" customHeight="1">
      <c r="I537" s="260"/>
      <c r="J537" s="116"/>
      <c r="K537" s="130"/>
      <c r="L537" s="130"/>
      <c r="M537" s="130"/>
      <c r="N537" s="130"/>
      <c r="O537" s="130"/>
      <c r="P537" s="117"/>
      <c r="Q537" s="130"/>
      <c r="R537" s="130"/>
      <c r="S537" s="130"/>
      <c r="T537" s="130"/>
      <c r="U537" s="130"/>
      <c r="V537" s="325"/>
      <c r="W537" s="325"/>
      <c r="X537" s="130"/>
      <c r="Y537" s="325"/>
      <c r="Z537" s="325"/>
      <c r="AA537" s="325"/>
      <c r="AB537" s="130"/>
      <c r="AC537" s="130"/>
      <c r="AD537" s="130"/>
      <c r="AE537" s="130"/>
      <c r="AF537" s="130"/>
      <c r="AG537" s="130"/>
      <c r="AH537" s="130"/>
      <c r="AI537" s="130"/>
      <c r="AJ537" s="130"/>
      <c r="AK537" s="130"/>
      <c r="AL537" s="130"/>
      <c r="AM537" s="130"/>
      <c r="AN537" s="130"/>
      <c r="AO537" s="116"/>
      <c r="AP537" s="116"/>
      <c r="AQ537" s="116"/>
      <c r="AR537" s="116"/>
      <c r="AS537" s="116"/>
      <c r="AT537" s="116"/>
      <c r="AU537" s="116"/>
      <c r="AV537" s="116"/>
      <c r="AW537" s="116"/>
      <c r="AX537" s="116"/>
      <c r="AY537" s="116"/>
    </row>
    <row r="538" spans="9:51" ht="15.75" customHeight="1">
      <c r="I538" s="260"/>
      <c r="J538" s="116"/>
      <c r="K538" s="130"/>
      <c r="L538" s="130"/>
      <c r="M538" s="130"/>
      <c r="N538" s="130"/>
      <c r="O538" s="130"/>
      <c r="P538" s="117"/>
      <c r="Q538" s="130"/>
      <c r="R538" s="130"/>
      <c r="S538" s="130"/>
      <c r="T538" s="130"/>
      <c r="U538" s="130"/>
      <c r="V538" s="325"/>
      <c r="W538" s="325"/>
      <c r="X538" s="130"/>
      <c r="Y538" s="325"/>
      <c r="Z538" s="325"/>
      <c r="AA538" s="325"/>
      <c r="AB538" s="130"/>
      <c r="AC538" s="130"/>
      <c r="AD538" s="130"/>
      <c r="AE538" s="130"/>
      <c r="AF538" s="130"/>
      <c r="AG538" s="130"/>
      <c r="AH538" s="130"/>
      <c r="AI538" s="130"/>
      <c r="AJ538" s="130"/>
      <c r="AK538" s="130"/>
      <c r="AL538" s="130"/>
      <c r="AM538" s="130"/>
      <c r="AN538" s="130"/>
      <c r="AO538" s="116"/>
      <c r="AP538" s="116"/>
      <c r="AQ538" s="116"/>
      <c r="AR538" s="116"/>
      <c r="AS538" s="116"/>
      <c r="AT538" s="116"/>
      <c r="AU538" s="116"/>
      <c r="AV538" s="116"/>
      <c r="AW538" s="116"/>
      <c r="AX538" s="116"/>
      <c r="AY538" s="116"/>
    </row>
    <row r="539" spans="9:51" ht="15.75" customHeight="1">
      <c r="I539" s="260"/>
      <c r="J539" s="116"/>
      <c r="K539" s="130"/>
      <c r="L539" s="130"/>
      <c r="M539" s="130"/>
      <c r="N539" s="130"/>
      <c r="O539" s="130"/>
      <c r="P539" s="117"/>
      <c r="Q539" s="130"/>
      <c r="R539" s="130"/>
      <c r="S539" s="130"/>
      <c r="T539" s="130"/>
      <c r="U539" s="130"/>
      <c r="V539" s="325"/>
      <c r="W539" s="325"/>
      <c r="X539" s="130"/>
      <c r="Y539" s="325"/>
      <c r="Z539" s="325"/>
      <c r="AA539" s="325"/>
      <c r="AB539" s="130"/>
      <c r="AC539" s="130"/>
      <c r="AD539" s="130"/>
      <c r="AE539" s="130"/>
      <c r="AF539" s="130"/>
      <c r="AG539" s="130"/>
      <c r="AH539" s="130"/>
      <c r="AI539" s="130"/>
      <c r="AJ539" s="130"/>
      <c r="AK539" s="130"/>
      <c r="AL539" s="130"/>
      <c r="AM539" s="130"/>
      <c r="AN539" s="130"/>
      <c r="AO539" s="116"/>
      <c r="AP539" s="116"/>
      <c r="AQ539" s="116"/>
      <c r="AR539" s="116"/>
      <c r="AS539" s="116"/>
      <c r="AT539" s="116"/>
      <c r="AU539" s="116"/>
      <c r="AV539" s="116"/>
      <c r="AW539" s="116"/>
      <c r="AX539" s="116"/>
      <c r="AY539" s="116"/>
    </row>
    <row r="540" spans="9:51" ht="15.75" customHeight="1">
      <c r="I540" s="260"/>
      <c r="J540" s="116"/>
      <c r="K540" s="130"/>
      <c r="L540" s="130"/>
      <c r="M540" s="130"/>
      <c r="N540" s="130"/>
      <c r="O540" s="130"/>
      <c r="P540" s="117"/>
      <c r="Q540" s="130"/>
      <c r="R540" s="130"/>
      <c r="S540" s="130"/>
      <c r="T540" s="130"/>
      <c r="U540" s="130"/>
      <c r="V540" s="325"/>
      <c r="W540" s="325"/>
      <c r="X540" s="130"/>
      <c r="Y540" s="325"/>
      <c r="Z540" s="325"/>
      <c r="AA540" s="325"/>
      <c r="AB540" s="130"/>
      <c r="AC540" s="130"/>
      <c r="AD540" s="130"/>
      <c r="AE540" s="130"/>
      <c r="AF540" s="130"/>
      <c r="AG540" s="130"/>
      <c r="AH540" s="130"/>
      <c r="AI540" s="130"/>
      <c r="AJ540" s="130"/>
      <c r="AK540" s="130"/>
      <c r="AL540" s="130"/>
      <c r="AM540" s="130"/>
      <c r="AN540" s="130"/>
      <c r="AO540" s="116"/>
      <c r="AP540" s="116"/>
      <c r="AQ540" s="116"/>
      <c r="AR540" s="116"/>
      <c r="AS540" s="116"/>
      <c r="AT540" s="116"/>
      <c r="AU540" s="116"/>
      <c r="AV540" s="116"/>
      <c r="AW540" s="116"/>
      <c r="AX540" s="116"/>
      <c r="AY540" s="116"/>
    </row>
    <row r="541" spans="9:51" ht="15.75" customHeight="1">
      <c r="I541" s="260"/>
      <c r="J541" s="116"/>
      <c r="K541" s="130"/>
      <c r="L541" s="130"/>
      <c r="M541" s="130"/>
      <c r="N541" s="130"/>
      <c r="O541" s="130"/>
      <c r="P541" s="117"/>
      <c r="Q541" s="130"/>
      <c r="R541" s="130"/>
      <c r="S541" s="130"/>
      <c r="T541" s="130"/>
      <c r="U541" s="130"/>
      <c r="V541" s="325"/>
      <c r="W541" s="325"/>
      <c r="X541" s="130"/>
      <c r="Y541" s="325"/>
      <c r="Z541" s="325"/>
      <c r="AA541" s="325"/>
      <c r="AB541" s="130"/>
      <c r="AC541" s="130"/>
      <c r="AD541" s="130"/>
      <c r="AE541" s="130"/>
      <c r="AF541" s="130"/>
      <c r="AG541" s="130"/>
      <c r="AH541" s="130"/>
      <c r="AI541" s="130"/>
      <c r="AJ541" s="130"/>
      <c r="AK541" s="130"/>
      <c r="AL541" s="130"/>
      <c r="AM541" s="130"/>
      <c r="AN541" s="130"/>
      <c r="AO541" s="116"/>
      <c r="AP541" s="116"/>
      <c r="AQ541" s="116"/>
      <c r="AR541" s="116"/>
      <c r="AS541" s="116"/>
      <c r="AT541" s="116"/>
      <c r="AU541" s="116"/>
      <c r="AV541" s="116"/>
      <c r="AW541" s="116"/>
      <c r="AX541" s="116"/>
      <c r="AY541" s="116"/>
    </row>
    <row r="542" spans="9:51" ht="15.75" customHeight="1">
      <c r="I542" s="260"/>
      <c r="J542" s="116"/>
      <c r="K542" s="130"/>
      <c r="L542" s="130"/>
      <c r="M542" s="130"/>
      <c r="N542" s="130"/>
      <c r="O542" s="130"/>
      <c r="P542" s="117"/>
      <c r="Q542" s="130"/>
      <c r="R542" s="130"/>
      <c r="S542" s="130"/>
      <c r="T542" s="130"/>
      <c r="U542" s="130"/>
      <c r="V542" s="325"/>
      <c r="W542" s="325"/>
      <c r="X542" s="130"/>
      <c r="Y542" s="325"/>
      <c r="Z542" s="325"/>
      <c r="AA542" s="325"/>
      <c r="AB542" s="130"/>
      <c r="AC542" s="130"/>
      <c r="AD542" s="130"/>
      <c r="AE542" s="130"/>
      <c r="AF542" s="130"/>
      <c r="AG542" s="130"/>
      <c r="AH542" s="130"/>
      <c r="AI542" s="130"/>
      <c r="AJ542" s="130"/>
      <c r="AK542" s="130"/>
      <c r="AL542" s="130"/>
      <c r="AM542" s="130"/>
      <c r="AN542" s="130"/>
      <c r="AO542" s="116"/>
      <c r="AP542" s="116"/>
      <c r="AQ542" s="116"/>
      <c r="AR542" s="116"/>
      <c r="AS542" s="116"/>
      <c r="AT542" s="116"/>
      <c r="AU542" s="116"/>
      <c r="AV542" s="116"/>
      <c r="AW542" s="116"/>
      <c r="AX542" s="116"/>
      <c r="AY542" s="116"/>
    </row>
    <row r="543" spans="9:51" ht="15.75" customHeight="1">
      <c r="I543" s="260"/>
      <c r="J543" s="116"/>
      <c r="K543" s="130"/>
      <c r="L543" s="130"/>
      <c r="M543" s="130"/>
      <c r="N543" s="130"/>
      <c r="O543" s="130"/>
      <c r="P543" s="117"/>
      <c r="Q543" s="130"/>
      <c r="R543" s="130"/>
      <c r="S543" s="130"/>
      <c r="T543" s="130"/>
      <c r="U543" s="130"/>
      <c r="V543" s="325"/>
      <c r="W543" s="325"/>
      <c r="X543" s="130"/>
      <c r="Y543" s="325"/>
      <c r="Z543" s="325"/>
      <c r="AA543" s="325"/>
      <c r="AB543" s="130"/>
      <c r="AC543" s="130"/>
      <c r="AD543" s="130"/>
      <c r="AE543" s="130"/>
      <c r="AF543" s="130"/>
      <c r="AG543" s="130"/>
      <c r="AH543" s="130"/>
      <c r="AI543" s="130"/>
      <c r="AJ543" s="130"/>
      <c r="AK543" s="130"/>
      <c r="AL543" s="130"/>
      <c r="AM543" s="130"/>
      <c r="AN543" s="130"/>
      <c r="AO543" s="116"/>
      <c r="AP543" s="116"/>
      <c r="AQ543" s="116"/>
      <c r="AR543" s="116"/>
      <c r="AS543" s="116"/>
      <c r="AT543" s="116"/>
      <c r="AU543" s="116"/>
      <c r="AV543" s="116"/>
      <c r="AW543" s="116"/>
      <c r="AX543" s="116"/>
      <c r="AY543" s="116"/>
    </row>
    <row r="544" spans="9:51" ht="15.75" customHeight="1">
      <c r="I544" s="260"/>
      <c r="J544" s="116"/>
      <c r="K544" s="130"/>
      <c r="L544" s="130"/>
      <c r="M544" s="130"/>
      <c r="N544" s="130"/>
      <c r="O544" s="130"/>
      <c r="P544" s="117"/>
      <c r="Q544" s="130"/>
      <c r="R544" s="130"/>
      <c r="S544" s="130"/>
      <c r="T544" s="130"/>
      <c r="U544" s="130"/>
      <c r="V544" s="325"/>
      <c r="W544" s="325"/>
      <c r="X544" s="130"/>
      <c r="Y544" s="325"/>
      <c r="Z544" s="325"/>
      <c r="AA544" s="325"/>
      <c r="AB544" s="130"/>
      <c r="AC544" s="130"/>
      <c r="AD544" s="130"/>
      <c r="AE544" s="130"/>
      <c r="AF544" s="130"/>
      <c r="AG544" s="130"/>
      <c r="AH544" s="130"/>
      <c r="AI544" s="130"/>
      <c r="AJ544" s="130"/>
      <c r="AK544" s="130"/>
      <c r="AL544" s="130"/>
      <c r="AM544" s="130"/>
      <c r="AN544" s="130"/>
      <c r="AO544" s="116"/>
      <c r="AP544" s="116"/>
      <c r="AQ544" s="116"/>
      <c r="AR544" s="116"/>
      <c r="AS544" s="116"/>
      <c r="AT544" s="116"/>
      <c r="AU544" s="116"/>
      <c r="AV544" s="116"/>
      <c r="AW544" s="116"/>
      <c r="AX544" s="116"/>
      <c r="AY544" s="116"/>
    </row>
    <row r="545" spans="9:51" ht="15.75" customHeight="1">
      <c r="I545" s="260"/>
      <c r="J545" s="116"/>
      <c r="K545" s="130"/>
      <c r="L545" s="130"/>
      <c r="M545" s="130"/>
      <c r="N545" s="130"/>
      <c r="O545" s="130"/>
      <c r="P545" s="117"/>
      <c r="Q545" s="130"/>
      <c r="R545" s="130"/>
      <c r="S545" s="130"/>
      <c r="T545" s="130"/>
      <c r="U545" s="130"/>
      <c r="V545" s="325"/>
      <c r="W545" s="325"/>
      <c r="X545" s="130"/>
      <c r="Y545" s="325"/>
      <c r="Z545" s="325"/>
      <c r="AA545" s="325"/>
      <c r="AB545" s="130"/>
      <c r="AC545" s="130"/>
      <c r="AD545" s="130"/>
      <c r="AE545" s="130"/>
      <c r="AF545" s="130"/>
      <c r="AG545" s="130"/>
      <c r="AH545" s="130"/>
      <c r="AI545" s="130"/>
      <c r="AJ545" s="130"/>
      <c r="AK545" s="130"/>
      <c r="AL545" s="130"/>
      <c r="AM545" s="130"/>
      <c r="AN545" s="130"/>
      <c r="AO545" s="116"/>
      <c r="AP545" s="116"/>
      <c r="AQ545" s="116"/>
      <c r="AR545" s="116"/>
      <c r="AS545" s="116"/>
      <c r="AT545" s="116"/>
      <c r="AU545" s="116"/>
      <c r="AV545" s="116"/>
      <c r="AW545" s="116"/>
      <c r="AX545" s="116"/>
      <c r="AY545" s="116"/>
    </row>
    <row r="546" spans="9:51" ht="15.75" customHeight="1">
      <c r="I546" s="260"/>
      <c r="J546" s="116"/>
      <c r="K546" s="130"/>
      <c r="L546" s="130"/>
      <c r="M546" s="130"/>
      <c r="N546" s="130"/>
      <c r="O546" s="130"/>
      <c r="P546" s="117"/>
      <c r="Q546" s="130"/>
      <c r="R546" s="130"/>
      <c r="S546" s="130"/>
      <c r="T546" s="130"/>
      <c r="U546" s="130"/>
      <c r="V546" s="325"/>
      <c r="W546" s="325"/>
      <c r="X546" s="130"/>
      <c r="Y546" s="325"/>
      <c r="Z546" s="325"/>
      <c r="AA546" s="325"/>
      <c r="AB546" s="130"/>
      <c r="AC546" s="130"/>
      <c r="AD546" s="130"/>
      <c r="AE546" s="130"/>
      <c r="AF546" s="130"/>
      <c r="AG546" s="130"/>
      <c r="AH546" s="130"/>
      <c r="AI546" s="130"/>
      <c r="AJ546" s="130"/>
      <c r="AK546" s="130"/>
      <c r="AL546" s="130"/>
      <c r="AM546" s="130"/>
      <c r="AN546" s="130"/>
      <c r="AO546" s="116"/>
      <c r="AP546" s="116"/>
      <c r="AQ546" s="116"/>
      <c r="AR546" s="116"/>
      <c r="AS546" s="116"/>
      <c r="AT546" s="116"/>
      <c r="AU546" s="116"/>
      <c r="AV546" s="116"/>
      <c r="AW546" s="116"/>
      <c r="AX546" s="116"/>
      <c r="AY546" s="116"/>
    </row>
    <row r="547" spans="9:51" ht="15.75" customHeight="1">
      <c r="I547" s="260"/>
      <c r="J547" s="116"/>
      <c r="K547" s="130"/>
      <c r="L547" s="130"/>
      <c r="M547" s="130"/>
      <c r="N547" s="130"/>
      <c r="O547" s="130"/>
      <c r="P547" s="117"/>
      <c r="Q547" s="130"/>
      <c r="R547" s="130"/>
      <c r="S547" s="130"/>
      <c r="T547" s="130"/>
      <c r="U547" s="130"/>
      <c r="V547" s="325"/>
      <c r="W547" s="325"/>
      <c r="X547" s="130"/>
      <c r="Y547" s="325"/>
      <c r="Z547" s="325"/>
      <c r="AA547" s="325"/>
      <c r="AB547" s="130"/>
      <c r="AC547" s="130"/>
      <c r="AD547" s="130"/>
      <c r="AE547" s="130"/>
      <c r="AF547" s="130"/>
      <c r="AG547" s="130"/>
      <c r="AH547" s="130"/>
      <c r="AI547" s="130"/>
      <c r="AJ547" s="130"/>
      <c r="AK547" s="130"/>
      <c r="AL547" s="130"/>
      <c r="AM547" s="130"/>
      <c r="AN547" s="130"/>
      <c r="AO547" s="116"/>
      <c r="AP547" s="116"/>
      <c r="AQ547" s="116"/>
      <c r="AR547" s="116"/>
      <c r="AS547" s="116"/>
      <c r="AT547" s="116"/>
      <c r="AU547" s="116"/>
      <c r="AV547" s="116"/>
      <c r="AW547" s="116"/>
      <c r="AX547" s="116"/>
      <c r="AY547" s="116"/>
    </row>
    <row r="548" spans="9:51" ht="15.75" customHeight="1">
      <c r="I548" s="260"/>
      <c r="J548" s="116"/>
      <c r="K548" s="130"/>
      <c r="L548" s="130"/>
      <c r="M548" s="130"/>
      <c r="N548" s="130"/>
      <c r="O548" s="130"/>
      <c r="P548" s="117"/>
      <c r="Q548" s="130"/>
      <c r="R548" s="130"/>
      <c r="S548" s="130"/>
      <c r="T548" s="130"/>
      <c r="U548" s="130"/>
      <c r="V548" s="325"/>
      <c r="W548" s="325"/>
      <c r="X548" s="130"/>
      <c r="Y548" s="325"/>
      <c r="Z548" s="325"/>
      <c r="AA548" s="325"/>
      <c r="AB548" s="130"/>
      <c r="AC548" s="130"/>
      <c r="AD548" s="130"/>
      <c r="AE548" s="130"/>
      <c r="AF548" s="130"/>
      <c r="AG548" s="130"/>
      <c r="AH548" s="130"/>
      <c r="AI548" s="130"/>
      <c r="AJ548" s="130"/>
      <c r="AK548" s="130"/>
      <c r="AL548" s="130"/>
      <c r="AM548" s="130"/>
      <c r="AN548" s="130"/>
      <c r="AO548" s="116"/>
      <c r="AP548" s="116"/>
      <c r="AQ548" s="116"/>
      <c r="AR548" s="116"/>
      <c r="AS548" s="116"/>
      <c r="AT548" s="116"/>
      <c r="AU548" s="116"/>
      <c r="AV548" s="116"/>
      <c r="AW548" s="116"/>
      <c r="AX548" s="116"/>
      <c r="AY548" s="116"/>
    </row>
    <row r="549" spans="9:51" ht="15.75" customHeight="1">
      <c r="I549" s="260"/>
      <c r="J549" s="116"/>
      <c r="K549" s="130"/>
      <c r="L549" s="130"/>
      <c r="M549" s="130"/>
      <c r="N549" s="130"/>
      <c r="O549" s="130"/>
      <c r="P549" s="117"/>
      <c r="Q549" s="130"/>
      <c r="R549" s="130"/>
      <c r="S549" s="130"/>
      <c r="T549" s="130"/>
      <c r="U549" s="130"/>
      <c r="V549" s="325"/>
      <c r="W549" s="325"/>
      <c r="X549" s="130"/>
      <c r="Y549" s="325"/>
      <c r="Z549" s="325"/>
      <c r="AA549" s="325"/>
      <c r="AB549" s="130"/>
      <c r="AC549" s="130"/>
      <c r="AD549" s="130"/>
      <c r="AE549" s="130"/>
      <c r="AF549" s="130"/>
      <c r="AG549" s="130"/>
      <c r="AH549" s="130"/>
      <c r="AI549" s="130"/>
      <c r="AJ549" s="130"/>
      <c r="AK549" s="130"/>
      <c r="AL549" s="130"/>
      <c r="AM549" s="130"/>
      <c r="AN549" s="130"/>
      <c r="AO549" s="116"/>
      <c r="AP549" s="116"/>
      <c r="AQ549" s="116"/>
      <c r="AR549" s="116"/>
      <c r="AS549" s="116"/>
      <c r="AT549" s="116"/>
      <c r="AU549" s="116"/>
      <c r="AV549" s="116"/>
      <c r="AW549" s="116"/>
      <c r="AX549" s="116"/>
      <c r="AY549" s="116"/>
    </row>
    <row r="550" spans="9:51" ht="15.75" customHeight="1">
      <c r="I550" s="260"/>
      <c r="J550" s="116"/>
      <c r="K550" s="130"/>
      <c r="L550" s="130"/>
      <c r="M550" s="130"/>
      <c r="N550" s="130"/>
      <c r="O550" s="130"/>
      <c r="P550" s="117"/>
      <c r="Q550" s="130"/>
      <c r="R550" s="130"/>
      <c r="S550" s="130"/>
      <c r="T550" s="130"/>
      <c r="U550" s="130"/>
      <c r="V550" s="325"/>
      <c r="W550" s="325"/>
      <c r="X550" s="130"/>
      <c r="Y550" s="325"/>
      <c r="Z550" s="325"/>
      <c r="AA550" s="325"/>
      <c r="AB550" s="130"/>
      <c r="AC550" s="130"/>
      <c r="AD550" s="130"/>
      <c r="AE550" s="130"/>
      <c r="AF550" s="130"/>
      <c r="AG550" s="130"/>
      <c r="AH550" s="130"/>
      <c r="AI550" s="130"/>
      <c r="AJ550" s="130"/>
      <c r="AK550" s="130"/>
      <c r="AL550" s="130"/>
      <c r="AM550" s="130"/>
      <c r="AN550" s="130"/>
      <c r="AO550" s="116"/>
      <c r="AP550" s="116"/>
      <c r="AQ550" s="116"/>
      <c r="AR550" s="116"/>
      <c r="AS550" s="116"/>
      <c r="AT550" s="116"/>
      <c r="AU550" s="116"/>
      <c r="AV550" s="116"/>
      <c r="AW550" s="116"/>
      <c r="AX550" s="116"/>
      <c r="AY550" s="116"/>
    </row>
    <row r="551" spans="9:51" ht="15.75" customHeight="1">
      <c r="I551" s="260"/>
      <c r="J551" s="116"/>
      <c r="K551" s="130"/>
      <c r="L551" s="130"/>
      <c r="M551" s="130"/>
      <c r="N551" s="130"/>
      <c r="O551" s="130"/>
      <c r="P551" s="117"/>
      <c r="Q551" s="130"/>
      <c r="R551" s="130"/>
      <c r="S551" s="130"/>
      <c r="T551" s="130"/>
      <c r="U551" s="130"/>
      <c r="V551" s="325"/>
      <c r="W551" s="325"/>
      <c r="X551" s="130"/>
      <c r="Y551" s="325"/>
      <c r="Z551" s="325"/>
      <c r="AA551" s="325"/>
      <c r="AB551" s="130"/>
      <c r="AC551" s="130"/>
      <c r="AD551" s="130"/>
      <c r="AE551" s="130"/>
      <c r="AF551" s="130"/>
      <c r="AG551" s="130"/>
      <c r="AH551" s="130"/>
      <c r="AI551" s="130"/>
      <c r="AJ551" s="130"/>
      <c r="AK551" s="130"/>
      <c r="AL551" s="130"/>
      <c r="AM551" s="130"/>
      <c r="AN551" s="130"/>
      <c r="AO551" s="116"/>
      <c r="AP551" s="116"/>
      <c r="AQ551" s="116"/>
      <c r="AR551" s="116"/>
      <c r="AS551" s="116"/>
      <c r="AT551" s="116"/>
      <c r="AU551" s="116"/>
      <c r="AV551" s="116"/>
      <c r="AW551" s="116"/>
      <c r="AX551" s="116"/>
      <c r="AY551" s="116"/>
    </row>
    <row r="552" spans="9:51" ht="15.75" customHeight="1">
      <c r="I552" s="260"/>
      <c r="J552" s="116"/>
      <c r="K552" s="130"/>
      <c r="L552" s="130"/>
      <c r="M552" s="130"/>
      <c r="N552" s="130"/>
      <c r="O552" s="130"/>
      <c r="P552" s="117"/>
      <c r="Q552" s="130"/>
      <c r="R552" s="130"/>
      <c r="S552" s="130"/>
      <c r="T552" s="130"/>
      <c r="U552" s="130"/>
      <c r="V552" s="325"/>
      <c r="W552" s="325"/>
      <c r="X552" s="130"/>
      <c r="Y552" s="325"/>
      <c r="Z552" s="325"/>
      <c r="AA552" s="325"/>
      <c r="AB552" s="130"/>
      <c r="AC552" s="130"/>
      <c r="AD552" s="130"/>
      <c r="AE552" s="130"/>
      <c r="AF552" s="130"/>
      <c r="AG552" s="130"/>
      <c r="AH552" s="130"/>
      <c r="AI552" s="130"/>
      <c r="AJ552" s="130"/>
      <c r="AK552" s="130"/>
      <c r="AL552" s="130"/>
      <c r="AM552" s="130"/>
      <c r="AN552" s="130"/>
      <c r="AO552" s="116"/>
      <c r="AP552" s="116"/>
      <c r="AQ552" s="116"/>
      <c r="AR552" s="116"/>
      <c r="AS552" s="116"/>
      <c r="AT552" s="116"/>
      <c r="AU552" s="116"/>
      <c r="AV552" s="116"/>
      <c r="AW552" s="116"/>
      <c r="AX552" s="116"/>
      <c r="AY552" s="116"/>
    </row>
    <row r="553" spans="9:51" ht="15.75" customHeight="1">
      <c r="I553" s="260"/>
      <c r="J553" s="116"/>
      <c r="K553" s="130"/>
      <c r="L553" s="130"/>
      <c r="M553" s="130"/>
      <c r="N553" s="130"/>
      <c r="O553" s="130"/>
      <c r="P553" s="117"/>
      <c r="Q553" s="130"/>
      <c r="R553" s="130"/>
      <c r="S553" s="130"/>
      <c r="T553" s="130"/>
      <c r="U553" s="130"/>
      <c r="V553" s="325"/>
      <c r="W553" s="325"/>
      <c r="X553" s="130"/>
      <c r="Y553" s="325"/>
      <c r="Z553" s="325"/>
      <c r="AA553" s="325"/>
      <c r="AB553" s="130"/>
      <c r="AC553" s="130"/>
      <c r="AD553" s="130"/>
      <c r="AE553" s="130"/>
      <c r="AF553" s="130"/>
      <c r="AG553" s="130"/>
      <c r="AH553" s="130"/>
      <c r="AI553" s="130"/>
      <c r="AJ553" s="130"/>
      <c r="AK553" s="130"/>
      <c r="AL553" s="130"/>
      <c r="AM553" s="130"/>
      <c r="AN553" s="130"/>
      <c r="AO553" s="116"/>
      <c r="AP553" s="116"/>
      <c r="AQ553" s="116"/>
      <c r="AR553" s="116"/>
      <c r="AS553" s="116"/>
      <c r="AT553" s="116"/>
      <c r="AU553" s="116"/>
      <c r="AV553" s="116"/>
      <c r="AW553" s="116"/>
      <c r="AX553" s="116"/>
      <c r="AY553" s="116"/>
    </row>
    <row r="554" spans="9:51" ht="15.75" customHeight="1">
      <c r="I554" s="260"/>
      <c r="J554" s="116"/>
      <c r="K554" s="130"/>
      <c r="L554" s="130"/>
      <c r="M554" s="130"/>
      <c r="N554" s="130"/>
      <c r="O554" s="130"/>
      <c r="P554" s="117"/>
      <c r="Q554" s="130"/>
      <c r="R554" s="130"/>
      <c r="S554" s="130"/>
      <c r="T554" s="130"/>
      <c r="U554" s="130"/>
      <c r="V554" s="325"/>
      <c r="W554" s="325"/>
      <c r="X554" s="130"/>
      <c r="Y554" s="325"/>
      <c r="Z554" s="325"/>
      <c r="AA554" s="325"/>
      <c r="AB554" s="130"/>
      <c r="AC554" s="130"/>
      <c r="AD554" s="130"/>
      <c r="AE554" s="130"/>
      <c r="AF554" s="130"/>
      <c r="AG554" s="130"/>
      <c r="AH554" s="130"/>
      <c r="AI554" s="130"/>
      <c r="AJ554" s="130"/>
      <c r="AK554" s="130"/>
      <c r="AL554" s="130"/>
      <c r="AM554" s="130"/>
      <c r="AN554" s="130"/>
      <c r="AO554" s="116"/>
      <c r="AP554" s="116"/>
      <c r="AQ554" s="116"/>
      <c r="AR554" s="116"/>
      <c r="AS554" s="116"/>
      <c r="AT554" s="116"/>
      <c r="AU554" s="116"/>
      <c r="AV554" s="116"/>
      <c r="AW554" s="116"/>
      <c r="AX554" s="116"/>
      <c r="AY554" s="116"/>
    </row>
    <row r="555" spans="9:51" ht="15.75" customHeight="1">
      <c r="I555" s="260"/>
      <c r="J555" s="116"/>
      <c r="K555" s="130"/>
      <c r="L555" s="130"/>
      <c r="M555" s="130"/>
      <c r="N555" s="130"/>
      <c r="O555" s="130"/>
      <c r="P555" s="117"/>
      <c r="Q555" s="130"/>
      <c r="R555" s="130"/>
      <c r="S555" s="130"/>
      <c r="T555" s="130"/>
      <c r="U555" s="130"/>
      <c r="V555" s="325"/>
      <c r="W555" s="325"/>
      <c r="X555" s="130"/>
      <c r="Y555" s="325"/>
      <c r="Z555" s="325"/>
      <c r="AA555" s="325"/>
      <c r="AB555" s="130"/>
      <c r="AC555" s="130"/>
      <c r="AD555" s="130"/>
      <c r="AE555" s="130"/>
      <c r="AF555" s="130"/>
      <c r="AG555" s="130"/>
      <c r="AH555" s="130"/>
      <c r="AI555" s="130"/>
      <c r="AJ555" s="130"/>
      <c r="AK555" s="130"/>
      <c r="AL555" s="130"/>
      <c r="AM555" s="130"/>
      <c r="AN555" s="130"/>
      <c r="AO555" s="116"/>
      <c r="AP555" s="116"/>
      <c r="AQ555" s="116"/>
      <c r="AR555" s="116"/>
      <c r="AS555" s="116"/>
      <c r="AT555" s="116"/>
      <c r="AU555" s="116"/>
      <c r="AV555" s="116"/>
      <c r="AW555" s="116"/>
      <c r="AX555" s="116"/>
      <c r="AY555" s="116"/>
    </row>
    <row r="556" spans="9:51" ht="15.75" customHeight="1">
      <c r="I556" s="260"/>
      <c r="J556" s="116"/>
      <c r="K556" s="130"/>
      <c r="L556" s="130"/>
      <c r="M556" s="130"/>
      <c r="N556" s="130"/>
      <c r="O556" s="130"/>
      <c r="P556" s="117"/>
      <c r="Q556" s="130"/>
      <c r="R556" s="130"/>
      <c r="S556" s="130"/>
      <c r="T556" s="130"/>
      <c r="U556" s="130"/>
      <c r="V556" s="325"/>
      <c r="W556" s="325"/>
      <c r="X556" s="130"/>
      <c r="Y556" s="325"/>
      <c r="Z556" s="325"/>
      <c r="AA556" s="325"/>
      <c r="AB556" s="130"/>
      <c r="AC556" s="130"/>
      <c r="AD556" s="130"/>
      <c r="AE556" s="130"/>
      <c r="AF556" s="130"/>
      <c r="AG556" s="130"/>
      <c r="AH556" s="130"/>
      <c r="AI556" s="130"/>
      <c r="AJ556" s="130"/>
      <c r="AK556" s="130"/>
      <c r="AL556" s="130"/>
      <c r="AM556" s="130"/>
      <c r="AN556" s="130"/>
      <c r="AO556" s="116"/>
      <c r="AP556" s="116"/>
      <c r="AQ556" s="116"/>
      <c r="AR556" s="116"/>
      <c r="AS556" s="116"/>
      <c r="AT556" s="116"/>
      <c r="AU556" s="116"/>
      <c r="AV556" s="116"/>
      <c r="AW556" s="116"/>
      <c r="AX556" s="116"/>
      <c r="AY556" s="116"/>
    </row>
    <row r="557" spans="9:51" ht="15.75" customHeight="1">
      <c r="I557" s="260"/>
      <c r="J557" s="116"/>
      <c r="K557" s="130"/>
      <c r="L557" s="130"/>
      <c r="M557" s="130"/>
      <c r="N557" s="130"/>
      <c r="O557" s="130"/>
      <c r="P557" s="117"/>
      <c r="Q557" s="130"/>
      <c r="R557" s="130"/>
      <c r="S557" s="130"/>
      <c r="T557" s="130"/>
      <c r="U557" s="130"/>
      <c r="V557" s="325"/>
      <c r="W557" s="325"/>
      <c r="X557" s="130"/>
      <c r="Y557" s="325"/>
      <c r="Z557" s="325"/>
      <c r="AA557" s="325"/>
      <c r="AB557" s="130"/>
      <c r="AC557" s="130"/>
      <c r="AD557" s="130"/>
      <c r="AE557" s="130"/>
      <c r="AF557" s="130"/>
      <c r="AG557" s="130"/>
      <c r="AH557" s="130"/>
      <c r="AI557" s="130"/>
      <c r="AJ557" s="130"/>
      <c r="AK557" s="130"/>
      <c r="AL557" s="130"/>
      <c r="AM557" s="130"/>
      <c r="AN557" s="130"/>
      <c r="AO557" s="116"/>
      <c r="AP557" s="116"/>
      <c r="AQ557" s="116"/>
      <c r="AR557" s="116"/>
      <c r="AS557" s="116"/>
      <c r="AT557" s="116"/>
      <c r="AU557" s="116"/>
      <c r="AV557" s="116"/>
      <c r="AW557" s="116"/>
      <c r="AX557" s="116"/>
      <c r="AY557" s="116"/>
    </row>
    <row r="558" spans="9:51" ht="15.75" customHeight="1">
      <c r="I558" s="260"/>
      <c r="J558" s="116"/>
      <c r="K558" s="130"/>
      <c r="L558" s="130"/>
      <c r="M558" s="130"/>
      <c r="N558" s="130"/>
      <c r="O558" s="130"/>
      <c r="P558" s="117"/>
      <c r="Q558" s="130"/>
      <c r="R558" s="130"/>
      <c r="S558" s="130"/>
      <c r="T558" s="130"/>
      <c r="U558" s="130"/>
      <c r="V558" s="325"/>
      <c r="W558" s="325"/>
      <c r="X558" s="130"/>
      <c r="Y558" s="325"/>
      <c r="Z558" s="325"/>
      <c r="AA558" s="325"/>
      <c r="AB558" s="130"/>
      <c r="AC558" s="130"/>
      <c r="AD558" s="130"/>
      <c r="AE558" s="130"/>
      <c r="AF558" s="130"/>
      <c r="AG558" s="130"/>
      <c r="AH558" s="130"/>
      <c r="AI558" s="130"/>
      <c r="AJ558" s="130"/>
      <c r="AK558" s="130"/>
      <c r="AL558" s="130"/>
      <c r="AM558" s="130"/>
      <c r="AN558" s="130"/>
      <c r="AO558" s="116"/>
      <c r="AP558" s="116"/>
      <c r="AQ558" s="116"/>
      <c r="AR558" s="116"/>
      <c r="AS558" s="116"/>
      <c r="AT558" s="116"/>
      <c r="AU558" s="116"/>
      <c r="AV558" s="116"/>
      <c r="AW558" s="116"/>
      <c r="AX558" s="116"/>
      <c r="AY558" s="116"/>
    </row>
    <row r="559" spans="9:51" ht="15.75" customHeight="1">
      <c r="I559" s="260"/>
      <c r="J559" s="116"/>
      <c r="K559" s="130"/>
      <c r="L559" s="130"/>
      <c r="M559" s="130"/>
      <c r="N559" s="130"/>
      <c r="O559" s="130"/>
      <c r="P559" s="117"/>
      <c r="Q559" s="130"/>
      <c r="R559" s="130"/>
      <c r="S559" s="130"/>
      <c r="T559" s="130"/>
      <c r="U559" s="130"/>
      <c r="V559" s="325"/>
      <c r="W559" s="325"/>
      <c r="X559" s="130"/>
      <c r="Y559" s="325"/>
      <c r="Z559" s="325"/>
      <c r="AA559" s="325"/>
      <c r="AB559" s="130"/>
      <c r="AC559" s="130"/>
      <c r="AD559" s="130"/>
      <c r="AE559" s="130"/>
      <c r="AF559" s="130"/>
      <c r="AG559" s="130"/>
      <c r="AH559" s="130"/>
      <c r="AI559" s="130"/>
      <c r="AJ559" s="130"/>
      <c r="AK559" s="130"/>
      <c r="AL559" s="130"/>
      <c r="AM559" s="130"/>
      <c r="AN559" s="130"/>
      <c r="AO559" s="116"/>
      <c r="AP559" s="116"/>
      <c r="AQ559" s="116"/>
      <c r="AR559" s="116"/>
      <c r="AS559" s="116"/>
      <c r="AT559" s="116"/>
      <c r="AU559" s="116"/>
      <c r="AV559" s="116"/>
      <c r="AW559" s="116"/>
      <c r="AX559" s="116"/>
      <c r="AY559" s="116"/>
    </row>
    <row r="560" spans="9:51" ht="15.75" customHeight="1">
      <c r="I560" s="260"/>
      <c r="J560" s="116"/>
      <c r="K560" s="130"/>
      <c r="L560" s="130"/>
      <c r="M560" s="130"/>
      <c r="N560" s="130"/>
      <c r="O560" s="130"/>
      <c r="P560" s="117"/>
      <c r="Q560" s="130"/>
      <c r="R560" s="130"/>
      <c r="S560" s="130"/>
      <c r="T560" s="130"/>
      <c r="U560" s="130"/>
      <c r="V560" s="325"/>
      <c r="W560" s="325"/>
      <c r="X560" s="130"/>
      <c r="Y560" s="325"/>
      <c r="Z560" s="325"/>
      <c r="AA560" s="325"/>
      <c r="AB560" s="130"/>
      <c r="AC560" s="130"/>
      <c r="AD560" s="130"/>
      <c r="AE560" s="130"/>
      <c r="AF560" s="130"/>
      <c r="AG560" s="130"/>
      <c r="AH560" s="130"/>
      <c r="AI560" s="130"/>
      <c r="AJ560" s="130"/>
      <c r="AK560" s="130"/>
      <c r="AL560" s="130"/>
      <c r="AM560" s="130"/>
      <c r="AN560" s="130"/>
      <c r="AO560" s="116"/>
      <c r="AP560" s="116"/>
      <c r="AQ560" s="116"/>
      <c r="AR560" s="116"/>
      <c r="AS560" s="116"/>
      <c r="AT560" s="116"/>
      <c r="AU560" s="116"/>
      <c r="AV560" s="116"/>
      <c r="AW560" s="116"/>
      <c r="AX560" s="116"/>
      <c r="AY560" s="116"/>
    </row>
    <row r="561" spans="9:51" ht="15.75" customHeight="1">
      <c r="I561" s="260"/>
      <c r="J561" s="116"/>
      <c r="K561" s="130"/>
      <c r="L561" s="130"/>
      <c r="M561" s="130"/>
      <c r="N561" s="130"/>
      <c r="O561" s="130"/>
      <c r="P561" s="117"/>
      <c r="Q561" s="130"/>
      <c r="R561" s="130"/>
      <c r="S561" s="130"/>
      <c r="T561" s="130"/>
      <c r="U561" s="130"/>
      <c r="V561" s="325"/>
      <c r="W561" s="325"/>
      <c r="X561" s="130"/>
      <c r="Y561" s="325"/>
      <c r="Z561" s="325"/>
      <c r="AA561" s="325"/>
      <c r="AB561" s="130"/>
      <c r="AC561" s="130"/>
      <c r="AD561" s="130"/>
      <c r="AE561" s="130"/>
      <c r="AF561" s="130"/>
      <c r="AG561" s="130"/>
      <c r="AH561" s="130"/>
      <c r="AI561" s="130"/>
      <c r="AJ561" s="130"/>
      <c r="AK561" s="130"/>
      <c r="AL561" s="130"/>
      <c r="AM561" s="130"/>
      <c r="AN561" s="130"/>
      <c r="AO561" s="116"/>
      <c r="AP561" s="116"/>
      <c r="AQ561" s="116"/>
      <c r="AR561" s="116"/>
      <c r="AS561" s="116"/>
      <c r="AT561" s="116"/>
      <c r="AU561" s="116"/>
      <c r="AV561" s="116"/>
      <c r="AW561" s="116"/>
      <c r="AX561" s="116"/>
      <c r="AY561" s="116"/>
    </row>
    <row r="562" spans="9:51" ht="15.75" customHeight="1">
      <c r="I562" s="260"/>
      <c r="J562" s="116"/>
      <c r="K562" s="130"/>
      <c r="L562" s="130"/>
      <c r="M562" s="130"/>
      <c r="N562" s="130"/>
      <c r="O562" s="130"/>
      <c r="P562" s="117"/>
      <c r="Q562" s="130"/>
      <c r="R562" s="130"/>
      <c r="S562" s="130"/>
      <c r="T562" s="130"/>
      <c r="U562" s="130"/>
      <c r="V562" s="325"/>
      <c r="W562" s="325"/>
      <c r="X562" s="130"/>
      <c r="Y562" s="325"/>
      <c r="Z562" s="325"/>
      <c r="AA562" s="325"/>
      <c r="AB562" s="130"/>
      <c r="AC562" s="130"/>
      <c r="AD562" s="130"/>
      <c r="AE562" s="130"/>
      <c r="AF562" s="130"/>
      <c r="AG562" s="130"/>
      <c r="AH562" s="130"/>
      <c r="AI562" s="130"/>
      <c r="AJ562" s="130"/>
      <c r="AK562" s="130"/>
      <c r="AL562" s="130"/>
      <c r="AM562" s="130"/>
      <c r="AN562" s="130"/>
      <c r="AO562" s="116"/>
      <c r="AP562" s="116"/>
      <c r="AQ562" s="116"/>
      <c r="AR562" s="116"/>
      <c r="AS562" s="116"/>
      <c r="AT562" s="116"/>
      <c r="AU562" s="116"/>
      <c r="AV562" s="116"/>
      <c r="AW562" s="116"/>
      <c r="AX562" s="116"/>
      <c r="AY562" s="116"/>
    </row>
    <row r="563" spans="9:51" ht="15.75" customHeight="1">
      <c r="I563" s="260"/>
      <c r="J563" s="116"/>
      <c r="K563" s="130"/>
      <c r="L563" s="130"/>
      <c r="M563" s="130"/>
      <c r="N563" s="130"/>
      <c r="O563" s="130"/>
      <c r="P563" s="117"/>
      <c r="Q563" s="130"/>
      <c r="R563" s="130"/>
      <c r="S563" s="130"/>
      <c r="T563" s="130"/>
      <c r="U563" s="130"/>
      <c r="V563" s="325"/>
      <c r="W563" s="325"/>
      <c r="X563" s="130"/>
      <c r="Y563" s="325"/>
      <c r="Z563" s="325"/>
      <c r="AA563" s="325"/>
      <c r="AB563" s="130"/>
      <c r="AC563" s="130"/>
      <c r="AD563" s="130"/>
      <c r="AE563" s="130"/>
      <c r="AF563" s="130"/>
      <c r="AG563" s="130"/>
      <c r="AH563" s="130"/>
      <c r="AI563" s="130"/>
      <c r="AJ563" s="130"/>
      <c r="AK563" s="130"/>
      <c r="AL563" s="130"/>
      <c r="AM563" s="130"/>
      <c r="AN563" s="130"/>
      <c r="AO563" s="116"/>
      <c r="AP563" s="116"/>
      <c r="AQ563" s="116"/>
      <c r="AR563" s="116"/>
      <c r="AS563" s="116"/>
      <c r="AT563" s="116"/>
      <c r="AU563" s="116"/>
      <c r="AV563" s="116"/>
      <c r="AW563" s="116"/>
      <c r="AX563" s="116"/>
      <c r="AY563" s="116"/>
    </row>
    <row r="564" spans="9:51" ht="15.75" customHeight="1">
      <c r="I564" s="260"/>
      <c r="J564" s="116"/>
      <c r="K564" s="130"/>
      <c r="L564" s="130"/>
      <c r="M564" s="130"/>
      <c r="N564" s="130"/>
      <c r="O564" s="130"/>
      <c r="P564" s="117"/>
      <c r="Q564" s="130"/>
      <c r="R564" s="130"/>
      <c r="S564" s="130"/>
      <c r="T564" s="130"/>
      <c r="U564" s="130"/>
      <c r="V564" s="325"/>
      <c r="W564" s="325"/>
      <c r="X564" s="130"/>
      <c r="Y564" s="325"/>
      <c r="Z564" s="325"/>
      <c r="AA564" s="325"/>
      <c r="AB564" s="130"/>
      <c r="AC564" s="130"/>
      <c r="AD564" s="130"/>
      <c r="AE564" s="130"/>
      <c r="AF564" s="130"/>
      <c r="AG564" s="130"/>
      <c r="AH564" s="130"/>
      <c r="AI564" s="130"/>
      <c r="AJ564" s="130"/>
      <c r="AK564" s="130"/>
      <c r="AL564" s="130"/>
      <c r="AM564" s="130"/>
      <c r="AN564" s="130"/>
      <c r="AO564" s="116"/>
      <c r="AP564" s="116"/>
      <c r="AQ564" s="116"/>
      <c r="AR564" s="116"/>
      <c r="AS564" s="116"/>
      <c r="AT564" s="116"/>
      <c r="AU564" s="116"/>
      <c r="AV564" s="116"/>
      <c r="AW564" s="116"/>
      <c r="AX564" s="116"/>
      <c r="AY564" s="116"/>
    </row>
    <row r="565" spans="9:51" ht="15.75" customHeight="1">
      <c r="I565" s="260"/>
      <c r="J565" s="116"/>
      <c r="K565" s="130"/>
      <c r="L565" s="130"/>
      <c r="M565" s="130"/>
      <c r="N565" s="130"/>
      <c r="O565" s="130"/>
      <c r="P565" s="117"/>
      <c r="Q565" s="130"/>
      <c r="R565" s="130"/>
      <c r="S565" s="130"/>
      <c r="T565" s="130"/>
      <c r="U565" s="130"/>
      <c r="V565" s="325"/>
      <c r="W565" s="325"/>
      <c r="X565" s="130"/>
      <c r="Y565" s="325"/>
      <c r="Z565" s="325"/>
      <c r="AA565" s="325"/>
      <c r="AB565" s="130"/>
      <c r="AC565" s="130"/>
      <c r="AD565" s="130"/>
      <c r="AE565" s="130"/>
      <c r="AF565" s="130"/>
      <c r="AG565" s="130"/>
      <c r="AH565" s="130"/>
      <c r="AI565" s="130"/>
      <c r="AJ565" s="130"/>
      <c r="AK565" s="130"/>
      <c r="AL565" s="130"/>
      <c r="AM565" s="130"/>
      <c r="AN565" s="130"/>
      <c r="AO565" s="116"/>
      <c r="AP565" s="116"/>
      <c r="AQ565" s="116"/>
      <c r="AR565" s="116"/>
      <c r="AS565" s="116"/>
      <c r="AT565" s="116"/>
      <c r="AU565" s="116"/>
      <c r="AV565" s="116"/>
      <c r="AW565" s="116"/>
      <c r="AX565" s="116"/>
      <c r="AY565" s="116"/>
    </row>
    <row r="566" spans="9:51" ht="15.75" customHeight="1">
      <c r="I566" s="260"/>
      <c r="J566" s="116"/>
      <c r="K566" s="130"/>
      <c r="L566" s="130"/>
      <c r="M566" s="130"/>
      <c r="N566" s="130"/>
      <c r="O566" s="130"/>
      <c r="P566" s="117"/>
      <c r="Q566" s="130"/>
      <c r="R566" s="130"/>
      <c r="S566" s="130"/>
      <c r="T566" s="130"/>
      <c r="U566" s="130"/>
      <c r="V566" s="325"/>
      <c r="W566" s="325"/>
      <c r="X566" s="130"/>
      <c r="Y566" s="325"/>
      <c r="Z566" s="325"/>
      <c r="AA566" s="325"/>
      <c r="AB566" s="130"/>
      <c r="AC566" s="130"/>
      <c r="AD566" s="130"/>
      <c r="AE566" s="130"/>
      <c r="AF566" s="130"/>
      <c r="AG566" s="130"/>
      <c r="AH566" s="130"/>
      <c r="AI566" s="130"/>
      <c r="AJ566" s="130"/>
      <c r="AK566" s="130"/>
      <c r="AL566" s="130"/>
      <c r="AM566" s="130"/>
      <c r="AN566" s="130"/>
      <c r="AO566" s="116"/>
      <c r="AP566" s="116"/>
      <c r="AQ566" s="116"/>
      <c r="AR566" s="116"/>
      <c r="AS566" s="116"/>
      <c r="AT566" s="116"/>
      <c r="AU566" s="116"/>
      <c r="AV566" s="116"/>
      <c r="AW566" s="116"/>
      <c r="AX566" s="116"/>
      <c r="AY566" s="116"/>
    </row>
    <row r="567" spans="9:51" ht="15.75" customHeight="1">
      <c r="I567" s="260"/>
      <c r="J567" s="116"/>
      <c r="K567" s="130"/>
      <c r="L567" s="130"/>
      <c r="M567" s="130"/>
      <c r="N567" s="130"/>
      <c r="O567" s="130"/>
      <c r="P567" s="117"/>
      <c r="Q567" s="130"/>
      <c r="R567" s="130"/>
      <c r="S567" s="130"/>
      <c r="T567" s="130"/>
      <c r="U567" s="130"/>
      <c r="V567" s="325"/>
      <c r="W567" s="325"/>
      <c r="X567" s="130"/>
      <c r="Y567" s="325"/>
      <c r="Z567" s="325"/>
      <c r="AA567" s="325"/>
      <c r="AB567" s="130"/>
      <c r="AC567" s="130"/>
      <c r="AD567" s="130"/>
      <c r="AE567" s="130"/>
      <c r="AF567" s="130"/>
      <c r="AG567" s="130"/>
      <c r="AH567" s="130"/>
      <c r="AI567" s="130"/>
      <c r="AJ567" s="130"/>
      <c r="AK567" s="130"/>
      <c r="AL567" s="130"/>
      <c r="AM567" s="130"/>
      <c r="AN567" s="130"/>
      <c r="AO567" s="116"/>
      <c r="AP567" s="116"/>
      <c r="AQ567" s="116"/>
      <c r="AR567" s="116"/>
      <c r="AS567" s="116"/>
      <c r="AT567" s="116"/>
      <c r="AU567" s="116"/>
      <c r="AV567" s="116"/>
      <c r="AW567" s="116"/>
      <c r="AX567" s="116"/>
      <c r="AY567" s="116"/>
    </row>
    <row r="568" spans="9:51" ht="15.75" customHeight="1">
      <c r="I568" s="260"/>
      <c r="J568" s="116"/>
      <c r="K568" s="130"/>
      <c r="L568" s="130"/>
      <c r="M568" s="130"/>
      <c r="N568" s="130"/>
      <c r="O568" s="130"/>
      <c r="P568" s="117"/>
      <c r="Q568" s="130"/>
      <c r="R568" s="130"/>
      <c r="S568" s="130"/>
      <c r="T568" s="130"/>
      <c r="U568" s="130"/>
      <c r="V568" s="325"/>
      <c r="W568" s="325"/>
      <c r="X568" s="130"/>
      <c r="Y568" s="325"/>
      <c r="Z568" s="325"/>
      <c r="AA568" s="325"/>
      <c r="AB568" s="130"/>
      <c r="AC568" s="130"/>
      <c r="AD568" s="130"/>
      <c r="AE568" s="130"/>
      <c r="AF568" s="130"/>
      <c r="AG568" s="130"/>
      <c r="AH568" s="130"/>
      <c r="AI568" s="130"/>
      <c r="AJ568" s="130"/>
      <c r="AK568" s="130"/>
      <c r="AL568" s="130"/>
      <c r="AM568" s="130"/>
      <c r="AN568" s="130"/>
      <c r="AO568" s="116"/>
      <c r="AP568" s="116"/>
      <c r="AQ568" s="116"/>
      <c r="AR568" s="116"/>
      <c r="AS568" s="116"/>
      <c r="AT568" s="116"/>
      <c r="AU568" s="116"/>
      <c r="AV568" s="116"/>
      <c r="AW568" s="116"/>
      <c r="AX568" s="116"/>
      <c r="AY568" s="116"/>
    </row>
    <row r="569" spans="9:51" ht="15.75" customHeight="1">
      <c r="I569" s="260"/>
      <c r="J569" s="116"/>
      <c r="K569" s="130"/>
      <c r="L569" s="130"/>
      <c r="M569" s="130"/>
      <c r="N569" s="130"/>
      <c r="O569" s="130"/>
      <c r="P569" s="117"/>
      <c r="Q569" s="130"/>
      <c r="R569" s="130"/>
      <c r="S569" s="130"/>
      <c r="T569" s="130"/>
      <c r="U569" s="130"/>
      <c r="V569" s="325"/>
      <c r="W569" s="325"/>
      <c r="X569" s="130"/>
      <c r="Y569" s="325"/>
      <c r="Z569" s="325"/>
      <c r="AA569" s="325"/>
      <c r="AB569" s="130"/>
      <c r="AC569" s="130"/>
      <c r="AD569" s="130"/>
      <c r="AE569" s="130"/>
      <c r="AF569" s="130"/>
      <c r="AG569" s="130"/>
      <c r="AH569" s="130"/>
      <c r="AI569" s="130"/>
      <c r="AJ569" s="130"/>
      <c r="AK569" s="130"/>
      <c r="AL569" s="130"/>
      <c r="AM569" s="130"/>
      <c r="AN569" s="130"/>
      <c r="AO569" s="116"/>
      <c r="AP569" s="116"/>
      <c r="AQ569" s="116"/>
      <c r="AR569" s="116"/>
      <c r="AS569" s="116"/>
      <c r="AT569" s="116"/>
      <c r="AU569" s="116"/>
      <c r="AV569" s="116"/>
      <c r="AW569" s="116"/>
      <c r="AX569" s="116"/>
      <c r="AY569" s="116"/>
    </row>
    <row r="570" spans="9:51" ht="15.75" customHeight="1">
      <c r="I570" s="260"/>
      <c r="J570" s="116"/>
      <c r="K570" s="130"/>
      <c r="L570" s="130"/>
      <c r="M570" s="130"/>
      <c r="N570" s="130"/>
      <c r="O570" s="130"/>
      <c r="P570" s="117"/>
      <c r="Q570" s="130"/>
      <c r="R570" s="130"/>
      <c r="S570" s="130"/>
      <c r="T570" s="130"/>
      <c r="U570" s="130"/>
      <c r="V570" s="325"/>
      <c r="W570" s="325"/>
      <c r="X570" s="130"/>
      <c r="Y570" s="325"/>
      <c r="Z570" s="325"/>
      <c r="AA570" s="325"/>
      <c r="AB570" s="130"/>
      <c r="AC570" s="130"/>
      <c r="AD570" s="130"/>
      <c r="AE570" s="130"/>
      <c r="AF570" s="130"/>
      <c r="AG570" s="130"/>
      <c r="AH570" s="130"/>
      <c r="AI570" s="130"/>
      <c r="AJ570" s="130"/>
      <c r="AK570" s="130"/>
      <c r="AL570" s="130"/>
      <c r="AM570" s="130"/>
      <c r="AN570" s="130"/>
      <c r="AO570" s="116"/>
      <c r="AP570" s="116"/>
      <c r="AQ570" s="116"/>
      <c r="AR570" s="116"/>
      <c r="AS570" s="116"/>
      <c r="AT570" s="116"/>
      <c r="AU570" s="116"/>
      <c r="AV570" s="116"/>
      <c r="AW570" s="116"/>
      <c r="AX570" s="116"/>
      <c r="AY570" s="116"/>
    </row>
    <row r="571" spans="9:51" ht="15.75" customHeight="1">
      <c r="I571" s="260"/>
      <c r="J571" s="116"/>
      <c r="K571" s="130"/>
      <c r="L571" s="130"/>
      <c r="M571" s="130"/>
      <c r="N571" s="130"/>
      <c r="O571" s="130"/>
      <c r="P571" s="117"/>
      <c r="Q571" s="130"/>
      <c r="R571" s="130"/>
      <c r="S571" s="130"/>
      <c r="T571" s="130"/>
      <c r="U571" s="130"/>
      <c r="V571" s="325"/>
      <c r="W571" s="325"/>
      <c r="X571" s="130"/>
      <c r="Y571" s="325"/>
      <c r="Z571" s="325"/>
      <c r="AA571" s="325"/>
      <c r="AB571" s="130"/>
      <c r="AC571" s="130"/>
      <c r="AD571" s="130"/>
      <c r="AE571" s="130"/>
      <c r="AF571" s="130"/>
      <c r="AG571" s="130"/>
      <c r="AH571" s="130"/>
      <c r="AI571" s="130"/>
      <c r="AJ571" s="130"/>
      <c r="AK571" s="130"/>
      <c r="AL571" s="130"/>
      <c r="AM571" s="130"/>
      <c r="AN571" s="130"/>
      <c r="AO571" s="116"/>
      <c r="AP571" s="116"/>
      <c r="AQ571" s="116"/>
      <c r="AR571" s="116"/>
      <c r="AS571" s="116"/>
      <c r="AT571" s="116"/>
      <c r="AU571" s="116"/>
      <c r="AV571" s="116"/>
      <c r="AW571" s="116"/>
      <c r="AX571" s="116"/>
      <c r="AY571" s="116"/>
    </row>
    <row r="572" spans="9:51" ht="15.75" customHeight="1">
      <c r="I572" s="260"/>
      <c r="J572" s="116"/>
      <c r="K572" s="130"/>
      <c r="L572" s="130"/>
      <c r="M572" s="130"/>
      <c r="N572" s="130"/>
      <c r="O572" s="130"/>
      <c r="P572" s="117"/>
      <c r="Q572" s="130"/>
      <c r="R572" s="130"/>
      <c r="S572" s="130"/>
      <c r="T572" s="130"/>
      <c r="U572" s="130"/>
      <c r="V572" s="325"/>
      <c r="W572" s="325"/>
      <c r="X572" s="130"/>
      <c r="Y572" s="325"/>
      <c r="Z572" s="325"/>
      <c r="AA572" s="325"/>
      <c r="AB572" s="130"/>
      <c r="AC572" s="130"/>
      <c r="AD572" s="130"/>
      <c r="AE572" s="130"/>
      <c r="AF572" s="130"/>
      <c r="AG572" s="130"/>
      <c r="AH572" s="130"/>
      <c r="AI572" s="130"/>
      <c r="AJ572" s="130"/>
      <c r="AK572" s="130"/>
      <c r="AL572" s="130"/>
      <c r="AM572" s="130"/>
      <c r="AN572" s="130"/>
      <c r="AO572" s="116"/>
      <c r="AP572" s="116"/>
      <c r="AQ572" s="116"/>
      <c r="AR572" s="116"/>
      <c r="AS572" s="116"/>
      <c r="AT572" s="116"/>
      <c r="AU572" s="116"/>
      <c r="AV572" s="116"/>
      <c r="AW572" s="116"/>
      <c r="AX572" s="116"/>
      <c r="AY572" s="116"/>
    </row>
    <row r="573" spans="9:51" ht="15.75" customHeight="1">
      <c r="I573" s="260"/>
      <c r="J573" s="116"/>
      <c r="K573" s="130"/>
      <c r="L573" s="130"/>
      <c r="M573" s="130"/>
      <c r="N573" s="130"/>
      <c r="O573" s="130"/>
      <c r="P573" s="117"/>
      <c r="Q573" s="130"/>
      <c r="R573" s="130"/>
      <c r="S573" s="130"/>
      <c r="T573" s="130"/>
      <c r="U573" s="130"/>
      <c r="V573" s="325"/>
      <c r="W573" s="325"/>
      <c r="X573" s="130"/>
      <c r="Y573" s="325"/>
      <c r="Z573" s="325"/>
      <c r="AA573" s="325"/>
      <c r="AB573" s="130"/>
      <c r="AC573" s="130"/>
      <c r="AD573" s="130"/>
      <c r="AE573" s="130"/>
      <c r="AF573" s="130"/>
      <c r="AG573" s="130"/>
      <c r="AH573" s="130"/>
      <c r="AI573" s="130"/>
      <c r="AJ573" s="130"/>
      <c r="AK573" s="130"/>
      <c r="AL573" s="130"/>
      <c r="AM573" s="130"/>
      <c r="AN573" s="130"/>
      <c r="AO573" s="116"/>
      <c r="AP573" s="116"/>
      <c r="AQ573" s="116"/>
      <c r="AR573" s="116"/>
      <c r="AS573" s="116"/>
      <c r="AT573" s="116"/>
      <c r="AU573" s="116"/>
      <c r="AV573" s="116"/>
      <c r="AW573" s="116"/>
      <c r="AX573" s="116"/>
      <c r="AY573" s="116"/>
    </row>
    <row r="574" spans="9:51" ht="15.75" customHeight="1">
      <c r="I574" s="260"/>
      <c r="J574" s="116"/>
      <c r="K574" s="130"/>
      <c r="L574" s="130"/>
      <c r="M574" s="130"/>
      <c r="N574" s="130"/>
      <c r="O574" s="130"/>
      <c r="P574" s="117"/>
      <c r="Q574" s="130"/>
      <c r="R574" s="130"/>
      <c r="S574" s="130"/>
      <c r="T574" s="130"/>
      <c r="U574" s="130"/>
      <c r="V574" s="325"/>
      <c r="W574" s="325"/>
      <c r="X574" s="130"/>
      <c r="Y574" s="325"/>
      <c r="Z574" s="325"/>
      <c r="AA574" s="325"/>
      <c r="AB574" s="130"/>
      <c r="AC574" s="130"/>
      <c r="AD574" s="130"/>
      <c r="AE574" s="130"/>
      <c r="AF574" s="130"/>
      <c r="AG574" s="130"/>
      <c r="AH574" s="130"/>
      <c r="AI574" s="130"/>
      <c r="AJ574" s="130"/>
      <c r="AK574" s="130"/>
      <c r="AL574" s="130"/>
      <c r="AM574" s="130"/>
      <c r="AN574" s="130"/>
      <c r="AO574" s="116"/>
      <c r="AP574" s="116"/>
      <c r="AQ574" s="116"/>
      <c r="AR574" s="116"/>
      <c r="AS574" s="116"/>
      <c r="AT574" s="116"/>
      <c r="AU574" s="116"/>
      <c r="AV574" s="116"/>
      <c r="AW574" s="116"/>
      <c r="AX574" s="116"/>
      <c r="AY574" s="116"/>
    </row>
    <row r="575" spans="9:51" ht="15.75" customHeight="1">
      <c r="I575" s="260"/>
      <c r="J575" s="116"/>
      <c r="K575" s="130"/>
      <c r="L575" s="130"/>
      <c r="M575" s="130"/>
      <c r="N575" s="130"/>
      <c r="O575" s="130"/>
      <c r="P575" s="117"/>
      <c r="Q575" s="130"/>
      <c r="R575" s="130"/>
      <c r="S575" s="130"/>
      <c r="T575" s="130"/>
      <c r="U575" s="130"/>
      <c r="V575" s="325"/>
      <c r="W575" s="325"/>
      <c r="X575" s="130"/>
      <c r="Y575" s="325"/>
      <c r="Z575" s="325"/>
      <c r="AA575" s="325"/>
      <c r="AB575" s="130"/>
      <c r="AC575" s="130"/>
      <c r="AD575" s="130"/>
      <c r="AE575" s="130"/>
      <c r="AF575" s="130"/>
      <c r="AG575" s="130"/>
      <c r="AH575" s="130"/>
      <c r="AI575" s="130"/>
      <c r="AJ575" s="130"/>
      <c r="AK575" s="130"/>
      <c r="AL575" s="130"/>
      <c r="AM575" s="130"/>
      <c r="AN575" s="130"/>
      <c r="AO575" s="116"/>
      <c r="AP575" s="116"/>
      <c r="AQ575" s="116"/>
      <c r="AR575" s="116"/>
      <c r="AS575" s="116"/>
      <c r="AT575" s="116"/>
      <c r="AU575" s="116"/>
      <c r="AV575" s="116"/>
      <c r="AW575" s="116"/>
      <c r="AX575" s="116"/>
      <c r="AY575" s="116"/>
    </row>
    <row r="576" spans="9:51" ht="15.75" customHeight="1">
      <c r="I576" s="260"/>
      <c r="J576" s="116"/>
      <c r="K576" s="130"/>
      <c r="L576" s="130"/>
      <c r="M576" s="130"/>
      <c r="N576" s="130"/>
      <c r="O576" s="130"/>
      <c r="P576" s="117"/>
      <c r="Q576" s="130"/>
      <c r="R576" s="130"/>
      <c r="S576" s="130"/>
      <c r="T576" s="130"/>
      <c r="U576" s="130"/>
      <c r="V576" s="325"/>
      <c r="W576" s="325"/>
      <c r="X576" s="130"/>
      <c r="Y576" s="325"/>
      <c r="Z576" s="325"/>
      <c r="AA576" s="325"/>
      <c r="AB576" s="130"/>
      <c r="AC576" s="130"/>
      <c r="AD576" s="130"/>
      <c r="AE576" s="130"/>
      <c r="AF576" s="130"/>
      <c r="AG576" s="130"/>
      <c r="AH576" s="130"/>
      <c r="AI576" s="130"/>
      <c r="AJ576" s="130"/>
      <c r="AK576" s="130"/>
      <c r="AL576" s="130"/>
      <c r="AM576" s="130"/>
      <c r="AN576" s="130"/>
      <c r="AO576" s="116"/>
      <c r="AP576" s="116"/>
      <c r="AQ576" s="116"/>
      <c r="AR576" s="116"/>
      <c r="AS576" s="116"/>
      <c r="AT576" s="116"/>
      <c r="AU576" s="116"/>
      <c r="AV576" s="116"/>
      <c r="AW576" s="116"/>
      <c r="AX576" s="116"/>
      <c r="AY576" s="116"/>
    </row>
    <row r="577" spans="9:51" ht="15.75" customHeight="1">
      <c r="I577" s="260"/>
      <c r="J577" s="116"/>
      <c r="K577" s="130"/>
      <c r="L577" s="130"/>
      <c r="M577" s="130"/>
      <c r="N577" s="130"/>
      <c r="O577" s="130"/>
      <c r="P577" s="117"/>
      <c r="Q577" s="130"/>
      <c r="R577" s="130"/>
      <c r="S577" s="130"/>
      <c r="T577" s="130"/>
      <c r="U577" s="130"/>
      <c r="V577" s="325"/>
      <c r="W577" s="325"/>
      <c r="X577" s="130"/>
      <c r="Y577" s="325"/>
      <c r="Z577" s="325"/>
      <c r="AA577" s="325"/>
      <c r="AB577" s="130"/>
      <c r="AC577" s="130"/>
      <c r="AD577" s="130"/>
      <c r="AE577" s="130"/>
      <c r="AF577" s="130"/>
      <c r="AG577" s="130"/>
      <c r="AH577" s="130"/>
      <c r="AI577" s="130"/>
      <c r="AJ577" s="130"/>
      <c r="AK577" s="130"/>
      <c r="AL577" s="130"/>
      <c r="AM577" s="130"/>
      <c r="AN577" s="130"/>
      <c r="AO577" s="116"/>
      <c r="AP577" s="116"/>
      <c r="AQ577" s="116"/>
      <c r="AR577" s="116"/>
      <c r="AS577" s="116"/>
      <c r="AT577" s="116"/>
      <c r="AU577" s="116"/>
      <c r="AV577" s="116"/>
      <c r="AW577" s="116"/>
      <c r="AX577" s="116"/>
      <c r="AY577" s="116"/>
    </row>
    <row r="578" spans="9:51" ht="15.75" customHeight="1">
      <c r="I578" s="260"/>
      <c r="J578" s="116"/>
      <c r="K578" s="130"/>
      <c r="L578" s="130"/>
      <c r="M578" s="130"/>
      <c r="N578" s="130"/>
      <c r="O578" s="130"/>
      <c r="P578" s="117"/>
      <c r="Q578" s="130"/>
      <c r="R578" s="130"/>
      <c r="S578" s="130"/>
      <c r="T578" s="130"/>
      <c r="U578" s="130"/>
      <c r="V578" s="325"/>
      <c r="W578" s="325"/>
      <c r="X578" s="130"/>
      <c r="Y578" s="325"/>
      <c r="Z578" s="325"/>
      <c r="AA578" s="325"/>
      <c r="AB578" s="130"/>
      <c r="AC578" s="130"/>
      <c r="AD578" s="130"/>
      <c r="AE578" s="130"/>
      <c r="AF578" s="130"/>
      <c r="AG578" s="130"/>
      <c r="AH578" s="130"/>
      <c r="AI578" s="130"/>
      <c r="AJ578" s="130"/>
      <c r="AK578" s="130"/>
      <c r="AL578" s="130"/>
      <c r="AM578" s="130"/>
      <c r="AN578" s="130"/>
      <c r="AO578" s="116"/>
      <c r="AP578" s="116"/>
      <c r="AQ578" s="116"/>
      <c r="AR578" s="116"/>
      <c r="AS578" s="116"/>
      <c r="AT578" s="116"/>
      <c r="AU578" s="116"/>
      <c r="AV578" s="116"/>
      <c r="AW578" s="116"/>
      <c r="AX578" s="116"/>
      <c r="AY578" s="116"/>
    </row>
    <row r="579" spans="9:51" ht="15.75" customHeight="1">
      <c r="I579" s="260"/>
      <c r="J579" s="116"/>
      <c r="K579" s="130"/>
      <c r="L579" s="130"/>
      <c r="M579" s="130"/>
      <c r="N579" s="130"/>
      <c r="O579" s="130"/>
      <c r="P579" s="117"/>
      <c r="Q579" s="130"/>
      <c r="R579" s="130"/>
      <c r="S579" s="130"/>
      <c r="T579" s="130"/>
      <c r="U579" s="130"/>
      <c r="V579" s="325"/>
      <c r="W579" s="325"/>
      <c r="X579" s="130"/>
      <c r="Y579" s="325"/>
      <c r="Z579" s="325"/>
      <c r="AA579" s="325"/>
      <c r="AB579" s="130"/>
      <c r="AC579" s="130"/>
      <c r="AD579" s="130"/>
      <c r="AE579" s="130"/>
      <c r="AF579" s="130"/>
      <c r="AG579" s="130"/>
      <c r="AH579" s="130"/>
      <c r="AI579" s="130"/>
      <c r="AJ579" s="130"/>
      <c r="AK579" s="130"/>
      <c r="AL579" s="130"/>
      <c r="AM579" s="130"/>
      <c r="AN579" s="130"/>
      <c r="AO579" s="116"/>
      <c r="AP579" s="116"/>
      <c r="AQ579" s="116"/>
      <c r="AR579" s="116"/>
      <c r="AS579" s="116"/>
      <c r="AT579" s="116"/>
      <c r="AU579" s="116"/>
      <c r="AV579" s="116"/>
      <c r="AW579" s="116"/>
      <c r="AX579" s="116"/>
      <c r="AY579" s="116"/>
    </row>
    <row r="580" spans="9:51" ht="15.75" customHeight="1">
      <c r="I580" s="260"/>
      <c r="J580" s="116"/>
      <c r="K580" s="130"/>
      <c r="L580" s="130"/>
      <c r="M580" s="130"/>
      <c r="N580" s="130"/>
      <c r="O580" s="130"/>
      <c r="P580" s="117"/>
      <c r="Q580" s="130"/>
      <c r="R580" s="130"/>
      <c r="S580" s="130"/>
      <c r="T580" s="130"/>
      <c r="U580" s="130"/>
      <c r="V580" s="325"/>
      <c r="W580" s="325"/>
      <c r="X580" s="130"/>
      <c r="Y580" s="325"/>
      <c r="Z580" s="325"/>
      <c r="AA580" s="325"/>
      <c r="AB580" s="130"/>
      <c r="AC580" s="130"/>
      <c r="AD580" s="130"/>
      <c r="AE580" s="130"/>
      <c r="AF580" s="130"/>
      <c r="AG580" s="130"/>
      <c r="AH580" s="130"/>
      <c r="AI580" s="130"/>
      <c r="AJ580" s="130"/>
      <c r="AK580" s="130"/>
      <c r="AL580" s="130"/>
      <c r="AM580" s="130"/>
      <c r="AN580" s="130"/>
      <c r="AO580" s="116"/>
      <c r="AP580" s="116"/>
      <c r="AQ580" s="116"/>
      <c r="AR580" s="116"/>
      <c r="AS580" s="116"/>
      <c r="AT580" s="116"/>
      <c r="AU580" s="116"/>
      <c r="AV580" s="116"/>
      <c r="AW580" s="116"/>
      <c r="AX580" s="116"/>
      <c r="AY580" s="116"/>
    </row>
    <row r="581" spans="9:51" ht="15.75" customHeight="1">
      <c r="I581" s="260"/>
      <c r="J581" s="116"/>
      <c r="K581" s="130"/>
      <c r="L581" s="130"/>
      <c r="M581" s="130"/>
      <c r="N581" s="130"/>
      <c r="O581" s="130"/>
      <c r="P581" s="117"/>
      <c r="Q581" s="130"/>
      <c r="R581" s="130"/>
      <c r="S581" s="130"/>
      <c r="T581" s="130"/>
      <c r="U581" s="130"/>
      <c r="V581" s="325"/>
      <c r="W581" s="325"/>
      <c r="X581" s="130"/>
      <c r="Y581" s="325"/>
      <c r="Z581" s="325"/>
      <c r="AA581" s="325"/>
      <c r="AB581" s="130"/>
      <c r="AC581" s="130"/>
      <c r="AD581" s="130"/>
      <c r="AE581" s="130"/>
      <c r="AF581" s="130"/>
      <c r="AG581" s="130"/>
      <c r="AH581" s="130"/>
      <c r="AI581" s="130"/>
      <c r="AJ581" s="130"/>
      <c r="AK581" s="130"/>
      <c r="AL581" s="130"/>
      <c r="AM581" s="130"/>
      <c r="AN581" s="130"/>
      <c r="AO581" s="116"/>
      <c r="AP581" s="116"/>
      <c r="AQ581" s="116"/>
      <c r="AR581" s="116"/>
      <c r="AS581" s="116"/>
      <c r="AT581" s="116"/>
      <c r="AU581" s="116"/>
      <c r="AV581" s="116"/>
      <c r="AW581" s="116"/>
      <c r="AX581" s="116"/>
      <c r="AY581" s="116"/>
    </row>
    <row r="582" spans="9:51" ht="15.75" customHeight="1">
      <c r="I582" s="260"/>
      <c r="J582" s="116"/>
      <c r="K582" s="130"/>
      <c r="L582" s="130"/>
      <c r="M582" s="130"/>
      <c r="N582" s="130"/>
      <c r="O582" s="130"/>
      <c r="P582" s="117"/>
      <c r="Q582" s="130"/>
      <c r="R582" s="130"/>
      <c r="S582" s="130"/>
      <c r="T582" s="130"/>
      <c r="U582" s="130"/>
      <c r="V582" s="325"/>
      <c r="W582" s="325"/>
      <c r="X582" s="130"/>
      <c r="Y582" s="325"/>
      <c r="Z582" s="325"/>
      <c r="AA582" s="325"/>
      <c r="AB582" s="130"/>
      <c r="AC582" s="130"/>
      <c r="AD582" s="130"/>
      <c r="AE582" s="130"/>
      <c r="AF582" s="130"/>
      <c r="AG582" s="130"/>
      <c r="AH582" s="130"/>
      <c r="AI582" s="130"/>
      <c r="AJ582" s="130"/>
      <c r="AK582" s="130"/>
      <c r="AL582" s="130"/>
      <c r="AM582" s="130"/>
      <c r="AN582" s="130"/>
      <c r="AO582" s="116"/>
      <c r="AP582" s="116"/>
      <c r="AQ582" s="116"/>
      <c r="AR582" s="116"/>
      <c r="AS582" s="116"/>
      <c r="AT582" s="116"/>
      <c r="AU582" s="116"/>
      <c r="AV582" s="116"/>
      <c r="AW582" s="116"/>
      <c r="AX582" s="116"/>
      <c r="AY582" s="116"/>
    </row>
    <row r="583" spans="9:51" ht="15.75" customHeight="1">
      <c r="I583" s="260"/>
      <c r="J583" s="116"/>
      <c r="K583" s="130"/>
      <c r="L583" s="130"/>
      <c r="M583" s="130"/>
      <c r="N583" s="130"/>
      <c r="O583" s="130"/>
      <c r="P583" s="117"/>
      <c r="Q583" s="130"/>
      <c r="R583" s="130"/>
      <c r="S583" s="130"/>
      <c r="T583" s="130"/>
      <c r="U583" s="130"/>
      <c r="V583" s="325"/>
      <c r="W583" s="325"/>
      <c r="X583" s="130"/>
      <c r="Y583" s="325"/>
      <c r="Z583" s="325"/>
      <c r="AA583" s="325"/>
      <c r="AB583" s="130"/>
      <c r="AC583" s="130"/>
      <c r="AD583" s="130"/>
      <c r="AE583" s="130"/>
      <c r="AF583" s="130"/>
      <c r="AG583" s="130"/>
      <c r="AH583" s="130"/>
      <c r="AI583" s="130"/>
      <c r="AJ583" s="130"/>
      <c r="AK583" s="130"/>
      <c r="AL583" s="130"/>
      <c r="AM583" s="130"/>
      <c r="AN583" s="130"/>
      <c r="AO583" s="116"/>
      <c r="AP583" s="116"/>
      <c r="AQ583" s="116"/>
      <c r="AR583" s="116"/>
      <c r="AS583" s="116"/>
      <c r="AT583" s="116"/>
      <c r="AU583" s="116"/>
      <c r="AV583" s="116"/>
      <c r="AW583" s="116"/>
      <c r="AX583" s="116"/>
      <c r="AY583" s="116"/>
    </row>
    <row r="584" spans="9:51" ht="15.75" customHeight="1">
      <c r="I584" s="260"/>
      <c r="J584" s="116"/>
      <c r="K584" s="130"/>
      <c r="L584" s="130"/>
      <c r="M584" s="130"/>
      <c r="N584" s="130"/>
      <c r="O584" s="130"/>
      <c r="P584" s="117"/>
      <c r="Q584" s="130"/>
      <c r="R584" s="130"/>
      <c r="S584" s="130"/>
      <c r="T584" s="130"/>
      <c r="U584" s="130"/>
      <c r="V584" s="325"/>
      <c r="W584" s="325"/>
      <c r="X584" s="130"/>
      <c r="Y584" s="325"/>
      <c r="Z584" s="325"/>
      <c r="AA584" s="325"/>
      <c r="AB584" s="130"/>
      <c r="AC584" s="130"/>
      <c r="AD584" s="130"/>
      <c r="AE584" s="130"/>
      <c r="AF584" s="130"/>
      <c r="AG584" s="130"/>
      <c r="AH584" s="130"/>
      <c r="AI584" s="130"/>
      <c r="AJ584" s="130"/>
      <c r="AK584" s="130"/>
      <c r="AL584" s="130"/>
      <c r="AM584" s="130"/>
      <c r="AN584" s="130"/>
      <c r="AO584" s="116"/>
      <c r="AP584" s="116"/>
      <c r="AQ584" s="116"/>
      <c r="AR584" s="116"/>
      <c r="AS584" s="116"/>
      <c r="AT584" s="116"/>
      <c r="AU584" s="116"/>
      <c r="AV584" s="116"/>
      <c r="AW584" s="116"/>
      <c r="AX584" s="116"/>
      <c r="AY584" s="116"/>
    </row>
    <row r="585" spans="9:51" ht="15.75" customHeight="1">
      <c r="I585" s="260"/>
      <c r="J585" s="116"/>
      <c r="K585" s="130"/>
      <c r="L585" s="130"/>
      <c r="M585" s="130"/>
      <c r="N585" s="130"/>
      <c r="O585" s="130"/>
      <c r="P585" s="117"/>
      <c r="Q585" s="130"/>
      <c r="R585" s="130"/>
      <c r="S585" s="130"/>
      <c r="T585" s="130"/>
      <c r="U585" s="130"/>
      <c r="V585" s="325"/>
      <c r="W585" s="325"/>
      <c r="X585" s="130"/>
      <c r="Y585" s="325"/>
      <c r="Z585" s="325"/>
      <c r="AA585" s="325"/>
      <c r="AB585" s="130"/>
      <c r="AC585" s="130"/>
      <c r="AD585" s="130"/>
      <c r="AE585" s="130"/>
      <c r="AF585" s="130"/>
      <c r="AG585" s="130"/>
      <c r="AH585" s="130"/>
      <c r="AI585" s="130"/>
      <c r="AJ585" s="130"/>
      <c r="AK585" s="130"/>
      <c r="AL585" s="130"/>
      <c r="AM585" s="130"/>
      <c r="AN585" s="130"/>
      <c r="AO585" s="116"/>
      <c r="AP585" s="116"/>
      <c r="AQ585" s="116"/>
      <c r="AR585" s="116"/>
      <c r="AS585" s="116"/>
      <c r="AT585" s="116"/>
      <c r="AU585" s="116"/>
      <c r="AV585" s="116"/>
      <c r="AW585" s="116"/>
      <c r="AX585" s="116"/>
      <c r="AY585" s="116"/>
    </row>
    <row r="586" spans="9:51" ht="15.75" customHeight="1">
      <c r="I586" s="260"/>
      <c r="J586" s="116"/>
      <c r="K586" s="130"/>
      <c r="L586" s="130"/>
      <c r="M586" s="130"/>
      <c r="N586" s="130"/>
      <c r="O586" s="130"/>
      <c r="P586" s="117"/>
      <c r="Q586" s="130"/>
      <c r="R586" s="130"/>
      <c r="S586" s="130"/>
      <c r="T586" s="130"/>
      <c r="U586" s="130"/>
      <c r="V586" s="325"/>
      <c r="W586" s="325"/>
      <c r="X586" s="130"/>
      <c r="Y586" s="325"/>
      <c r="Z586" s="325"/>
      <c r="AA586" s="325"/>
      <c r="AB586" s="130"/>
      <c r="AC586" s="130"/>
      <c r="AD586" s="130"/>
      <c r="AE586" s="130"/>
      <c r="AF586" s="130"/>
      <c r="AG586" s="130"/>
      <c r="AH586" s="130"/>
      <c r="AI586" s="130"/>
      <c r="AJ586" s="130"/>
      <c r="AK586" s="130"/>
      <c r="AL586" s="130"/>
      <c r="AM586" s="130"/>
      <c r="AN586" s="130"/>
      <c r="AO586" s="116"/>
      <c r="AP586" s="116"/>
      <c r="AQ586" s="116"/>
      <c r="AR586" s="116"/>
      <c r="AS586" s="116"/>
      <c r="AT586" s="116"/>
      <c r="AU586" s="116"/>
      <c r="AV586" s="116"/>
      <c r="AW586" s="116"/>
      <c r="AX586" s="116"/>
      <c r="AY586" s="116"/>
    </row>
    <row r="587" spans="9:51" ht="15.75" customHeight="1">
      <c r="I587" s="260"/>
      <c r="J587" s="116"/>
      <c r="K587" s="130"/>
      <c r="L587" s="130"/>
      <c r="M587" s="130"/>
      <c r="N587" s="130"/>
      <c r="O587" s="130"/>
      <c r="P587" s="117"/>
      <c r="Q587" s="130"/>
      <c r="R587" s="130"/>
      <c r="S587" s="130"/>
      <c r="T587" s="130"/>
      <c r="U587" s="130"/>
      <c r="V587" s="325"/>
      <c r="W587" s="325"/>
      <c r="X587" s="130"/>
      <c r="Y587" s="325"/>
      <c r="Z587" s="325"/>
      <c r="AA587" s="325"/>
      <c r="AB587" s="130"/>
      <c r="AC587" s="130"/>
      <c r="AD587" s="130"/>
      <c r="AE587" s="130"/>
      <c r="AF587" s="130"/>
      <c r="AG587" s="130"/>
      <c r="AH587" s="130"/>
      <c r="AI587" s="130"/>
      <c r="AJ587" s="130"/>
      <c r="AK587" s="130"/>
      <c r="AL587" s="130"/>
      <c r="AM587" s="130"/>
      <c r="AN587" s="130"/>
      <c r="AO587" s="116"/>
      <c r="AP587" s="116"/>
      <c r="AQ587" s="116"/>
      <c r="AR587" s="116"/>
      <c r="AS587" s="116"/>
      <c r="AT587" s="116"/>
      <c r="AU587" s="116"/>
      <c r="AV587" s="116"/>
      <c r="AW587" s="116"/>
      <c r="AX587" s="116"/>
      <c r="AY587" s="116"/>
    </row>
    <row r="588" spans="9:51" ht="15.75" customHeight="1">
      <c r="I588" s="260"/>
      <c r="J588" s="116"/>
      <c r="K588" s="130"/>
      <c r="L588" s="130"/>
      <c r="M588" s="130"/>
      <c r="N588" s="130"/>
      <c r="O588" s="130"/>
      <c r="P588" s="117"/>
      <c r="Q588" s="130"/>
      <c r="R588" s="130"/>
      <c r="S588" s="130"/>
      <c r="T588" s="130"/>
      <c r="U588" s="130"/>
      <c r="V588" s="325"/>
      <c r="W588" s="325"/>
      <c r="X588" s="130"/>
      <c r="Y588" s="325"/>
      <c r="Z588" s="325"/>
      <c r="AA588" s="325"/>
      <c r="AB588" s="130"/>
      <c r="AC588" s="130"/>
      <c r="AD588" s="130"/>
      <c r="AE588" s="130"/>
      <c r="AF588" s="130"/>
      <c r="AG588" s="130"/>
      <c r="AH588" s="130"/>
      <c r="AI588" s="130"/>
      <c r="AJ588" s="130"/>
      <c r="AK588" s="130"/>
      <c r="AL588" s="130"/>
      <c r="AM588" s="130"/>
      <c r="AN588" s="130"/>
      <c r="AO588" s="116"/>
      <c r="AP588" s="116"/>
      <c r="AQ588" s="116"/>
      <c r="AR588" s="116"/>
      <c r="AS588" s="116"/>
      <c r="AT588" s="116"/>
      <c r="AU588" s="116"/>
      <c r="AV588" s="116"/>
      <c r="AW588" s="116"/>
      <c r="AX588" s="116"/>
      <c r="AY588" s="116"/>
    </row>
    <row r="589" spans="9:51" ht="15.75" customHeight="1">
      <c r="I589" s="260"/>
      <c r="J589" s="116"/>
      <c r="K589" s="130"/>
      <c r="L589" s="130"/>
      <c r="M589" s="130"/>
      <c r="N589" s="130"/>
      <c r="O589" s="130"/>
      <c r="P589" s="117"/>
      <c r="Q589" s="130"/>
      <c r="R589" s="130"/>
      <c r="S589" s="130"/>
      <c r="T589" s="130"/>
      <c r="U589" s="130"/>
      <c r="V589" s="325"/>
      <c r="W589" s="325"/>
      <c r="X589" s="130"/>
      <c r="Y589" s="325"/>
      <c r="Z589" s="325"/>
      <c r="AA589" s="325"/>
      <c r="AB589" s="130"/>
      <c r="AC589" s="130"/>
      <c r="AD589" s="130"/>
      <c r="AE589" s="130"/>
      <c r="AF589" s="130"/>
      <c r="AG589" s="130"/>
      <c r="AH589" s="130"/>
      <c r="AI589" s="130"/>
      <c r="AJ589" s="130"/>
      <c r="AK589" s="130"/>
      <c r="AL589" s="130"/>
      <c r="AM589" s="130"/>
      <c r="AN589" s="130"/>
      <c r="AO589" s="116"/>
      <c r="AP589" s="116"/>
      <c r="AQ589" s="116"/>
      <c r="AR589" s="116"/>
      <c r="AS589" s="116"/>
      <c r="AT589" s="116"/>
      <c r="AU589" s="116"/>
      <c r="AV589" s="116"/>
      <c r="AW589" s="116"/>
      <c r="AX589" s="116"/>
      <c r="AY589" s="116"/>
    </row>
    <row r="590" spans="9:51" ht="15.75" customHeight="1">
      <c r="I590" s="260"/>
      <c r="J590" s="116"/>
      <c r="K590" s="130"/>
      <c r="L590" s="130"/>
      <c r="M590" s="130"/>
      <c r="N590" s="130"/>
      <c r="O590" s="130"/>
      <c r="P590" s="117"/>
      <c r="Q590" s="130"/>
      <c r="R590" s="130"/>
      <c r="S590" s="130"/>
      <c r="T590" s="130"/>
      <c r="U590" s="130"/>
      <c r="V590" s="325"/>
      <c r="W590" s="325"/>
      <c r="X590" s="130"/>
      <c r="Y590" s="325"/>
      <c r="Z590" s="325"/>
      <c r="AA590" s="325"/>
      <c r="AB590" s="130"/>
      <c r="AC590" s="130"/>
      <c r="AD590" s="130"/>
      <c r="AE590" s="130"/>
      <c r="AF590" s="130"/>
      <c r="AG590" s="130"/>
      <c r="AH590" s="130"/>
      <c r="AI590" s="130"/>
      <c r="AJ590" s="130"/>
      <c r="AK590" s="130"/>
      <c r="AL590" s="130"/>
      <c r="AM590" s="130"/>
      <c r="AN590" s="130"/>
      <c r="AO590" s="116"/>
      <c r="AP590" s="116"/>
      <c r="AQ590" s="116"/>
      <c r="AR590" s="116"/>
      <c r="AS590" s="116"/>
      <c r="AT590" s="116"/>
      <c r="AU590" s="116"/>
      <c r="AV590" s="116"/>
      <c r="AW590" s="116"/>
      <c r="AX590" s="116"/>
      <c r="AY590" s="116"/>
    </row>
    <row r="591" spans="9:51" ht="15.75" customHeight="1">
      <c r="I591" s="260"/>
      <c r="J591" s="116"/>
      <c r="K591" s="130"/>
      <c r="L591" s="130"/>
      <c r="M591" s="130"/>
      <c r="N591" s="130"/>
      <c r="O591" s="130"/>
      <c r="P591" s="117"/>
      <c r="Q591" s="130"/>
      <c r="R591" s="130"/>
      <c r="S591" s="130"/>
      <c r="T591" s="130"/>
      <c r="U591" s="130"/>
      <c r="V591" s="325"/>
      <c r="W591" s="325"/>
      <c r="X591" s="130"/>
      <c r="Y591" s="325"/>
      <c r="Z591" s="325"/>
      <c r="AA591" s="325"/>
      <c r="AB591" s="130"/>
      <c r="AC591" s="130"/>
      <c r="AD591" s="130"/>
      <c r="AE591" s="130"/>
      <c r="AF591" s="130"/>
      <c r="AG591" s="130"/>
      <c r="AH591" s="130"/>
      <c r="AI591" s="130"/>
      <c r="AJ591" s="130"/>
      <c r="AK591" s="130"/>
      <c r="AL591" s="130"/>
      <c r="AM591" s="130"/>
      <c r="AN591" s="130"/>
      <c r="AO591" s="116"/>
      <c r="AP591" s="116"/>
      <c r="AQ591" s="116"/>
      <c r="AR591" s="116"/>
      <c r="AS591" s="116"/>
      <c r="AT591" s="116"/>
      <c r="AU591" s="116"/>
      <c r="AV591" s="116"/>
      <c r="AW591" s="116"/>
      <c r="AX591" s="116"/>
      <c r="AY591" s="116"/>
    </row>
    <row r="592" spans="9:51" ht="15.75" customHeight="1">
      <c r="I592" s="260"/>
      <c r="J592" s="116"/>
      <c r="K592" s="130"/>
      <c r="L592" s="130"/>
      <c r="M592" s="130"/>
      <c r="N592" s="130"/>
      <c r="O592" s="130"/>
      <c r="P592" s="117"/>
      <c r="Q592" s="130"/>
      <c r="R592" s="130"/>
      <c r="S592" s="130"/>
      <c r="T592" s="130"/>
      <c r="U592" s="130"/>
      <c r="V592" s="325"/>
      <c r="W592" s="325"/>
      <c r="X592" s="130"/>
      <c r="Y592" s="325"/>
      <c r="Z592" s="325"/>
      <c r="AA592" s="325"/>
      <c r="AB592" s="130"/>
      <c r="AC592" s="130"/>
      <c r="AD592" s="130"/>
      <c r="AE592" s="130"/>
      <c r="AF592" s="130"/>
      <c r="AG592" s="130"/>
      <c r="AH592" s="130"/>
      <c r="AI592" s="130"/>
      <c r="AJ592" s="130"/>
      <c r="AK592" s="130"/>
      <c r="AL592" s="130"/>
      <c r="AM592" s="130"/>
      <c r="AN592" s="130"/>
      <c r="AO592" s="116"/>
      <c r="AP592" s="116"/>
      <c r="AQ592" s="116"/>
      <c r="AR592" s="116"/>
      <c r="AS592" s="116"/>
      <c r="AT592" s="116"/>
      <c r="AU592" s="116"/>
      <c r="AV592" s="116"/>
      <c r="AW592" s="116"/>
      <c r="AX592" s="116"/>
      <c r="AY592" s="116"/>
    </row>
    <row r="593" spans="9:51" ht="15.75" customHeight="1">
      <c r="I593" s="260"/>
      <c r="J593" s="116"/>
      <c r="K593" s="130"/>
      <c r="L593" s="130"/>
      <c r="M593" s="130"/>
      <c r="N593" s="130"/>
      <c r="O593" s="130"/>
      <c r="P593" s="117"/>
      <c r="Q593" s="130"/>
      <c r="R593" s="130"/>
      <c r="S593" s="130"/>
      <c r="T593" s="130"/>
      <c r="U593" s="130"/>
      <c r="V593" s="325"/>
      <c r="W593" s="325"/>
      <c r="X593" s="130"/>
      <c r="Y593" s="325"/>
      <c r="Z593" s="325"/>
      <c r="AA593" s="325"/>
      <c r="AB593" s="130"/>
      <c r="AC593" s="130"/>
      <c r="AD593" s="130"/>
      <c r="AE593" s="130"/>
      <c r="AF593" s="130"/>
      <c r="AG593" s="130"/>
      <c r="AH593" s="130"/>
      <c r="AI593" s="130"/>
      <c r="AJ593" s="130"/>
      <c r="AK593" s="130"/>
      <c r="AL593" s="130"/>
      <c r="AM593" s="130"/>
      <c r="AN593" s="130"/>
      <c r="AO593" s="116"/>
      <c r="AP593" s="116"/>
      <c r="AQ593" s="116"/>
      <c r="AR593" s="116"/>
      <c r="AS593" s="116"/>
      <c r="AT593" s="116"/>
      <c r="AU593" s="116"/>
      <c r="AV593" s="116"/>
      <c r="AW593" s="116"/>
      <c r="AX593" s="116"/>
      <c r="AY593" s="116"/>
    </row>
    <row r="594" spans="9:51" ht="15.75" customHeight="1">
      <c r="I594" s="260"/>
      <c r="J594" s="116"/>
      <c r="K594" s="130"/>
      <c r="L594" s="130"/>
      <c r="M594" s="130"/>
      <c r="N594" s="130"/>
      <c r="O594" s="130"/>
      <c r="P594" s="117"/>
      <c r="Q594" s="130"/>
      <c r="R594" s="130"/>
      <c r="S594" s="130"/>
      <c r="T594" s="130"/>
      <c r="U594" s="130"/>
      <c r="V594" s="325"/>
      <c r="W594" s="325"/>
      <c r="X594" s="130"/>
      <c r="Y594" s="325"/>
      <c r="Z594" s="325"/>
      <c r="AA594" s="325"/>
      <c r="AB594" s="130"/>
      <c r="AC594" s="130"/>
      <c r="AD594" s="130"/>
      <c r="AE594" s="130"/>
      <c r="AF594" s="130"/>
      <c r="AG594" s="130"/>
      <c r="AH594" s="130"/>
      <c r="AI594" s="130"/>
      <c r="AJ594" s="130"/>
      <c r="AK594" s="130"/>
      <c r="AL594" s="130"/>
      <c r="AM594" s="130"/>
      <c r="AN594" s="130"/>
      <c r="AO594" s="116"/>
      <c r="AP594" s="116"/>
      <c r="AQ594" s="116"/>
      <c r="AR594" s="116"/>
      <c r="AS594" s="116"/>
      <c r="AT594" s="116"/>
      <c r="AU594" s="116"/>
      <c r="AV594" s="116"/>
      <c r="AW594" s="116"/>
      <c r="AX594" s="116"/>
      <c r="AY594" s="116"/>
    </row>
    <row r="595" spans="9:51" ht="15.75" customHeight="1">
      <c r="I595" s="260"/>
      <c r="J595" s="116"/>
      <c r="K595" s="130"/>
      <c r="L595" s="130"/>
      <c r="M595" s="130"/>
      <c r="N595" s="130"/>
      <c r="O595" s="130"/>
      <c r="P595" s="117"/>
      <c r="Q595" s="130"/>
      <c r="R595" s="130"/>
      <c r="S595" s="130"/>
      <c r="T595" s="130"/>
      <c r="U595" s="130"/>
      <c r="V595" s="325"/>
      <c r="W595" s="325"/>
      <c r="X595" s="130"/>
      <c r="Y595" s="325"/>
      <c r="Z595" s="325"/>
      <c r="AA595" s="325"/>
      <c r="AB595" s="130"/>
      <c r="AC595" s="130"/>
      <c r="AD595" s="130"/>
      <c r="AE595" s="130"/>
      <c r="AF595" s="130"/>
      <c r="AG595" s="130"/>
      <c r="AH595" s="130"/>
      <c r="AI595" s="130"/>
      <c r="AJ595" s="130"/>
      <c r="AK595" s="130"/>
      <c r="AL595" s="130"/>
      <c r="AM595" s="130"/>
      <c r="AN595" s="130"/>
      <c r="AO595" s="116"/>
      <c r="AP595" s="116"/>
      <c r="AQ595" s="116"/>
      <c r="AR595" s="116"/>
      <c r="AS595" s="116"/>
      <c r="AT595" s="116"/>
      <c r="AU595" s="116"/>
      <c r="AV595" s="116"/>
      <c r="AW595" s="116"/>
      <c r="AX595" s="116"/>
      <c r="AY595" s="116"/>
    </row>
    <row r="596" spans="9:51" ht="15.75" customHeight="1">
      <c r="I596" s="260"/>
      <c r="J596" s="116"/>
      <c r="K596" s="130"/>
      <c r="L596" s="130"/>
      <c r="M596" s="130"/>
      <c r="N596" s="130"/>
      <c r="O596" s="130"/>
      <c r="P596" s="117"/>
      <c r="Q596" s="130"/>
      <c r="R596" s="130"/>
      <c r="S596" s="130"/>
      <c r="T596" s="130"/>
      <c r="U596" s="130"/>
      <c r="V596" s="325"/>
      <c r="W596" s="325"/>
      <c r="X596" s="130"/>
      <c r="Y596" s="325"/>
      <c r="Z596" s="325"/>
      <c r="AA596" s="325"/>
      <c r="AB596" s="130"/>
      <c r="AC596" s="130"/>
      <c r="AD596" s="130"/>
      <c r="AE596" s="130"/>
      <c r="AF596" s="130"/>
      <c r="AG596" s="130"/>
      <c r="AH596" s="130"/>
      <c r="AI596" s="130"/>
      <c r="AJ596" s="130"/>
      <c r="AK596" s="130"/>
      <c r="AL596" s="130"/>
      <c r="AM596" s="130"/>
      <c r="AN596" s="130"/>
      <c r="AO596" s="116"/>
      <c r="AP596" s="116"/>
      <c r="AQ596" s="116"/>
      <c r="AR596" s="116"/>
      <c r="AS596" s="116"/>
      <c r="AT596" s="116"/>
      <c r="AU596" s="116"/>
      <c r="AV596" s="116"/>
      <c r="AW596" s="116"/>
      <c r="AX596" s="116"/>
      <c r="AY596" s="116"/>
    </row>
    <row r="597" spans="9:51" ht="15.75" customHeight="1">
      <c r="I597" s="260"/>
      <c r="J597" s="116"/>
      <c r="K597" s="130"/>
      <c r="L597" s="130"/>
      <c r="M597" s="130"/>
      <c r="N597" s="130"/>
      <c r="O597" s="130"/>
      <c r="P597" s="117"/>
      <c r="Q597" s="130"/>
      <c r="R597" s="130"/>
      <c r="S597" s="130"/>
      <c r="T597" s="130"/>
      <c r="U597" s="130"/>
      <c r="V597" s="325"/>
      <c r="W597" s="325"/>
      <c r="X597" s="130"/>
      <c r="Y597" s="325"/>
      <c r="Z597" s="325"/>
      <c r="AA597" s="325"/>
      <c r="AB597" s="130"/>
      <c r="AC597" s="130"/>
      <c r="AD597" s="130"/>
      <c r="AE597" s="130"/>
      <c r="AF597" s="130"/>
      <c r="AG597" s="130"/>
      <c r="AH597" s="130"/>
      <c r="AI597" s="130"/>
      <c r="AJ597" s="130"/>
      <c r="AK597" s="130"/>
      <c r="AL597" s="130"/>
      <c r="AM597" s="130"/>
      <c r="AN597" s="130"/>
      <c r="AO597" s="116"/>
      <c r="AP597" s="116"/>
      <c r="AQ597" s="116"/>
      <c r="AR597" s="116"/>
      <c r="AS597" s="116"/>
      <c r="AT597" s="116"/>
      <c r="AU597" s="116"/>
      <c r="AV597" s="116"/>
      <c r="AW597" s="116"/>
      <c r="AX597" s="116"/>
      <c r="AY597" s="116"/>
    </row>
    <row r="598" spans="9:51" ht="15.75" customHeight="1">
      <c r="I598" s="260"/>
      <c r="J598" s="116"/>
      <c r="K598" s="130"/>
      <c r="L598" s="130"/>
      <c r="M598" s="130"/>
      <c r="N598" s="130"/>
      <c r="O598" s="130"/>
      <c r="P598" s="117"/>
      <c r="Q598" s="130"/>
      <c r="R598" s="130"/>
      <c r="S598" s="130"/>
      <c r="T598" s="130"/>
      <c r="U598" s="130"/>
      <c r="V598" s="325"/>
      <c r="W598" s="325"/>
      <c r="X598" s="130"/>
      <c r="Y598" s="325"/>
      <c r="Z598" s="325"/>
      <c r="AA598" s="325"/>
      <c r="AB598" s="130"/>
      <c r="AC598" s="130"/>
      <c r="AD598" s="130"/>
      <c r="AE598" s="130"/>
      <c r="AF598" s="130"/>
      <c r="AG598" s="130"/>
      <c r="AH598" s="130"/>
      <c r="AI598" s="130"/>
      <c r="AJ598" s="130"/>
      <c r="AK598" s="130"/>
      <c r="AL598" s="130"/>
      <c r="AM598" s="130"/>
      <c r="AN598" s="130"/>
      <c r="AO598" s="116"/>
      <c r="AP598" s="116"/>
      <c r="AQ598" s="116"/>
      <c r="AR598" s="116"/>
      <c r="AS598" s="116"/>
      <c r="AT598" s="116"/>
      <c r="AU598" s="116"/>
      <c r="AV598" s="116"/>
      <c r="AW598" s="116"/>
      <c r="AX598" s="116"/>
      <c r="AY598" s="116"/>
    </row>
    <row r="599" spans="9:51" ht="15.75" customHeight="1">
      <c r="I599" s="260"/>
      <c r="J599" s="116"/>
      <c r="K599" s="130"/>
      <c r="L599" s="130"/>
      <c r="M599" s="130"/>
      <c r="N599" s="130"/>
      <c r="O599" s="130"/>
      <c r="P599" s="117"/>
      <c r="Q599" s="130"/>
      <c r="R599" s="130"/>
      <c r="S599" s="130"/>
      <c r="T599" s="130"/>
      <c r="U599" s="130"/>
      <c r="V599" s="325"/>
      <c r="W599" s="325"/>
      <c r="X599" s="130"/>
      <c r="Y599" s="325"/>
      <c r="Z599" s="325"/>
      <c r="AA599" s="325"/>
      <c r="AB599" s="130"/>
      <c r="AC599" s="130"/>
      <c r="AD599" s="130"/>
      <c r="AE599" s="130"/>
      <c r="AF599" s="130"/>
      <c r="AG599" s="130"/>
      <c r="AH599" s="130"/>
      <c r="AI599" s="130"/>
      <c r="AJ599" s="130"/>
      <c r="AK599" s="130"/>
      <c r="AL599" s="130"/>
      <c r="AM599" s="130"/>
      <c r="AN599" s="130"/>
      <c r="AO599" s="116"/>
      <c r="AP599" s="116"/>
      <c r="AQ599" s="116"/>
      <c r="AR599" s="116"/>
      <c r="AS599" s="116"/>
      <c r="AT599" s="116"/>
      <c r="AU599" s="116"/>
      <c r="AV599" s="116"/>
      <c r="AW599" s="116"/>
      <c r="AX599" s="116"/>
      <c r="AY599" s="116"/>
    </row>
    <row r="600" spans="9:51" ht="15.75" customHeight="1">
      <c r="I600" s="260"/>
      <c r="J600" s="116"/>
      <c r="K600" s="130"/>
      <c r="L600" s="130"/>
      <c r="M600" s="130"/>
      <c r="N600" s="130"/>
      <c r="O600" s="130"/>
      <c r="P600" s="117"/>
      <c r="Q600" s="130"/>
      <c r="R600" s="130"/>
      <c r="S600" s="130"/>
      <c r="T600" s="130"/>
      <c r="U600" s="130"/>
      <c r="V600" s="325"/>
      <c r="W600" s="325"/>
      <c r="X600" s="130"/>
      <c r="Y600" s="325"/>
      <c r="Z600" s="325"/>
      <c r="AA600" s="325"/>
      <c r="AB600" s="130"/>
      <c r="AC600" s="130"/>
      <c r="AD600" s="130"/>
      <c r="AE600" s="130"/>
      <c r="AF600" s="130"/>
      <c r="AG600" s="130"/>
      <c r="AH600" s="130"/>
      <c r="AI600" s="130"/>
      <c r="AJ600" s="130"/>
      <c r="AK600" s="130"/>
      <c r="AL600" s="130"/>
      <c r="AM600" s="130"/>
      <c r="AN600" s="130"/>
      <c r="AO600" s="116"/>
      <c r="AP600" s="116"/>
      <c r="AQ600" s="116"/>
      <c r="AR600" s="116"/>
      <c r="AS600" s="116"/>
      <c r="AT600" s="116"/>
      <c r="AU600" s="116"/>
      <c r="AV600" s="116"/>
      <c r="AW600" s="116"/>
      <c r="AX600" s="116"/>
      <c r="AY600" s="116"/>
    </row>
    <row r="601" spans="9:51" ht="15.75" customHeight="1">
      <c r="I601" s="260"/>
      <c r="J601" s="116"/>
      <c r="K601" s="130"/>
      <c r="L601" s="130"/>
      <c r="M601" s="130"/>
      <c r="N601" s="130"/>
      <c r="O601" s="130"/>
      <c r="P601" s="117"/>
      <c r="Q601" s="130"/>
      <c r="R601" s="130"/>
      <c r="S601" s="130"/>
      <c r="T601" s="130"/>
      <c r="U601" s="130"/>
      <c r="V601" s="325"/>
      <c r="W601" s="325"/>
      <c r="X601" s="130"/>
      <c r="Y601" s="325"/>
      <c r="Z601" s="325"/>
      <c r="AA601" s="325"/>
      <c r="AB601" s="130"/>
      <c r="AC601" s="130"/>
      <c r="AD601" s="130"/>
      <c r="AE601" s="130"/>
      <c r="AF601" s="130"/>
      <c r="AG601" s="130"/>
      <c r="AH601" s="130"/>
      <c r="AI601" s="130"/>
      <c r="AJ601" s="130"/>
      <c r="AK601" s="130"/>
      <c r="AL601" s="130"/>
      <c r="AM601" s="130"/>
      <c r="AN601" s="130"/>
      <c r="AO601" s="116"/>
      <c r="AP601" s="116"/>
      <c r="AQ601" s="116"/>
      <c r="AR601" s="116"/>
      <c r="AS601" s="116"/>
      <c r="AT601" s="116"/>
      <c r="AU601" s="116"/>
      <c r="AV601" s="116"/>
      <c r="AW601" s="116"/>
      <c r="AX601" s="116"/>
      <c r="AY601" s="116"/>
    </row>
    <row r="602" spans="9:51" ht="15.75" customHeight="1">
      <c r="I602" s="260"/>
      <c r="J602" s="116"/>
      <c r="K602" s="130"/>
      <c r="L602" s="130"/>
      <c r="M602" s="130"/>
      <c r="N602" s="130"/>
      <c r="O602" s="130"/>
      <c r="P602" s="117"/>
      <c r="Q602" s="130"/>
      <c r="R602" s="130"/>
      <c r="S602" s="130"/>
      <c r="T602" s="130"/>
      <c r="U602" s="130"/>
      <c r="V602" s="325"/>
      <c r="W602" s="325"/>
      <c r="X602" s="130"/>
      <c r="Y602" s="325"/>
      <c r="Z602" s="325"/>
      <c r="AA602" s="325"/>
      <c r="AB602" s="130"/>
      <c r="AC602" s="130"/>
      <c r="AD602" s="130"/>
      <c r="AE602" s="130"/>
      <c r="AF602" s="130"/>
      <c r="AG602" s="130"/>
      <c r="AH602" s="130"/>
      <c r="AI602" s="130"/>
      <c r="AJ602" s="130"/>
      <c r="AK602" s="130"/>
      <c r="AL602" s="130"/>
      <c r="AM602" s="130"/>
      <c r="AN602" s="130"/>
      <c r="AO602" s="116"/>
      <c r="AP602" s="116"/>
      <c r="AQ602" s="116"/>
      <c r="AR602" s="116"/>
      <c r="AS602" s="116"/>
      <c r="AT602" s="116"/>
      <c r="AU602" s="116"/>
      <c r="AV602" s="116"/>
      <c r="AW602" s="116"/>
      <c r="AX602" s="116"/>
      <c r="AY602" s="116"/>
    </row>
    <row r="603" spans="9:51" ht="15.75" customHeight="1">
      <c r="I603" s="260"/>
      <c r="J603" s="116"/>
      <c r="K603" s="130"/>
      <c r="L603" s="130"/>
      <c r="M603" s="130"/>
      <c r="N603" s="130"/>
      <c r="O603" s="130"/>
      <c r="P603" s="117"/>
      <c r="Q603" s="130"/>
      <c r="R603" s="130"/>
      <c r="S603" s="130"/>
      <c r="T603" s="130"/>
      <c r="U603" s="130"/>
      <c r="V603" s="325"/>
      <c r="W603" s="325"/>
      <c r="X603" s="130"/>
      <c r="Y603" s="325"/>
      <c r="Z603" s="325"/>
      <c r="AA603" s="325"/>
      <c r="AB603" s="130"/>
      <c r="AC603" s="130"/>
      <c r="AD603" s="130"/>
      <c r="AE603" s="130"/>
      <c r="AF603" s="130"/>
      <c r="AG603" s="130"/>
      <c r="AH603" s="130"/>
      <c r="AI603" s="130"/>
      <c r="AJ603" s="130"/>
      <c r="AK603" s="130"/>
      <c r="AL603" s="130"/>
      <c r="AM603" s="130"/>
      <c r="AN603" s="130"/>
      <c r="AO603" s="116"/>
      <c r="AP603" s="116"/>
      <c r="AQ603" s="116"/>
      <c r="AR603" s="116"/>
      <c r="AS603" s="116"/>
      <c r="AT603" s="116"/>
      <c r="AU603" s="116"/>
      <c r="AV603" s="116"/>
      <c r="AW603" s="116"/>
      <c r="AX603" s="116"/>
      <c r="AY603" s="116"/>
    </row>
    <row r="604" spans="9:51" ht="15.75" customHeight="1">
      <c r="I604" s="260"/>
      <c r="J604" s="116"/>
      <c r="K604" s="130"/>
      <c r="L604" s="130"/>
      <c r="M604" s="130"/>
      <c r="N604" s="130"/>
      <c r="O604" s="130"/>
      <c r="P604" s="117"/>
      <c r="Q604" s="130"/>
      <c r="R604" s="130"/>
      <c r="S604" s="130"/>
      <c r="T604" s="130"/>
      <c r="U604" s="130"/>
      <c r="V604" s="325"/>
      <c r="W604" s="325"/>
      <c r="X604" s="130"/>
      <c r="Y604" s="325"/>
      <c r="Z604" s="325"/>
      <c r="AA604" s="325"/>
      <c r="AB604" s="130"/>
      <c r="AC604" s="130"/>
      <c r="AD604" s="130"/>
      <c r="AE604" s="130"/>
      <c r="AF604" s="130"/>
      <c r="AG604" s="130"/>
      <c r="AH604" s="130"/>
      <c r="AI604" s="130"/>
      <c r="AJ604" s="130"/>
      <c r="AK604" s="130"/>
      <c r="AL604" s="130"/>
      <c r="AM604" s="130"/>
      <c r="AN604" s="130"/>
      <c r="AO604" s="116"/>
      <c r="AP604" s="116"/>
      <c r="AQ604" s="116"/>
      <c r="AR604" s="116"/>
      <c r="AS604" s="116"/>
      <c r="AT604" s="116"/>
      <c r="AU604" s="116"/>
      <c r="AV604" s="116"/>
      <c r="AW604" s="116"/>
      <c r="AX604" s="116"/>
      <c r="AY604" s="116"/>
    </row>
    <row r="605" spans="9:51" ht="15.75" customHeight="1">
      <c r="I605" s="260"/>
      <c r="J605" s="116"/>
      <c r="K605" s="130"/>
      <c r="L605" s="130"/>
      <c r="M605" s="130"/>
      <c r="N605" s="130"/>
      <c r="O605" s="130"/>
      <c r="P605" s="117"/>
      <c r="Q605" s="130"/>
      <c r="R605" s="130"/>
      <c r="S605" s="130"/>
      <c r="T605" s="130"/>
      <c r="U605" s="130"/>
      <c r="V605" s="325"/>
      <c r="W605" s="325"/>
      <c r="X605" s="130"/>
      <c r="Y605" s="325"/>
      <c r="Z605" s="325"/>
      <c r="AA605" s="325"/>
      <c r="AB605" s="130"/>
      <c r="AC605" s="130"/>
      <c r="AD605" s="130"/>
      <c r="AE605" s="130"/>
      <c r="AF605" s="130"/>
      <c r="AG605" s="130"/>
      <c r="AH605" s="130"/>
      <c r="AI605" s="130"/>
      <c r="AJ605" s="130"/>
      <c r="AK605" s="130"/>
      <c r="AL605" s="130"/>
      <c r="AM605" s="130"/>
      <c r="AN605" s="130"/>
      <c r="AO605" s="116"/>
      <c r="AP605" s="116"/>
      <c r="AQ605" s="116"/>
      <c r="AR605" s="116"/>
      <c r="AS605" s="116"/>
      <c r="AT605" s="116"/>
      <c r="AU605" s="116"/>
      <c r="AV605" s="116"/>
      <c r="AW605" s="116"/>
      <c r="AX605" s="116"/>
      <c r="AY605" s="116"/>
    </row>
    <row r="606" spans="9:51" ht="15.75" customHeight="1">
      <c r="I606" s="260"/>
      <c r="J606" s="116"/>
      <c r="K606" s="130"/>
      <c r="L606" s="130"/>
      <c r="M606" s="130"/>
      <c r="N606" s="130"/>
      <c r="O606" s="130"/>
      <c r="P606" s="117"/>
      <c r="Q606" s="130"/>
      <c r="R606" s="130"/>
      <c r="S606" s="130"/>
      <c r="T606" s="130"/>
      <c r="U606" s="130"/>
      <c r="V606" s="325"/>
      <c r="W606" s="325"/>
      <c r="X606" s="130"/>
      <c r="Y606" s="325"/>
      <c r="Z606" s="325"/>
      <c r="AA606" s="325"/>
      <c r="AB606" s="130"/>
      <c r="AC606" s="130"/>
      <c r="AD606" s="130"/>
      <c r="AE606" s="130"/>
      <c r="AF606" s="130"/>
      <c r="AG606" s="130"/>
      <c r="AH606" s="130"/>
      <c r="AI606" s="130"/>
      <c r="AJ606" s="130"/>
      <c r="AK606" s="130"/>
      <c r="AL606" s="130"/>
      <c r="AM606" s="130"/>
      <c r="AN606" s="130"/>
      <c r="AO606" s="116"/>
      <c r="AP606" s="116"/>
      <c r="AQ606" s="116"/>
      <c r="AR606" s="116"/>
      <c r="AS606" s="116"/>
      <c r="AT606" s="116"/>
      <c r="AU606" s="116"/>
      <c r="AV606" s="116"/>
      <c r="AW606" s="116"/>
      <c r="AX606" s="116"/>
      <c r="AY606" s="116"/>
    </row>
    <row r="607" spans="9:51" ht="15.75" customHeight="1">
      <c r="I607" s="260"/>
      <c r="J607" s="116"/>
      <c r="K607" s="130"/>
      <c r="L607" s="130"/>
      <c r="M607" s="130"/>
      <c r="N607" s="130"/>
      <c r="O607" s="130"/>
      <c r="P607" s="117"/>
      <c r="Q607" s="130"/>
      <c r="R607" s="130"/>
      <c r="S607" s="130"/>
      <c r="T607" s="130"/>
      <c r="U607" s="130"/>
      <c r="V607" s="325"/>
      <c r="W607" s="325"/>
      <c r="X607" s="130"/>
      <c r="Y607" s="325"/>
      <c r="Z607" s="325"/>
      <c r="AA607" s="325"/>
      <c r="AB607" s="130"/>
      <c r="AC607" s="130"/>
      <c r="AD607" s="130"/>
      <c r="AE607" s="130"/>
      <c r="AF607" s="130"/>
      <c r="AG607" s="130"/>
      <c r="AH607" s="130"/>
      <c r="AI607" s="130"/>
      <c r="AJ607" s="130"/>
      <c r="AK607" s="130"/>
      <c r="AL607" s="130"/>
      <c r="AM607" s="130"/>
      <c r="AN607" s="130"/>
      <c r="AO607" s="116"/>
      <c r="AP607" s="116"/>
      <c r="AQ607" s="116"/>
      <c r="AR607" s="116"/>
      <c r="AS607" s="116"/>
      <c r="AT607" s="116"/>
      <c r="AU607" s="116"/>
      <c r="AV607" s="116"/>
      <c r="AW607" s="116"/>
      <c r="AX607" s="116"/>
      <c r="AY607" s="116"/>
    </row>
    <row r="608" spans="9:51" ht="15.75" customHeight="1">
      <c r="I608" s="260"/>
      <c r="J608" s="116"/>
      <c r="K608" s="130"/>
      <c r="L608" s="130"/>
      <c r="M608" s="130"/>
      <c r="N608" s="130"/>
      <c r="O608" s="130"/>
      <c r="P608" s="117"/>
      <c r="Q608" s="130"/>
      <c r="R608" s="130"/>
      <c r="S608" s="130"/>
      <c r="T608" s="130"/>
      <c r="U608" s="130"/>
      <c r="V608" s="325"/>
      <c r="W608" s="325"/>
      <c r="X608" s="130"/>
      <c r="Y608" s="325"/>
      <c r="Z608" s="325"/>
      <c r="AA608" s="325"/>
      <c r="AB608" s="130"/>
      <c r="AC608" s="130"/>
      <c r="AD608" s="130"/>
      <c r="AE608" s="130"/>
      <c r="AF608" s="130"/>
      <c r="AG608" s="130"/>
      <c r="AH608" s="130"/>
      <c r="AI608" s="130"/>
      <c r="AJ608" s="130"/>
      <c r="AK608" s="130"/>
      <c r="AL608" s="130"/>
      <c r="AM608" s="130"/>
      <c r="AN608" s="130"/>
      <c r="AO608" s="116"/>
      <c r="AP608" s="116"/>
      <c r="AQ608" s="116"/>
      <c r="AR608" s="116"/>
      <c r="AS608" s="116"/>
      <c r="AT608" s="116"/>
      <c r="AU608" s="116"/>
      <c r="AV608" s="116"/>
      <c r="AW608" s="116"/>
      <c r="AX608" s="116"/>
      <c r="AY608" s="116"/>
    </row>
    <row r="609" spans="9:51" ht="15.75" customHeight="1">
      <c r="I609" s="260"/>
      <c r="J609" s="116"/>
      <c r="K609" s="130"/>
      <c r="L609" s="130"/>
      <c r="M609" s="130"/>
      <c r="N609" s="130"/>
      <c r="O609" s="130"/>
      <c r="P609" s="117"/>
      <c r="Q609" s="130"/>
      <c r="R609" s="130"/>
      <c r="S609" s="130"/>
      <c r="T609" s="130"/>
      <c r="U609" s="130"/>
      <c r="V609" s="325"/>
      <c r="W609" s="325"/>
      <c r="X609" s="130"/>
      <c r="Y609" s="325"/>
      <c r="Z609" s="325"/>
      <c r="AA609" s="325"/>
      <c r="AB609" s="130"/>
      <c r="AC609" s="130"/>
      <c r="AD609" s="130"/>
      <c r="AE609" s="130"/>
      <c r="AF609" s="130"/>
      <c r="AG609" s="130"/>
      <c r="AH609" s="130"/>
      <c r="AI609" s="130"/>
      <c r="AJ609" s="130"/>
      <c r="AK609" s="130"/>
      <c r="AL609" s="130"/>
      <c r="AM609" s="130"/>
      <c r="AN609" s="130"/>
      <c r="AO609" s="116"/>
      <c r="AP609" s="116"/>
      <c r="AQ609" s="116"/>
      <c r="AR609" s="116"/>
      <c r="AS609" s="116"/>
      <c r="AT609" s="116"/>
      <c r="AU609" s="116"/>
      <c r="AV609" s="116"/>
      <c r="AW609" s="116"/>
      <c r="AX609" s="116"/>
      <c r="AY609" s="116"/>
    </row>
    <row r="610" spans="9:51" ht="15.75" customHeight="1">
      <c r="I610" s="260"/>
      <c r="J610" s="116"/>
      <c r="K610" s="130"/>
      <c r="L610" s="130"/>
      <c r="M610" s="130"/>
      <c r="N610" s="130"/>
      <c r="O610" s="130"/>
      <c r="P610" s="117"/>
      <c r="Q610" s="130"/>
      <c r="R610" s="130"/>
      <c r="S610" s="130"/>
      <c r="T610" s="130"/>
      <c r="U610" s="130"/>
      <c r="V610" s="325"/>
      <c r="W610" s="325"/>
      <c r="X610" s="130"/>
      <c r="Y610" s="325"/>
      <c r="Z610" s="325"/>
      <c r="AA610" s="325"/>
      <c r="AB610" s="130"/>
      <c r="AC610" s="130"/>
      <c r="AD610" s="130"/>
      <c r="AE610" s="130"/>
      <c r="AF610" s="130"/>
      <c r="AG610" s="130"/>
      <c r="AH610" s="130"/>
      <c r="AI610" s="130"/>
      <c r="AJ610" s="130"/>
      <c r="AK610" s="130"/>
      <c r="AL610" s="130"/>
      <c r="AM610" s="130"/>
      <c r="AN610" s="130"/>
      <c r="AO610" s="116"/>
      <c r="AP610" s="116"/>
      <c r="AQ610" s="116"/>
      <c r="AR610" s="116"/>
      <c r="AS610" s="116"/>
      <c r="AT610" s="116"/>
      <c r="AU610" s="116"/>
      <c r="AV610" s="116"/>
      <c r="AW610" s="116"/>
      <c r="AX610" s="116"/>
      <c r="AY610" s="116"/>
    </row>
    <row r="611" spans="9:51" ht="15.75" customHeight="1">
      <c r="I611" s="260"/>
      <c r="J611" s="116"/>
      <c r="K611" s="130"/>
      <c r="L611" s="130"/>
      <c r="M611" s="130"/>
      <c r="N611" s="130"/>
      <c r="O611" s="130"/>
      <c r="P611" s="117"/>
      <c r="Q611" s="130"/>
      <c r="R611" s="130"/>
      <c r="S611" s="130"/>
      <c r="T611" s="130"/>
      <c r="U611" s="130"/>
      <c r="V611" s="325"/>
      <c r="W611" s="325"/>
      <c r="X611" s="130"/>
      <c r="Y611" s="325"/>
      <c r="Z611" s="325"/>
      <c r="AA611" s="325"/>
      <c r="AB611" s="130"/>
      <c r="AC611" s="130"/>
      <c r="AD611" s="130"/>
      <c r="AE611" s="130"/>
      <c r="AF611" s="130"/>
      <c r="AG611" s="130"/>
      <c r="AH611" s="130"/>
      <c r="AI611" s="130"/>
      <c r="AJ611" s="130"/>
      <c r="AK611" s="130"/>
      <c r="AL611" s="130"/>
      <c r="AM611" s="130"/>
      <c r="AN611" s="130"/>
      <c r="AO611" s="116"/>
      <c r="AP611" s="116"/>
      <c r="AQ611" s="116"/>
      <c r="AR611" s="116"/>
      <c r="AS611" s="116"/>
      <c r="AT611" s="116"/>
      <c r="AU611" s="116"/>
      <c r="AV611" s="116"/>
      <c r="AW611" s="116"/>
      <c r="AX611" s="116"/>
      <c r="AY611" s="116"/>
    </row>
    <row r="612" spans="9:51" ht="15.75" customHeight="1">
      <c r="I612" s="260"/>
      <c r="J612" s="116"/>
      <c r="K612" s="130"/>
      <c r="L612" s="130"/>
      <c r="M612" s="130"/>
      <c r="N612" s="130"/>
      <c r="O612" s="130"/>
      <c r="P612" s="117"/>
      <c r="Q612" s="130"/>
      <c r="R612" s="130"/>
      <c r="S612" s="130"/>
      <c r="T612" s="130"/>
      <c r="U612" s="130"/>
      <c r="V612" s="325"/>
      <c r="W612" s="325"/>
      <c r="X612" s="130"/>
      <c r="Y612" s="325"/>
      <c r="Z612" s="325"/>
      <c r="AA612" s="325"/>
      <c r="AB612" s="130"/>
      <c r="AC612" s="130"/>
      <c r="AD612" s="130"/>
      <c r="AE612" s="130"/>
      <c r="AF612" s="130"/>
      <c r="AG612" s="130"/>
      <c r="AH612" s="130"/>
      <c r="AI612" s="130"/>
      <c r="AJ612" s="130"/>
      <c r="AK612" s="130"/>
      <c r="AL612" s="130"/>
      <c r="AM612" s="130"/>
      <c r="AN612" s="130"/>
      <c r="AO612" s="116"/>
      <c r="AP612" s="116"/>
      <c r="AQ612" s="116"/>
      <c r="AR612" s="116"/>
      <c r="AS612" s="116"/>
      <c r="AT612" s="116"/>
      <c r="AU612" s="116"/>
      <c r="AV612" s="116"/>
      <c r="AW612" s="116"/>
      <c r="AX612" s="116"/>
      <c r="AY612" s="116"/>
    </row>
    <row r="613" spans="9:51" ht="15.75" customHeight="1">
      <c r="I613" s="260"/>
      <c r="J613" s="116"/>
      <c r="K613" s="130"/>
      <c r="L613" s="130"/>
      <c r="M613" s="130"/>
      <c r="N613" s="130"/>
      <c r="O613" s="130"/>
      <c r="P613" s="117"/>
      <c r="Q613" s="130"/>
      <c r="R613" s="130"/>
      <c r="S613" s="130"/>
      <c r="T613" s="130"/>
      <c r="U613" s="130"/>
      <c r="V613" s="325"/>
      <c r="W613" s="325"/>
      <c r="X613" s="130"/>
      <c r="Y613" s="325"/>
      <c r="Z613" s="325"/>
      <c r="AA613" s="325"/>
      <c r="AB613" s="130"/>
      <c r="AC613" s="130"/>
      <c r="AD613" s="130"/>
      <c r="AE613" s="130"/>
      <c r="AF613" s="130"/>
      <c r="AG613" s="130"/>
      <c r="AH613" s="130"/>
      <c r="AI613" s="130"/>
      <c r="AJ613" s="130"/>
      <c r="AK613" s="130"/>
      <c r="AL613" s="130"/>
      <c r="AM613" s="130"/>
      <c r="AN613" s="130"/>
      <c r="AO613" s="116"/>
      <c r="AP613" s="116"/>
      <c r="AQ613" s="116"/>
      <c r="AR613" s="116"/>
      <c r="AS613" s="116"/>
      <c r="AT613" s="116"/>
      <c r="AU613" s="116"/>
      <c r="AV613" s="116"/>
      <c r="AW613" s="116"/>
      <c r="AX613" s="116"/>
      <c r="AY613" s="116"/>
    </row>
    <row r="614" spans="9:51" ht="15.75" customHeight="1">
      <c r="I614" s="260"/>
      <c r="J614" s="116"/>
      <c r="K614" s="130"/>
      <c r="L614" s="130"/>
      <c r="M614" s="130"/>
      <c r="N614" s="130"/>
      <c r="O614" s="130"/>
      <c r="P614" s="117"/>
      <c r="Q614" s="130"/>
      <c r="R614" s="130"/>
      <c r="S614" s="130"/>
      <c r="T614" s="130"/>
      <c r="U614" s="130"/>
      <c r="V614" s="325"/>
      <c r="W614" s="325"/>
      <c r="X614" s="130"/>
      <c r="Y614" s="325"/>
      <c r="Z614" s="325"/>
      <c r="AA614" s="325"/>
      <c r="AB614" s="130"/>
      <c r="AC614" s="130"/>
      <c r="AD614" s="130"/>
      <c r="AE614" s="130"/>
      <c r="AF614" s="130"/>
      <c r="AG614" s="130"/>
      <c r="AH614" s="130"/>
      <c r="AI614" s="130"/>
      <c r="AJ614" s="130"/>
      <c r="AK614" s="130"/>
      <c r="AL614" s="130"/>
      <c r="AM614" s="130"/>
      <c r="AN614" s="130"/>
      <c r="AO614" s="116"/>
      <c r="AP614" s="116"/>
      <c r="AQ614" s="116"/>
      <c r="AR614" s="116"/>
      <c r="AS614" s="116"/>
      <c r="AT614" s="116"/>
      <c r="AU614" s="116"/>
      <c r="AV614" s="116"/>
      <c r="AW614" s="116"/>
      <c r="AX614" s="116"/>
      <c r="AY614" s="116"/>
    </row>
    <row r="615" spans="9:51" ht="15.75" customHeight="1">
      <c r="I615" s="260"/>
      <c r="J615" s="116"/>
      <c r="K615" s="130"/>
      <c r="L615" s="130"/>
      <c r="M615" s="130"/>
      <c r="N615" s="130"/>
      <c r="O615" s="130"/>
      <c r="P615" s="117"/>
      <c r="Q615" s="130"/>
      <c r="R615" s="130"/>
      <c r="S615" s="130"/>
      <c r="T615" s="130"/>
      <c r="U615" s="130"/>
      <c r="V615" s="325"/>
      <c r="W615" s="325"/>
      <c r="X615" s="130"/>
      <c r="Y615" s="325"/>
      <c r="Z615" s="325"/>
      <c r="AA615" s="325"/>
      <c r="AB615" s="130"/>
      <c r="AC615" s="130"/>
      <c r="AD615" s="130"/>
      <c r="AE615" s="130"/>
      <c r="AF615" s="130"/>
      <c r="AG615" s="130"/>
      <c r="AH615" s="130"/>
      <c r="AI615" s="130"/>
      <c r="AJ615" s="130"/>
      <c r="AK615" s="130"/>
      <c r="AL615" s="130"/>
      <c r="AM615" s="130"/>
      <c r="AN615" s="130"/>
      <c r="AO615" s="116"/>
      <c r="AP615" s="116"/>
      <c r="AQ615" s="116"/>
      <c r="AR615" s="116"/>
      <c r="AS615" s="116"/>
      <c r="AT615" s="116"/>
      <c r="AU615" s="116"/>
      <c r="AV615" s="116"/>
      <c r="AW615" s="116"/>
      <c r="AX615" s="116"/>
      <c r="AY615" s="116"/>
    </row>
    <row r="616" spans="9:51" ht="15.75" customHeight="1">
      <c r="I616" s="260"/>
      <c r="J616" s="116"/>
      <c r="K616" s="130"/>
      <c r="L616" s="130"/>
      <c r="M616" s="130"/>
      <c r="N616" s="130"/>
      <c r="O616" s="130"/>
      <c r="P616" s="117"/>
      <c r="Q616" s="130"/>
      <c r="R616" s="130"/>
      <c r="S616" s="130"/>
      <c r="T616" s="130"/>
      <c r="U616" s="130"/>
      <c r="V616" s="325"/>
      <c r="W616" s="325"/>
      <c r="X616" s="130"/>
      <c r="Y616" s="325"/>
      <c r="Z616" s="325"/>
      <c r="AA616" s="325"/>
      <c r="AB616" s="130"/>
      <c r="AC616" s="130"/>
      <c r="AD616" s="130"/>
      <c r="AE616" s="130"/>
      <c r="AF616" s="130"/>
      <c r="AG616" s="130"/>
      <c r="AH616" s="130"/>
      <c r="AI616" s="130"/>
      <c r="AJ616" s="130"/>
      <c r="AK616" s="130"/>
      <c r="AL616" s="130"/>
      <c r="AM616" s="130"/>
      <c r="AN616" s="130"/>
      <c r="AO616" s="116"/>
      <c r="AP616" s="116"/>
      <c r="AQ616" s="116"/>
      <c r="AR616" s="116"/>
      <c r="AS616" s="116"/>
      <c r="AT616" s="116"/>
      <c r="AU616" s="116"/>
      <c r="AV616" s="116"/>
      <c r="AW616" s="116"/>
      <c r="AX616" s="116"/>
      <c r="AY616" s="116"/>
    </row>
    <row r="617" spans="9:51" ht="15.75" customHeight="1">
      <c r="I617" s="260"/>
      <c r="J617" s="116"/>
      <c r="K617" s="130"/>
      <c r="L617" s="130"/>
      <c r="M617" s="130"/>
      <c r="N617" s="130"/>
      <c r="O617" s="130"/>
      <c r="P617" s="117"/>
      <c r="Q617" s="130"/>
      <c r="R617" s="130"/>
      <c r="S617" s="130"/>
      <c r="T617" s="130"/>
      <c r="U617" s="130"/>
      <c r="V617" s="325"/>
      <c r="W617" s="325"/>
      <c r="X617" s="130"/>
      <c r="Y617" s="325"/>
      <c r="Z617" s="325"/>
      <c r="AA617" s="325"/>
      <c r="AB617" s="130"/>
      <c r="AC617" s="130"/>
      <c r="AD617" s="130"/>
      <c r="AE617" s="130"/>
      <c r="AF617" s="130"/>
      <c r="AG617" s="130"/>
      <c r="AH617" s="130"/>
      <c r="AI617" s="130"/>
      <c r="AJ617" s="130"/>
      <c r="AK617" s="130"/>
      <c r="AL617" s="130"/>
      <c r="AM617" s="130"/>
      <c r="AN617" s="130"/>
      <c r="AO617" s="116"/>
      <c r="AP617" s="116"/>
      <c r="AQ617" s="116"/>
      <c r="AR617" s="116"/>
      <c r="AS617" s="116"/>
      <c r="AT617" s="116"/>
      <c r="AU617" s="116"/>
      <c r="AV617" s="116"/>
      <c r="AW617" s="116"/>
      <c r="AX617" s="116"/>
      <c r="AY617" s="116"/>
    </row>
    <row r="618" spans="9:51" ht="15.75" customHeight="1">
      <c r="I618" s="260"/>
      <c r="J618" s="116"/>
      <c r="K618" s="130"/>
      <c r="L618" s="130"/>
      <c r="M618" s="130"/>
      <c r="N618" s="130"/>
      <c r="O618" s="130"/>
      <c r="P618" s="117"/>
      <c r="Q618" s="130"/>
      <c r="R618" s="130"/>
      <c r="S618" s="130"/>
      <c r="T618" s="130"/>
      <c r="U618" s="130"/>
      <c r="V618" s="325"/>
      <c r="W618" s="325"/>
      <c r="X618" s="130"/>
      <c r="Y618" s="325"/>
      <c r="Z618" s="325"/>
      <c r="AA618" s="325"/>
      <c r="AB618" s="130"/>
      <c r="AC618" s="130"/>
      <c r="AD618" s="130"/>
      <c r="AE618" s="130"/>
      <c r="AF618" s="130"/>
      <c r="AG618" s="130"/>
      <c r="AH618" s="130"/>
      <c r="AI618" s="130"/>
      <c r="AJ618" s="130"/>
      <c r="AK618" s="130"/>
      <c r="AL618" s="130"/>
      <c r="AM618" s="130"/>
      <c r="AN618" s="130"/>
      <c r="AO618" s="116"/>
      <c r="AP618" s="116"/>
      <c r="AQ618" s="116"/>
      <c r="AR618" s="116"/>
      <c r="AS618" s="116"/>
      <c r="AT618" s="116"/>
      <c r="AU618" s="116"/>
      <c r="AV618" s="116"/>
      <c r="AW618" s="116"/>
      <c r="AX618" s="116"/>
      <c r="AY618" s="116"/>
    </row>
    <row r="619" spans="9:51" ht="15.75" customHeight="1">
      <c r="I619" s="260"/>
      <c r="J619" s="116"/>
      <c r="K619" s="130"/>
      <c r="L619" s="130"/>
      <c r="M619" s="130"/>
      <c r="N619" s="130"/>
      <c r="O619" s="130"/>
      <c r="P619" s="117"/>
      <c r="Q619" s="130"/>
      <c r="R619" s="130"/>
      <c r="S619" s="130"/>
      <c r="T619" s="130"/>
      <c r="U619" s="130"/>
      <c r="V619" s="325"/>
      <c r="W619" s="325"/>
      <c r="X619" s="130"/>
      <c r="Y619" s="325"/>
      <c r="Z619" s="325"/>
      <c r="AA619" s="325"/>
      <c r="AB619" s="130"/>
      <c r="AC619" s="130"/>
      <c r="AD619" s="130"/>
      <c r="AE619" s="130"/>
      <c r="AF619" s="130"/>
      <c r="AG619" s="130"/>
      <c r="AH619" s="130"/>
      <c r="AI619" s="130"/>
      <c r="AJ619" s="130"/>
      <c r="AK619" s="130"/>
      <c r="AL619" s="130"/>
      <c r="AM619" s="130"/>
      <c r="AN619" s="130"/>
      <c r="AO619" s="116"/>
      <c r="AP619" s="116"/>
      <c r="AQ619" s="116"/>
      <c r="AR619" s="116"/>
      <c r="AS619" s="116"/>
      <c r="AT619" s="116"/>
      <c r="AU619" s="116"/>
      <c r="AV619" s="116"/>
      <c r="AW619" s="116"/>
      <c r="AX619" s="116"/>
      <c r="AY619" s="116"/>
    </row>
    <row r="620" spans="9:51" ht="15.75" customHeight="1">
      <c r="I620" s="260"/>
      <c r="J620" s="116"/>
      <c r="K620" s="130"/>
      <c r="L620" s="130"/>
      <c r="M620" s="130"/>
      <c r="N620" s="130"/>
      <c r="O620" s="130"/>
      <c r="P620" s="117"/>
      <c r="Q620" s="130"/>
      <c r="R620" s="130"/>
      <c r="S620" s="130"/>
      <c r="T620" s="130"/>
      <c r="U620" s="130"/>
      <c r="V620" s="325"/>
      <c r="W620" s="325"/>
      <c r="X620" s="130"/>
      <c r="Y620" s="325"/>
      <c r="Z620" s="325"/>
      <c r="AA620" s="325"/>
      <c r="AB620" s="130"/>
      <c r="AC620" s="130"/>
      <c r="AD620" s="130"/>
      <c r="AE620" s="130"/>
      <c r="AF620" s="130"/>
      <c r="AG620" s="130"/>
      <c r="AH620" s="130"/>
      <c r="AI620" s="130"/>
      <c r="AJ620" s="130"/>
      <c r="AK620" s="130"/>
      <c r="AL620" s="130"/>
      <c r="AM620" s="130"/>
      <c r="AN620" s="130"/>
      <c r="AO620" s="116"/>
      <c r="AP620" s="116"/>
      <c r="AQ620" s="116"/>
      <c r="AR620" s="116"/>
      <c r="AS620" s="116"/>
      <c r="AT620" s="116"/>
      <c r="AU620" s="116"/>
      <c r="AV620" s="116"/>
      <c r="AW620" s="116"/>
      <c r="AX620" s="116"/>
      <c r="AY620" s="116"/>
    </row>
    <row r="621" spans="9:51" ht="15.75" customHeight="1">
      <c r="I621" s="260"/>
      <c r="J621" s="116"/>
      <c r="K621" s="130"/>
      <c r="L621" s="130"/>
      <c r="M621" s="130"/>
      <c r="N621" s="130"/>
      <c r="O621" s="130"/>
      <c r="P621" s="117"/>
      <c r="Q621" s="130"/>
      <c r="R621" s="130"/>
      <c r="S621" s="130"/>
      <c r="T621" s="130"/>
      <c r="U621" s="130"/>
      <c r="V621" s="325"/>
      <c r="W621" s="325"/>
      <c r="X621" s="130"/>
      <c r="Y621" s="325"/>
      <c r="Z621" s="325"/>
      <c r="AA621" s="325"/>
      <c r="AB621" s="130"/>
      <c r="AC621" s="130"/>
      <c r="AD621" s="130"/>
      <c r="AE621" s="130"/>
      <c r="AF621" s="130"/>
      <c r="AG621" s="130"/>
      <c r="AH621" s="130"/>
      <c r="AI621" s="130"/>
      <c r="AJ621" s="130"/>
      <c r="AK621" s="130"/>
      <c r="AL621" s="130"/>
      <c r="AM621" s="130"/>
      <c r="AN621" s="130"/>
      <c r="AO621" s="116"/>
      <c r="AP621" s="116"/>
      <c r="AQ621" s="116"/>
      <c r="AR621" s="116"/>
      <c r="AS621" s="116"/>
      <c r="AT621" s="116"/>
      <c r="AU621" s="116"/>
      <c r="AV621" s="116"/>
      <c r="AW621" s="116"/>
      <c r="AX621" s="116"/>
      <c r="AY621" s="116"/>
    </row>
    <row r="622" spans="9:51" ht="15.75" customHeight="1">
      <c r="I622" s="260"/>
      <c r="J622" s="116"/>
      <c r="K622" s="130"/>
      <c r="L622" s="130"/>
      <c r="M622" s="130"/>
      <c r="N622" s="130"/>
      <c r="O622" s="130"/>
      <c r="P622" s="117"/>
      <c r="Q622" s="130"/>
      <c r="R622" s="130"/>
      <c r="S622" s="130"/>
      <c r="T622" s="130"/>
      <c r="U622" s="130"/>
      <c r="V622" s="325"/>
      <c r="W622" s="325"/>
      <c r="X622" s="130"/>
      <c r="Y622" s="325"/>
      <c r="Z622" s="325"/>
      <c r="AA622" s="325"/>
      <c r="AB622" s="130"/>
      <c r="AC622" s="130"/>
      <c r="AD622" s="130"/>
      <c r="AE622" s="130"/>
      <c r="AF622" s="130"/>
      <c r="AG622" s="130"/>
      <c r="AH622" s="130"/>
      <c r="AI622" s="130"/>
      <c r="AJ622" s="130"/>
      <c r="AK622" s="130"/>
      <c r="AL622" s="130"/>
      <c r="AM622" s="130"/>
      <c r="AN622" s="130"/>
      <c r="AO622" s="116"/>
      <c r="AP622" s="116"/>
      <c r="AQ622" s="116"/>
      <c r="AR622" s="116"/>
      <c r="AS622" s="116"/>
      <c r="AT622" s="116"/>
      <c r="AU622" s="116"/>
      <c r="AV622" s="116"/>
      <c r="AW622" s="116"/>
      <c r="AX622" s="116"/>
      <c r="AY622" s="116"/>
    </row>
    <row r="623" spans="9:51" ht="15.75" customHeight="1">
      <c r="I623" s="260"/>
      <c r="J623" s="116"/>
      <c r="K623" s="130"/>
      <c r="L623" s="130"/>
      <c r="M623" s="130"/>
      <c r="N623" s="130"/>
      <c r="O623" s="130"/>
      <c r="P623" s="117"/>
      <c r="Q623" s="130"/>
      <c r="R623" s="130"/>
      <c r="S623" s="130"/>
      <c r="T623" s="130"/>
      <c r="U623" s="130"/>
      <c r="V623" s="325"/>
      <c r="W623" s="325"/>
      <c r="X623" s="130"/>
      <c r="Y623" s="325"/>
      <c r="Z623" s="325"/>
      <c r="AA623" s="325"/>
      <c r="AB623" s="130"/>
      <c r="AC623" s="130"/>
      <c r="AD623" s="130"/>
      <c r="AE623" s="130"/>
      <c r="AF623" s="130"/>
      <c r="AG623" s="130"/>
      <c r="AH623" s="130"/>
      <c r="AI623" s="130"/>
      <c r="AJ623" s="130"/>
      <c r="AK623" s="130"/>
      <c r="AL623" s="130"/>
      <c r="AM623" s="130"/>
      <c r="AN623" s="130"/>
      <c r="AO623" s="116"/>
      <c r="AP623" s="116"/>
      <c r="AQ623" s="116"/>
      <c r="AR623" s="116"/>
      <c r="AS623" s="116"/>
      <c r="AT623" s="116"/>
      <c r="AU623" s="116"/>
      <c r="AV623" s="116"/>
      <c r="AW623" s="116"/>
      <c r="AX623" s="116"/>
      <c r="AY623" s="116"/>
    </row>
    <row r="624" spans="9:51" ht="15.75" customHeight="1">
      <c r="I624" s="260"/>
      <c r="J624" s="116"/>
      <c r="K624" s="130"/>
      <c r="L624" s="130"/>
      <c r="M624" s="130"/>
      <c r="N624" s="130"/>
      <c r="O624" s="130"/>
      <c r="P624" s="117"/>
      <c r="Q624" s="130"/>
      <c r="R624" s="130"/>
      <c r="S624" s="130"/>
      <c r="T624" s="130"/>
      <c r="U624" s="130"/>
      <c r="V624" s="325"/>
      <c r="W624" s="325"/>
      <c r="X624" s="130"/>
      <c r="Y624" s="325"/>
      <c r="Z624" s="325"/>
      <c r="AA624" s="325"/>
      <c r="AB624" s="130"/>
      <c r="AC624" s="130"/>
      <c r="AD624" s="130"/>
      <c r="AE624" s="130"/>
      <c r="AF624" s="130"/>
      <c r="AG624" s="130"/>
      <c r="AH624" s="130"/>
      <c r="AI624" s="130"/>
      <c r="AJ624" s="130"/>
      <c r="AK624" s="130"/>
      <c r="AL624" s="130"/>
      <c r="AM624" s="130"/>
      <c r="AN624" s="130"/>
      <c r="AO624" s="116"/>
      <c r="AP624" s="116"/>
      <c r="AQ624" s="116"/>
      <c r="AR624" s="116"/>
      <c r="AS624" s="116"/>
      <c r="AT624" s="116"/>
      <c r="AU624" s="116"/>
      <c r="AV624" s="116"/>
      <c r="AW624" s="116"/>
      <c r="AX624" s="116"/>
      <c r="AY624" s="116"/>
    </row>
    <row r="625" spans="9:51" ht="15.75" customHeight="1">
      <c r="I625" s="260"/>
      <c r="J625" s="116"/>
      <c r="K625" s="130"/>
      <c r="L625" s="130"/>
      <c r="M625" s="130"/>
      <c r="N625" s="130"/>
      <c r="O625" s="130"/>
      <c r="P625" s="117"/>
      <c r="Q625" s="130"/>
      <c r="R625" s="130"/>
      <c r="S625" s="130"/>
      <c r="T625" s="130"/>
      <c r="U625" s="130"/>
      <c r="V625" s="325"/>
      <c r="W625" s="325"/>
      <c r="X625" s="130"/>
      <c r="Y625" s="325"/>
      <c r="Z625" s="325"/>
      <c r="AA625" s="325"/>
      <c r="AB625" s="130"/>
      <c r="AC625" s="130"/>
      <c r="AD625" s="130"/>
      <c r="AE625" s="130"/>
      <c r="AF625" s="130"/>
      <c r="AG625" s="130"/>
      <c r="AH625" s="130"/>
      <c r="AI625" s="130"/>
      <c r="AJ625" s="130"/>
      <c r="AK625" s="130"/>
      <c r="AL625" s="130"/>
      <c r="AM625" s="130"/>
      <c r="AN625" s="130"/>
      <c r="AO625" s="116"/>
      <c r="AP625" s="116"/>
      <c r="AQ625" s="116"/>
      <c r="AR625" s="116"/>
      <c r="AS625" s="116"/>
      <c r="AT625" s="116"/>
      <c r="AU625" s="116"/>
      <c r="AV625" s="116"/>
      <c r="AW625" s="116"/>
      <c r="AX625" s="116"/>
      <c r="AY625" s="116"/>
    </row>
    <row r="626" spans="9:51" ht="15.75" customHeight="1">
      <c r="I626" s="260"/>
      <c r="J626" s="116"/>
      <c r="K626" s="130"/>
      <c r="L626" s="130"/>
      <c r="M626" s="130"/>
      <c r="N626" s="130"/>
      <c r="O626" s="130"/>
      <c r="P626" s="117"/>
      <c r="Q626" s="130"/>
      <c r="R626" s="130"/>
      <c r="S626" s="130"/>
      <c r="T626" s="130"/>
      <c r="U626" s="130"/>
      <c r="V626" s="325"/>
      <c r="W626" s="325"/>
      <c r="X626" s="130"/>
      <c r="Y626" s="325"/>
      <c r="Z626" s="325"/>
      <c r="AA626" s="325"/>
      <c r="AB626" s="130"/>
      <c r="AC626" s="130"/>
      <c r="AD626" s="130"/>
      <c r="AE626" s="130"/>
      <c r="AF626" s="130"/>
      <c r="AG626" s="130"/>
      <c r="AH626" s="130"/>
      <c r="AI626" s="130"/>
      <c r="AJ626" s="130"/>
      <c r="AK626" s="130"/>
      <c r="AL626" s="130"/>
      <c r="AM626" s="130"/>
      <c r="AN626" s="130"/>
      <c r="AO626" s="116"/>
      <c r="AP626" s="116"/>
      <c r="AQ626" s="116"/>
      <c r="AR626" s="116"/>
      <c r="AS626" s="116"/>
      <c r="AT626" s="116"/>
      <c r="AU626" s="116"/>
      <c r="AV626" s="116"/>
      <c r="AW626" s="116"/>
      <c r="AX626" s="116"/>
      <c r="AY626" s="116"/>
    </row>
    <row r="627" spans="9:51" ht="15.75" customHeight="1">
      <c r="I627" s="260"/>
      <c r="J627" s="116"/>
      <c r="K627" s="130"/>
      <c r="L627" s="130"/>
      <c r="M627" s="130"/>
      <c r="N627" s="130"/>
      <c r="O627" s="130"/>
      <c r="P627" s="117"/>
      <c r="Q627" s="130"/>
      <c r="R627" s="130"/>
      <c r="S627" s="130"/>
      <c r="T627" s="130"/>
      <c r="U627" s="130"/>
      <c r="V627" s="325"/>
      <c r="W627" s="325"/>
      <c r="X627" s="130"/>
      <c r="Y627" s="325"/>
      <c r="Z627" s="325"/>
      <c r="AA627" s="325"/>
      <c r="AB627" s="130"/>
      <c r="AC627" s="130"/>
      <c r="AD627" s="130"/>
      <c r="AE627" s="130"/>
      <c r="AF627" s="130"/>
      <c r="AG627" s="130"/>
      <c r="AH627" s="130"/>
      <c r="AI627" s="130"/>
      <c r="AJ627" s="130"/>
      <c r="AK627" s="130"/>
      <c r="AL627" s="130"/>
      <c r="AM627" s="130"/>
      <c r="AN627" s="130"/>
      <c r="AO627" s="116"/>
      <c r="AP627" s="116"/>
      <c r="AQ627" s="116"/>
      <c r="AR627" s="116"/>
      <c r="AS627" s="116"/>
      <c r="AT627" s="116"/>
      <c r="AU627" s="116"/>
      <c r="AV627" s="116"/>
      <c r="AW627" s="116"/>
      <c r="AX627" s="116"/>
      <c r="AY627" s="116"/>
    </row>
    <row r="628" spans="9:51" ht="15.75" customHeight="1">
      <c r="I628" s="260"/>
      <c r="J628" s="116"/>
      <c r="K628" s="130"/>
      <c r="L628" s="130"/>
      <c r="M628" s="130"/>
      <c r="N628" s="130"/>
      <c r="O628" s="130"/>
      <c r="P628" s="117"/>
      <c r="Q628" s="130"/>
      <c r="R628" s="130"/>
      <c r="S628" s="130"/>
      <c r="T628" s="130"/>
      <c r="U628" s="130"/>
      <c r="V628" s="325"/>
      <c r="W628" s="325"/>
      <c r="X628" s="130"/>
      <c r="Y628" s="325"/>
      <c r="Z628" s="325"/>
      <c r="AA628" s="325"/>
      <c r="AB628" s="130"/>
      <c r="AC628" s="130"/>
      <c r="AD628" s="130"/>
      <c r="AE628" s="130"/>
      <c r="AF628" s="130"/>
      <c r="AG628" s="130"/>
      <c r="AH628" s="130"/>
      <c r="AI628" s="130"/>
      <c r="AJ628" s="130"/>
      <c r="AK628" s="130"/>
      <c r="AL628" s="130"/>
      <c r="AM628" s="130"/>
      <c r="AN628" s="130"/>
      <c r="AO628" s="116"/>
      <c r="AP628" s="116"/>
      <c r="AQ628" s="116"/>
      <c r="AR628" s="116"/>
      <c r="AS628" s="116"/>
      <c r="AT628" s="116"/>
      <c r="AU628" s="116"/>
      <c r="AV628" s="116"/>
      <c r="AW628" s="116"/>
      <c r="AX628" s="116"/>
      <c r="AY628" s="116"/>
    </row>
    <row r="629" spans="9:51" ht="15.75" customHeight="1">
      <c r="I629" s="260"/>
      <c r="J629" s="116"/>
      <c r="K629" s="130"/>
      <c r="L629" s="130"/>
      <c r="M629" s="130"/>
      <c r="N629" s="130"/>
      <c r="O629" s="130"/>
      <c r="P629" s="117"/>
      <c r="Q629" s="130"/>
      <c r="R629" s="130"/>
      <c r="S629" s="130"/>
      <c r="T629" s="130"/>
      <c r="U629" s="130"/>
      <c r="V629" s="325"/>
      <c r="W629" s="325"/>
      <c r="X629" s="130"/>
      <c r="Y629" s="325"/>
      <c r="Z629" s="325"/>
      <c r="AA629" s="325"/>
      <c r="AB629" s="130"/>
      <c r="AC629" s="130"/>
      <c r="AD629" s="130"/>
      <c r="AE629" s="130"/>
      <c r="AF629" s="130"/>
      <c r="AG629" s="130"/>
      <c r="AH629" s="130"/>
      <c r="AI629" s="130"/>
      <c r="AJ629" s="130"/>
      <c r="AK629" s="130"/>
      <c r="AL629" s="130"/>
      <c r="AM629" s="130"/>
      <c r="AN629" s="130"/>
      <c r="AO629" s="116"/>
      <c r="AP629" s="116"/>
      <c r="AQ629" s="116"/>
      <c r="AR629" s="116"/>
      <c r="AS629" s="116"/>
      <c r="AT629" s="116"/>
      <c r="AU629" s="116"/>
      <c r="AV629" s="116"/>
      <c r="AW629" s="116"/>
      <c r="AX629" s="116"/>
      <c r="AY629" s="116"/>
    </row>
    <row r="630" spans="9:51" ht="15.75" customHeight="1">
      <c r="I630" s="260"/>
      <c r="J630" s="116"/>
      <c r="K630" s="130"/>
      <c r="L630" s="130"/>
      <c r="M630" s="130"/>
      <c r="N630" s="130"/>
      <c r="O630" s="130"/>
      <c r="P630" s="117"/>
      <c r="Q630" s="130"/>
      <c r="R630" s="130"/>
      <c r="S630" s="130"/>
      <c r="T630" s="130"/>
      <c r="U630" s="130"/>
      <c r="V630" s="325"/>
      <c r="W630" s="325"/>
      <c r="X630" s="130"/>
      <c r="Y630" s="325"/>
      <c r="Z630" s="325"/>
      <c r="AA630" s="325"/>
      <c r="AB630" s="130"/>
      <c r="AC630" s="130"/>
      <c r="AD630" s="130"/>
      <c r="AE630" s="130"/>
      <c r="AF630" s="130"/>
      <c r="AG630" s="130"/>
      <c r="AH630" s="130"/>
      <c r="AI630" s="130"/>
      <c r="AJ630" s="130"/>
      <c r="AK630" s="130"/>
      <c r="AL630" s="130"/>
      <c r="AM630" s="130"/>
      <c r="AN630" s="130"/>
      <c r="AO630" s="116"/>
      <c r="AP630" s="116"/>
      <c r="AQ630" s="116"/>
      <c r="AR630" s="116"/>
      <c r="AS630" s="116"/>
      <c r="AT630" s="116"/>
      <c r="AU630" s="116"/>
      <c r="AV630" s="116"/>
      <c r="AW630" s="116"/>
      <c r="AX630" s="116"/>
      <c r="AY630" s="116"/>
    </row>
    <row r="631" spans="9:51" ht="15.75" customHeight="1">
      <c r="I631" s="260"/>
      <c r="J631" s="116"/>
      <c r="K631" s="130"/>
      <c r="L631" s="130"/>
      <c r="M631" s="130"/>
      <c r="N631" s="130"/>
      <c r="O631" s="130"/>
      <c r="P631" s="117"/>
      <c r="Q631" s="130"/>
      <c r="R631" s="130"/>
      <c r="S631" s="130"/>
      <c r="T631" s="130"/>
      <c r="U631" s="130"/>
      <c r="V631" s="325"/>
      <c r="W631" s="325"/>
      <c r="X631" s="130"/>
      <c r="Y631" s="325"/>
      <c r="Z631" s="325"/>
      <c r="AA631" s="325"/>
      <c r="AB631" s="130"/>
      <c r="AC631" s="130"/>
      <c r="AD631" s="130"/>
      <c r="AE631" s="130"/>
      <c r="AF631" s="130"/>
      <c r="AG631" s="130"/>
      <c r="AH631" s="130"/>
      <c r="AI631" s="130"/>
      <c r="AJ631" s="130"/>
      <c r="AK631" s="130"/>
      <c r="AL631" s="130"/>
      <c r="AM631" s="130"/>
      <c r="AN631" s="130"/>
      <c r="AO631" s="116"/>
      <c r="AP631" s="116"/>
      <c r="AQ631" s="116"/>
      <c r="AR631" s="116"/>
      <c r="AS631" s="116"/>
      <c r="AT631" s="116"/>
      <c r="AU631" s="116"/>
      <c r="AV631" s="116"/>
      <c r="AW631" s="116"/>
      <c r="AX631" s="116"/>
      <c r="AY631" s="116"/>
    </row>
    <row r="632" spans="9:51" ht="15.75" customHeight="1">
      <c r="I632" s="260"/>
      <c r="J632" s="116"/>
      <c r="K632" s="130"/>
      <c r="L632" s="130"/>
      <c r="M632" s="130"/>
      <c r="N632" s="130"/>
      <c r="O632" s="130"/>
      <c r="P632" s="117"/>
      <c r="Q632" s="130"/>
      <c r="R632" s="130"/>
      <c r="S632" s="130"/>
      <c r="T632" s="130"/>
      <c r="U632" s="130"/>
      <c r="V632" s="325"/>
      <c r="W632" s="325"/>
      <c r="X632" s="130"/>
      <c r="Y632" s="325"/>
      <c r="Z632" s="325"/>
      <c r="AA632" s="325"/>
      <c r="AB632" s="130"/>
      <c r="AC632" s="130"/>
      <c r="AD632" s="130"/>
      <c r="AE632" s="130"/>
      <c r="AF632" s="130"/>
      <c r="AG632" s="130"/>
      <c r="AH632" s="130"/>
      <c r="AI632" s="130"/>
      <c r="AJ632" s="130"/>
      <c r="AK632" s="130"/>
      <c r="AL632" s="130"/>
      <c r="AM632" s="130"/>
      <c r="AN632" s="130"/>
      <c r="AO632" s="116"/>
      <c r="AP632" s="116"/>
      <c r="AQ632" s="116"/>
      <c r="AR632" s="116"/>
      <c r="AS632" s="116"/>
      <c r="AT632" s="116"/>
      <c r="AU632" s="116"/>
      <c r="AV632" s="116"/>
      <c r="AW632" s="116"/>
      <c r="AX632" s="116"/>
      <c r="AY632" s="116"/>
    </row>
    <row r="633" spans="9:51" ht="15.75" customHeight="1">
      <c r="I633" s="260"/>
      <c r="J633" s="116"/>
      <c r="K633" s="130"/>
      <c r="L633" s="130"/>
      <c r="M633" s="130"/>
      <c r="N633" s="130"/>
      <c r="O633" s="130"/>
      <c r="P633" s="117"/>
      <c r="Q633" s="130"/>
      <c r="R633" s="130"/>
      <c r="S633" s="130"/>
      <c r="T633" s="130"/>
      <c r="U633" s="130"/>
      <c r="V633" s="325"/>
      <c r="W633" s="325"/>
      <c r="X633" s="130"/>
      <c r="Y633" s="325"/>
      <c r="Z633" s="325"/>
      <c r="AA633" s="325"/>
      <c r="AB633" s="130"/>
      <c r="AC633" s="130"/>
      <c r="AD633" s="130"/>
      <c r="AE633" s="130"/>
      <c r="AF633" s="130"/>
      <c r="AG633" s="130"/>
      <c r="AH633" s="130"/>
      <c r="AI633" s="130"/>
      <c r="AJ633" s="130"/>
      <c r="AK633" s="130"/>
      <c r="AL633" s="130"/>
      <c r="AM633" s="130"/>
      <c r="AN633" s="130"/>
      <c r="AO633" s="116"/>
      <c r="AP633" s="116"/>
      <c r="AQ633" s="116"/>
      <c r="AR633" s="116"/>
      <c r="AS633" s="116"/>
      <c r="AT633" s="116"/>
      <c r="AU633" s="116"/>
      <c r="AV633" s="116"/>
      <c r="AW633" s="116"/>
      <c r="AX633" s="116"/>
      <c r="AY633" s="116"/>
    </row>
    <row r="634" spans="9:51" ht="15.75" customHeight="1">
      <c r="I634" s="260"/>
      <c r="J634" s="116"/>
      <c r="K634" s="130"/>
      <c r="L634" s="130"/>
      <c r="M634" s="130"/>
      <c r="N634" s="130"/>
      <c r="O634" s="130"/>
      <c r="P634" s="117"/>
      <c r="Q634" s="130"/>
      <c r="R634" s="130"/>
      <c r="S634" s="130"/>
      <c r="T634" s="130"/>
      <c r="U634" s="130"/>
      <c r="V634" s="325"/>
      <c r="W634" s="325"/>
      <c r="X634" s="130"/>
      <c r="Y634" s="325"/>
      <c r="Z634" s="325"/>
      <c r="AA634" s="325"/>
      <c r="AB634" s="130"/>
      <c r="AC634" s="130"/>
      <c r="AD634" s="130"/>
      <c r="AE634" s="130"/>
      <c r="AF634" s="130"/>
      <c r="AG634" s="130"/>
      <c r="AH634" s="130"/>
      <c r="AI634" s="130"/>
      <c r="AJ634" s="130"/>
      <c r="AK634" s="130"/>
      <c r="AL634" s="130"/>
      <c r="AM634" s="130"/>
      <c r="AN634" s="130"/>
      <c r="AO634" s="116"/>
      <c r="AP634" s="116"/>
      <c r="AQ634" s="116"/>
      <c r="AR634" s="116"/>
      <c r="AS634" s="116"/>
      <c r="AT634" s="116"/>
      <c r="AU634" s="116"/>
      <c r="AV634" s="116"/>
      <c r="AW634" s="116"/>
      <c r="AX634" s="116"/>
      <c r="AY634" s="116"/>
    </row>
    <row r="635" spans="9:51" ht="15.75" customHeight="1">
      <c r="I635" s="260"/>
      <c r="J635" s="116"/>
      <c r="K635" s="130"/>
      <c r="L635" s="130"/>
      <c r="M635" s="130"/>
      <c r="N635" s="130"/>
      <c r="O635" s="130"/>
      <c r="P635" s="117"/>
      <c r="Q635" s="130"/>
      <c r="R635" s="130"/>
      <c r="S635" s="130"/>
      <c r="T635" s="130"/>
      <c r="U635" s="130"/>
      <c r="V635" s="325"/>
      <c r="W635" s="325"/>
      <c r="X635" s="130"/>
      <c r="Y635" s="325"/>
      <c r="Z635" s="325"/>
      <c r="AA635" s="325"/>
      <c r="AB635" s="130"/>
      <c r="AC635" s="130"/>
      <c r="AD635" s="130"/>
      <c r="AE635" s="130"/>
      <c r="AF635" s="130"/>
      <c r="AG635" s="130"/>
      <c r="AH635" s="130"/>
      <c r="AI635" s="130"/>
      <c r="AJ635" s="130"/>
      <c r="AK635" s="130"/>
      <c r="AL635" s="130"/>
      <c r="AM635" s="130"/>
      <c r="AN635" s="130"/>
      <c r="AO635" s="116"/>
      <c r="AP635" s="116"/>
      <c r="AQ635" s="116"/>
      <c r="AR635" s="116"/>
      <c r="AS635" s="116"/>
      <c r="AT635" s="116"/>
      <c r="AU635" s="116"/>
      <c r="AV635" s="116"/>
      <c r="AW635" s="116"/>
      <c r="AX635" s="116"/>
      <c r="AY635" s="116"/>
    </row>
    <row r="636" spans="9:51" ht="15.75" customHeight="1">
      <c r="I636" s="260"/>
      <c r="J636" s="116"/>
      <c r="K636" s="130"/>
      <c r="L636" s="130"/>
      <c r="M636" s="130"/>
      <c r="N636" s="130"/>
      <c r="O636" s="130"/>
      <c r="P636" s="117"/>
      <c r="Q636" s="130"/>
      <c r="R636" s="130"/>
      <c r="S636" s="130"/>
      <c r="T636" s="130"/>
      <c r="U636" s="130"/>
      <c r="V636" s="325"/>
      <c r="W636" s="325"/>
      <c r="X636" s="130"/>
      <c r="Y636" s="325"/>
      <c r="Z636" s="325"/>
      <c r="AA636" s="325"/>
      <c r="AB636" s="130"/>
      <c r="AC636" s="130"/>
      <c r="AD636" s="130"/>
      <c r="AE636" s="130"/>
      <c r="AF636" s="130"/>
      <c r="AG636" s="130"/>
      <c r="AH636" s="130"/>
      <c r="AI636" s="130"/>
      <c r="AJ636" s="130"/>
      <c r="AK636" s="130"/>
      <c r="AL636" s="130"/>
      <c r="AM636" s="130"/>
      <c r="AN636" s="130"/>
      <c r="AO636" s="116"/>
      <c r="AP636" s="116"/>
      <c r="AQ636" s="116"/>
      <c r="AR636" s="116"/>
      <c r="AS636" s="116"/>
      <c r="AT636" s="116"/>
      <c r="AU636" s="116"/>
      <c r="AV636" s="116"/>
      <c r="AW636" s="116"/>
      <c r="AX636" s="116"/>
      <c r="AY636" s="116"/>
    </row>
    <row r="637" spans="9:51" ht="15.75" customHeight="1">
      <c r="I637" s="260"/>
      <c r="J637" s="116"/>
      <c r="K637" s="130"/>
      <c r="L637" s="130"/>
      <c r="M637" s="130"/>
      <c r="N637" s="130"/>
      <c r="O637" s="130"/>
      <c r="P637" s="117"/>
      <c r="Q637" s="130"/>
      <c r="R637" s="130"/>
      <c r="S637" s="130"/>
      <c r="T637" s="130"/>
      <c r="U637" s="130"/>
      <c r="V637" s="325"/>
      <c r="W637" s="325"/>
      <c r="X637" s="130"/>
      <c r="Y637" s="325"/>
      <c r="Z637" s="325"/>
      <c r="AA637" s="325"/>
      <c r="AB637" s="130"/>
      <c r="AC637" s="130"/>
      <c r="AD637" s="130"/>
      <c r="AE637" s="130"/>
      <c r="AF637" s="130"/>
      <c r="AG637" s="130"/>
      <c r="AH637" s="130"/>
      <c r="AI637" s="130"/>
      <c r="AJ637" s="130"/>
      <c r="AK637" s="130"/>
      <c r="AL637" s="130"/>
      <c r="AM637" s="130"/>
      <c r="AN637" s="130"/>
      <c r="AO637" s="116"/>
      <c r="AP637" s="116"/>
      <c r="AQ637" s="116"/>
      <c r="AR637" s="116"/>
      <c r="AS637" s="116"/>
      <c r="AT637" s="116"/>
      <c r="AU637" s="116"/>
      <c r="AV637" s="116"/>
      <c r="AW637" s="116"/>
      <c r="AX637" s="116"/>
      <c r="AY637" s="116"/>
    </row>
    <row r="638" spans="9:51" ht="15.75" customHeight="1">
      <c r="I638" s="260"/>
      <c r="J638" s="116"/>
      <c r="K638" s="130"/>
      <c r="L638" s="130"/>
      <c r="M638" s="130"/>
      <c r="N638" s="130"/>
      <c r="O638" s="130"/>
      <c r="P638" s="117"/>
      <c r="Q638" s="130"/>
      <c r="R638" s="130"/>
      <c r="S638" s="130"/>
      <c r="T638" s="130"/>
      <c r="U638" s="130"/>
      <c r="V638" s="325"/>
      <c r="W638" s="325"/>
      <c r="X638" s="130"/>
      <c r="Y638" s="325"/>
      <c r="Z638" s="325"/>
      <c r="AA638" s="325"/>
      <c r="AB638" s="130"/>
      <c r="AC638" s="130"/>
      <c r="AD638" s="130"/>
      <c r="AE638" s="130"/>
      <c r="AF638" s="130"/>
      <c r="AG638" s="130"/>
      <c r="AH638" s="130"/>
      <c r="AI638" s="130"/>
      <c r="AJ638" s="130"/>
      <c r="AK638" s="130"/>
      <c r="AL638" s="130"/>
      <c r="AM638" s="130"/>
      <c r="AN638" s="130"/>
      <c r="AO638" s="116"/>
      <c r="AP638" s="116"/>
      <c r="AQ638" s="116"/>
      <c r="AR638" s="116"/>
      <c r="AS638" s="116"/>
      <c r="AT638" s="116"/>
      <c r="AU638" s="116"/>
      <c r="AV638" s="116"/>
      <c r="AW638" s="116"/>
      <c r="AX638" s="116"/>
      <c r="AY638" s="116"/>
    </row>
    <row r="639" spans="9:51" ht="15.75" customHeight="1">
      <c r="I639" s="260"/>
      <c r="J639" s="116"/>
      <c r="K639" s="130"/>
      <c r="L639" s="130"/>
      <c r="M639" s="130"/>
      <c r="N639" s="130"/>
      <c r="O639" s="130"/>
      <c r="P639" s="117"/>
      <c r="Q639" s="130"/>
      <c r="R639" s="130"/>
      <c r="S639" s="130"/>
      <c r="T639" s="130"/>
      <c r="U639" s="130"/>
      <c r="V639" s="325"/>
      <c r="W639" s="325"/>
      <c r="X639" s="130"/>
      <c r="Y639" s="325"/>
      <c r="Z639" s="325"/>
      <c r="AA639" s="325"/>
      <c r="AB639" s="130"/>
      <c r="AC639" s="130"/>
      <c r="AD639" s="130"/>
      <c r="AE639" s="130"/>
      <c r="AF639" s="130"/>
      <c r="AG639" s="130"/>
      <c r="AH639" s="130"/>
      <c r="AI639" s="130"/>
      <c r="AJ639" s="130"/>
      <c r="AK639" s="130"/>
      <c r="AL639" s="130"/>
      <c r="AM639" s="130"/>
      <c r="AN639" s="130"/>
      <c r="AO639" s="116"/>
      <c r="AP639" s="116"/>
      <c r="AQ639" s="116"/>
      <c r="AR639" s="116"/>
      <c r="AS639" s="116"/>
      <c r="AT639" s="116"/>
      <c r="AU639" s="116"/>
      <c r="AV639" s="116"/>
      <c r="AW639" s="116"/>
      <c r="AX639" s="116"/>
      <c r="AY639" s="116"/>
    </row>
    <row r="640" spans="9:51" ht="15.75" customHeight="1">
      <c r="I640" s="260"/>
      <c r="J640" s="116"/>
      <c r="K640" s="130"/>
      <c r="L640" s="130"/>
      <c r="M640" s="130"/>
      <c r="N640" s="130"/>
      <c r="O640" s="130"/>
      <c r="P640" s="117"/>
      <c r="Q640" s="130"/>
      <c r="R640" s="130"/>
      <c r="S640" s="130"/>
      <c r="T640" s="130"/>
      <c r="U640" s="130"/>
      <c r="V640" s="325"/>
      <c r="W640" s="325"/>
      <c r="X640" s="130"/>
      <c r="Y640" s="325"/>
      <c r="Z640" s="325"/>
      <c r="AA640" s="325"/>
      <c r="AB640" s="130"/>
      <c r="AC640" s="130"/>
      <c r="AD640" s="130"/>
      <c r="AE640" s="130"/>
      <c r="AF640" s="130"/>
      <c r="AG640" s="130"/>
      <c r="AH640" s="130"/>
      <c r="AI640" s="130"/>
      <c r="AJ640" s="130"/>
      <c r="AK640" s="130"/>
      <c r="AL640" s="130"/>
      <c r="AM640" s="130"/>
      <c r="AN640" s="130"/>
      <c r="AO640" s="116"/>
      <c r="AP640" s="116"/>
      <c r="AQ640" s="116"/>
      <c r="AR640" s="116"/>
      <c r="AS640" s="116"/>
      <c r="AT640" s="116"/>
      <c r="AU640" s="116"/>
      <c r="AV640" s="116"/>
      <c r="AW640" s="116"/>
      <c r="AX640" s="116"/>
      <c r="AY640" s="116"/>
    </row>
    <row r="641" spans="9:51" ht="15.75" customHeight="1">
      <c r="I641" s="260"/>
      <c r="J641" s="116"/>
      <c r="K641" s="130"/>
      <c r="L641" s="130"/>
      <c r="M641" s="130"/>
      <c r="N641" s="130"/>
      <c r="O641" s="130"/>
      <c r="P641" s="117"/>
      <c r="Q641" s="130"/>
      <c r="R641" s="130"/>
      <c r="S641" s="130"/>
      <c r="T641" s="130"/>
      <c r="U641" s="130"/>
      <c r="V641" s="325"/>
      <c r="W641" s="325"/>
      <c r="X641" s="130"/>
      <c r="Y641" s="325"/>
      <c r="Z641" s="325"/>
      <c r="AA641" s="325"/>
      <c r="AB641" s="130"/>
      <c r="AC641" s="130"/>
      <c r="AD641" s="130"/>
      <c r="AE641" s="130"/>
      <c r="AF641" s="130"/>
      <c r="AG641" s="130"/>
      <c r="AH641" s="130"/>
      <c r="AI641" s="130"/>
      <c r="AJ641" s="130"/>
      <c r="AK641" s="130"/>
      <c r="AL641" s="130"/>
      <c r="AM641" s="130"/>
      <c r="AN641" s="130"/>
      <c r="AO641" s="116"/>
      <c r="AP641" s="116"/>
      <c r="AQ641" s="116"/>
      <c r="AR641" s="116"/>
      <c r="AS641" s="116"/>
      <c r="AT641" s="116"/>
      <c r="AU641" s="116"/>
      <c r="AV641" s="116"/>
      <c r="AW641" s="116"/>
      <c r="AX641" s="116"/>
      <c r="AY641" s="116"/>
    </row>
    <row r="642" spans="9:51" ht="15.75" customHeight="1">
      <c r="I642" s="260"/>
      <c r="J642" s="116"/>
      <c r="K642" s="130"/>
      <c r="L642" s="130"/>
      <c r="M642" s="130"/>
      <c r="N642" s="130"/>
      <c r="O642" s="130"/>
      <c r="P642" s="117"/>
      <c r="Q642" s="130"/>
      <c r="R642" s="130"/>
      <c r="S642" s="130"/>
      <c r="T642" s="130"/>
      <c r="U642" s="130"/>
      <c r="V642" s="325"/>
      <c r="W642" s="325"/>
      <c r="X642" s="130"/>
      <c r="Y642" s="325"/>
      <c r="Z642" s="325"/>
      <c r="AA642" s="325"/>
      <c r="AB642" s="130"/>
      <c r="AC642" s="130"/>
      <c r="AD642" s="130"/>
      <c r="AE642" s="130"/>
      <c r="AF642" s="130"/>
      <c r="AG642" s="130"/>
      <c r="AH642" s="130"/>
      <c r="AI642" s="130"/>
      <c r="AJ642" s="130"/>
      <c r="AK642" s="130"/>
      <c r="AL642" s="130"/>
      <c r="AM642" s="130"/>
      <c r="AN642" s="130"/>
      <c r="AO642" s="116"/>
      <c r="AP642" s="116"/>
      <c r="AQ642" s="116"/>
      <c r="AR642" s="116"/>
      <c r="AS642" s="116"/>
      <c r="AT642" s="116"/>
      <c r="AU642" s="116"/>
      <c r="AV642" s="116"/>
      <c r="AW642" s="116"/>
      <c r="AX642" s="116"/>
      <c r="AY642" s="116"/>
    </row>
    <row r="643" spans="9:51" ht="15.75" customHeight="1">
      <c r="I643" s="260"/>
      <c r="J643" s="116"/>
      <c r="K643" s="130"/>
      <c r="L643" s="130"/>
      <c r="M643" s="130"/>
      <c r="N643" s="130"/>
      <c r="O643" s="130"/>
      <c r="P643" s="117"/>
      <c r="Q643" s="130"/>
      <c r="R643" s="130"/>
      <c r="S643" s="130"/>
      <c r="T643" s="130"/>
      <c r="U643" s="130"/>
      <c r="V643" s="325"/>
      <c r="W643" s="325"/>
      <c r="X643" s="130"/>
      <c r="Y643" s="325"/>
      <c r="Z643" s="325"/>
      <c r="AA643" s="325"/>
      <c r="AB643" s="130"/>
      <c r="AC643" s="130"/>
      <c r="AD643" s="130"/>
      <c r="AE643" s="130"/>
      <c r="AF643" s="130"/>
      <c r="AG643" s="130"/>
      <c r="AH643" s="130"/>
      <c r="AI643" s="130"/>
      <c r="AJ643" s="130"/>
      <c r="AK643" s="130"/>
      <c r="AL643" s="130"/>
      <c r="AM643" s="130"/>
      <c r="AN643" s="130"/>
      <c r="AO643" s="116"/>
      <c r="AP643" s="116"/>
      <c r="AQ643" s="116"/>
      <c r="AR643" s="116"/>
      <c r="AS643" s="116"/>
      <c r="AT643" s="116"/>
      <c r="AU643" s="116"/>
      <c r="AV643" s="116"/>
      <c r="AW643" s="116"/>
      <c r="AX643" s="116"/>
      <c r="AY643" s="116"/>
    </row>
    <row r="644" spans="9:51" ht="15.75" customHeight="1">
      <c r="I644" s="260"/>
      <c r="J644" s="116"/>
      <c r="K644" s="130"/>
      <c r="L644" s="130"/>
      <c r="M644" s="130"/>
      <c r="N644" s="130"/>
      <c r="O644" s="130"/>
      <c r="P644" s="117"/>
      <c r="Q644" s="130"/>
      <c r="R644" s="130"/>
      <c r="S644" s="130"/>
      <c r="T644" s="130"/>
      <c r="U644" s="130"/>
      <c r="V644" s="325"/>
      <c r="W644" s="325"/>
      <c r="X644" s="130"/>
      <c r="Y644" s="325"/>
      <c r="Z644" s="325"/>
      <c r="AA644" s="325"/>
      <c r="AB644" s="130"/>
      <c r="AC644" s="130"/>
      <c r="AD644" s="130"/>
      <c r="AE644" s="130"/>
      <c r="AF644" s="130"/>
      <c r="AG644" s="130"/>
      <c r="AH644" s="130"/>
      <c r="AI644" s="130"/>
      <c r="AJ644" s="130"/>
      <c r="AK644" s="130"/>
      <c r="AL644" s="130"/>
      <c r="AM644" s="130"/>
      <c r="AN644" s="130"/>
      <c r="AO644" s="116"/>
      <c r="AP644" s="116"/>
      <c r="AQ644" s="116"/>
      <c r="AR644" s="116"/>
      <c r="AS644" s="116"/>
      <c r="AT644" s="116"/>
      <c r="AU644" s="116"/>
      <c r="AV644" s="116"/>
      <c r="AW644" s="116"/>
      <c r="AX644" s="116"/>
      <c r="AY644" s="116"/>
    </row>
    <row r="645" spans="9:51" ht="15.75" customHeight="1">
      <c r="I645" s="260"/>
      <c r="J645" s="116"/>
      <c r="K645" s="130"/>
      <c r="L645" s="130"/>
      <c r="M645" s="130"/>
      <c r="N645" s="130"/>
      <c r="O645" s="130"/>
      <c r="P645" s="117"/>
      <c r="Q645" s="130"/>
      <c r="R645" s="130"/>
      <c r="S645" s="130"/>
      <c r="T645" s="130"/>
      <c r="U645" s="130"/>
      <c r="V645" s="325"/>
      <c r="W645" s="325"/>
      <c r="X645" s="130"/>
      <c r="Y645" s="325"/>
      <c r="Z645" s="325"/>
      <c r="AA645" s="325"/>
      <c r="AB645" s="130"/>
      <c r="AC645" s="130"/>
      <c r="AD645" s="130"/>
      <c r="AE645" s="130"/>
      <c r="AF645" s="130"/>
      <c r="AG645" s="130"/>
      <c r="AH645" s="130"/>
      <c r="AI645" s="130"/>
      <c r="AJ645" s="130"/>
      <c r="AK645" s="130"/>
      <c r="AL645" s="130"/>
      <c r="AM645" s="130"/>
      <c r="AN645" s="130"/>
      <c r="AO645" s="116"/>
      <c r="AP645" s="116"/>
      <c r="AQ645" s="116"/>
      <c r="AR645" s="116"/>
      <c r="AS645" s="116"/>
      <c r="AT645" s="116"/>
      <c r="AU645" s="116"/>
      <c r="AV645" s="116"/>
      <c r="AW645" s="116"/>
      <c r="AX645" s="116"/>
      <c r="AY645" s="116"/>
    </row>
    <row r="646" spans="9:51" ht="15.75" customHeight="1">
      <c r="I646" s="260"/>
      <c r="J646" s="116"/>
      <c r="K646" s="130"/>
      <c r="L646" s="130"/>
      <c r="M646" s="130"/>
      <c r="N646" s="130"/>
      <c r="O646" s="130"/>
      <c r="P646" s="117"/>
      <c r="Q646" s="130"/>
      <c r="R646" s="130"/>
      <c r="S646" s="130"/>
      <c r="T646" s="130"/>
      <c r="U646" s="130"/>
      <c r="V646" s="325"/>
      <c r="W646" s="325"/>
      <c r="X646" s="130"/>
      <c r="Y646" s="325"/>
      <c r="Z646" s="325"/>
      <c r="AA646" s="325"/>
      <c r="AB646" s="130"/>
      <c r="AC646" s="130"/>
      <c r="AD646" s="130"/>
      <c r="AE646" s="130"/>
      <c r="AF646" s="130"/>
      <c r="AG646" s="130"/>
      <c r="AH646" s="130"/>
      <c r="AI646" s="130"/>
      <c r="AJ646" s="130"/>
      <c r="AK646" s="130"/>
      <c r="AL646" s="130"/>
      <c r="AM646" s="130"/>
      <c r="AN646" s="130"/>
      <c r="AO646" s="116"/>
      <c r="AP646" s="116"/>
      <c r="AQ646" s="116"/>
      <c r="AR646" s="116"/>
      <c r="AS646" s="116"/>
      <c r="AT646" s="116"/>
      <c r="AU646" s="116"/>
      <c r="AV646" s="116"/>
      <c r="AW646" s="116"/>
      <c r="AX646" s="116"/>
      <c r="AY646" s="116"/>
    </row>
    <row r="647" spans="9:51" ht="15.75" customHeight="1">
      <c r="I647" s="260"/>
      <c r="J647" s="116"/>
      <c r="K647" s="130"/>
      <c r="L647" s="130"/>
      <c r="M647" s="130"/>
      <c r="N647" s="130"/>
      <c r="O647" s="130"/>
      <c r="P647" s="117"/>
      <c r="Q647" s="130"/>
      <c r="R647" s="130"/>
      <c r="S647" s="130"/>
      <c r="T647" s="130"/>
      <c r="U647" s="130"/>
      <c r="V647" s="325"/>
      <c r="W647" s="325"/>
      <c r="X647" s="130"/>
      <c r="Y647" s="325"/>
      <c r="Z647" s="325"/>
      <c r="AA647" s="325"/>
      <c r="AB647" s="130"/>
      <c r="AC647" s="130"/>
      <c r="AD647" s="130"/>
      <c r="AE647" s="130"/>
      <c r="AF647" s="130"/>
      <c r="AG647" s="130"/>
      <c r="AH647" s="130"/>
      <c r="AI647" s="130"/>
      <c r="AJ647" s="130"/>
      <c r="AK647" s="130"/>
      <c r="AL647" s="130"/>
      <c r="AM647" s="130"/>
      <c r="AN647" s="130"/>
      <c r="AO647" s="116"/>
      <c r="AP647" s="116"/>
      <c r="AQ647" s="116"/>
      <c r="AR647" s="116"/>
      <c r="AS647" s="116"/>
      <c r="AT647" s="116"/>
      <c r="AU647" s="116"/>
      <c r="AV647" s="116"/>
      <c r="AW647" s="116"/>
      <c r="AX647" s="116"/>
      <c r="AY647" s="116"/>
    </row>
    <row r="648" spans="9:51" ht="15.75" customHeight="1">
      <c r="I648" s="260"/>
      <c r="J648" s="116"/>
      <c r="K648" s="130"/>
      <c r="L648" s="130"/>
      <c r="M648" s="130"/>
      <c r="N648" s="130"/>
      <c r="O648" s="130"/>
      <c r="P648" s="117"/>
      <c r="Q648" s="130"/>
      <c r="R648" s="130"/>
      <c r="S648" s="130"/>
      <c r="T648" s="130"/>
      <c r="U648" s="130"/>
      <c r="V648" s="325"/>
      <c r="W648" s="325"/>
      <c r="X648" s="130"/>
      <c r="Y648" s="325"/>
      <c r="Z648" s="325"/>
      <c r="AA648" s="325"/>
      <c r="AB648" s="130"/>
      <c r="AC648" s="130"/>
      <c r="AD648" s="130"/>
      <c r="AE648" s="130"/>
      <c r="AF648" s="130"/>
      <c r="AG648" s="130"/>
      <c r="AH648" s="130"/>
      <c r="AI648" s="130"/>
      <c r="AJ648" s="130"/>
      <c r="AK648" s="130"/>
      <c r="AL648" s="130"/>
      <c r="AM648" s="130"/>
      <c r="AN648" s="130"/>
      <c r="AO648" s="116"/>
      <c r="AP648" s="116"/>
      <c r="AQ648" s="116"/>
      <c r="AR648" s="116"/>
      <c r="AS648" s="116"/>
      <c r="AT648" s="116"/>
      <c r="AU648" s="116"/>
      <c r="AV648" s="116"/>
      <c r="AW648" s="116"/>
      <c r="AX648" s="116"/>
      <c r="AY648" s="116"/>
    </row>
    <row r="649" spans="9:51" ht="15.75" customHeight="1">
      <c r="I649" s="260"/>
      <c r="J649" s="116"/>
      <c r="K649" s="130"/>
      <c r="L649" s="130"/>
      <c r="M649" s="130"/>
      <c r="N649" s="130"/>
      <c r="O649" s="130"/>
      <c r="P649" s="117"/>
      <c r="Q649" s="130"/>
      <c r="R649" s="130"/>
      <c r="S649" s="130"/>
      <c r="T649" s="130"/>
      <c r="U649" s="130"/>
      <c r="V649" s="325"/>
      <c r="W649" s="325"/>
      <c r="X649" s="130"/>
      <c r="Y649" s="325"/>
      <c r="Z649" s="325"/>
      <c r="AA649" s="325"/>
      <c r="AB649" s="130"/>
      <c r="AC649" s="130"/>
      <c r="AD649" s="130"/>
      <c r="AE649" s="130"/>
      <c r="AF649" s="130"/>
      <c r="AG649" s="130"/>
      <c r="AH649" s="130"/>
      <c r="AI649" s="130"/>
      <c r="AJ649" s="130"/>
      <c r="AK649" s="130"/>
      <c r="AL649" s="130"/>
      <c r="AM649" s="130"/>
      <c r="AN649" s="130"/>
      <c r="AO649" s="116"/>
      <c r="AP649" s="116"/>
      <c r="AQ649" s="116"/>
      <c r="AR649" s="116"/>
      <c r="AS649" s="116"/>
      <c r="AT649" s="116"/>
      <c r="AU649" s="116"/>
      <c r="AV649" s="116"/>
      <c r="AW649" s="116"/>
      <c r="AX649" s="116"/>
      <c r="AY649" s="116"/>
    </row>
    <row r="650" spans="9:51" ht="15.75" customHeight="1">
      <c r="I650" s="260"/>
      <c r="J650" s="116"/>
      <c r="K650" s="130"/>
      <c r="L650" s="130"/>
      <c r="M650" s="130"/>
      <c r="N650" s="130"/>
      <c r="O650" s="130"/>
      <c r="P650" s="117"/>
      <c r="Q650" s="130"/>
      <c r="R650" s="130"/>
      <c r="S650" s="130"/>
      <c r="T650" s="130"/>
      <c r="U650" s="130"/>
      <c r="V650" s="325"/>
      <c r="W650" s="325"/>
      <c r="X650" s="130"/>
      <c r="Y650" s="325"/>
      <c r="Z650" s="325"/>
      <c r="AA650" s="325"/>
      <c r="AB650" s="130"/>
      <c r="AC650" s="130"/>
      <c r="AD650" s="130"/>
      <c r="AE650" s="130"/>
      <c r="AF650" s="130"/>
      <c r="AG650" s="130"/>
      <c r="AH650" s="130"/>
      <c r="AI650" s="130"/>
      <c r="AJ650" s="130"/>
      <c r="AK650" s="130"/>
      <c r="AL650" s="130"/>
      <c r="AM650" s="130"/>
      <c r="AN650" s="130"/>
      <c r="AO650" s="116"/>
      <c r="AP650" s="116"/>
      <c r="AQ650" s="116"/>
      <c r="AR650" s="116"/>
      <c r="AS650" s="116"/>
      <c r="AT650" s="116"/>
      <c r="AU650" s="116"/>
      <c r="AV650" s="116"/>
      <c r="AW650" s="116"/>
      <c r="AX650" s="116"/>
      <c r="AY650" s="116"/>
    </row>
    <row r="651" spans="9:51" ht="15.75" customHeight="1">
      <c r="I651" s="260"/>
      <c r="J651" s="116"/>
      <c r="K651" s="130"/>
      <c r="L651" s="130"/>
      <c r="M651" s="130"/>
      <c r="N651" s="130"/>
      <c r="O651" s="130"/>
      <c r="P651" s="117"/>
      <c r="Q651" s="130"/>
      <c r="R651" s="130"/>
      <c r="S651" s="130"/>
      <c r="T651" s="130"/>
      <c r="U651" s="130"/>
      <c r="V651" s="325"/>
      <c r="W651" s="325"/>
      <c r="X651" s="130"/>
      <c r="Y651" s="325"/>
      <c r="Z651" s="325"/>
      <c r="AA651" s="325"/>
      <c r="AB651" s="130"/>
      <c r="AC651" s="130"/>
      <c r="AD651" s="130"/>
      <c r="AE651" s="130"/>
      <c r="AF651" s="130"/>
      <c r="AG651" s="130"/>
      <c r="AH651" s="130"/>
      <c r="AI651" s="130"/>
      <c r="AJ651" s="130"/>
      <c r="AK651" s="130"/>
      <c r="AL651" s="130"/>
      <c r="AM651" s="130"/>
      <c r="AN651" s="130"/>
      <c r="AO651" s="116"/>
      <c r="AP651" s="116"/>
      <c r="AQ651" s="116"/>
      <c r="AR651" s="116"/>
      <c r="AS651" s="116"/>
      <c r="AT651" s="116"/>
      <c r="AU651" s="116"/>
      <c r="AV651" s="116"/>
      <c r="AW651" s="116"/>
      <c r="AX651" s="116"/>
      <c r="AY651" s="116"/>
    </row>
    <row r="652" spans="9:51" ht="15.75" customHeight="1">
      <c r="I652" s="260"/>
      <c r="J652" s="116"/>
      <c r="K652" s="130"/>
      <c r="L652" s="130"/>
      <c r="M652" s="130"/>
      <c r="N652" s="130"/>
      <c r="O652" s="130"/>
      <c r="P652" s="117"/>
      <c r="Q652" s="130"/>
      <c r="R652" s="130"/>
      <c r="S652" s="130"/>
      <c r="T652" s="130"/>
      <c r="U652" s="130"/>
      <c r="V652" s="325"/>
      <c r="W652" s="325"/>
      <c r="X652" s="130"/>
      <c r="Y652" s="325"/>
      <c r="Z652" s="325"/>
      <c r="AA652" s="325"/>
      <c r="AB652" s="130"/>
      <c r="AC652" s="130"/>
      <c r="AD652" s="130"/>
      <c r="AE652" s="130"/>
      <c r="AF652" s="130"/>
      <c r="AG652" s="130"/>
      <c r="AH652" s="130"/>
      <c r="AI652" s="130"/>
      <c r="AJ652" s="130"/>
      <c r="AK652" s="130"/>
      <c r="AL652" s="130"/>
      <c r="AM652" s="130"/>
      <c r="AN652" s="130"/>
      <c r="AO652" s="116"/>
      <c r="AP652" s="116"/>
      <c r="AQ652" s="116"/>
      <c r="AR652" s="116"/>
      <c r="AS652" s="116"/>
      <c r="AT652" s="116"/>
      <c r="AU652" s="116"/>
      <c r="AV652" s="116"/>
      <c r="AW652" s="116"/>
      <c r="AX652" s="116"/>
      <c r="AY652" s="116"/>
    </row>
    <row r="653" spans="9:51" ht="15.75" customHeight="1">
      <c r="I653" s="260"/>
      <c r="J653" s="116"/>
      <c r="K653" s="130"/>
      <c r="L653" s="130"/>
      <c r="M653" s="130"/>
      <c r="N653" s="130"/>
      <c r="O653" s="130"/>
      <c r="P653" s="117"/>
      <c r="Q653" s="130"/>
      <c r="R653" s="130"/>
      <c r="S653" s="130"/>
      <c r="T653" s="130"/>
      <c r="U653" s="130"/>
      <c r="V653" s="325"/>
      <c r="W653" s="325"/>
      <c r="X653" s="130"/>
      <c r="Y653" s="325"/>
      <c r="Z653" s="325"/>
      <c r="AA653" s="325"/>
      <c r="AB653" s="130"/>
      <c r="AC653" s="130"/>
      <c r="AD653" s="130"/>
      <c r="AE653" s="130"/>
      <c r="AF653" s="130"/>
      <c r="AG653" s="130"/>
      <c r="AH653" s="130"/>
      <c r="AI653" s="130"/>
      <c r="AJ653" s="130"/>
      <c r="AK653" s="130"/>
      <c r="AL653" s="130"/>
      <c r="AM653" s="130"/>
      <c r="AN653" s="130"/>
      <c r="AO653" s="116"/>
      <c r="AP653" s="116"/>
      <c r="AQ653" s="116"/>
      <c r="AR653" s="116"/>
      <c r="AS653" s="116"/>
      <c r="AT653" s="116"/>
      <c r="AU653" s="116"/>
      <c r="AV653" s="116"/>
      <c r="AW653" s="116"/>
      <c r="AX653" s="116"/>
      <c r="AY653" s="116"/>
    </row>
    <row r="654" spans="9:51" ht="15.75" customHeight="1">
      <c r="I654" s="260"/>
      <c r="J654" s="116"/>
      <c r="K654" s="130"/>
      <c r="L654" s="130"/>
      <c r="M654" s="130"/>
      <c r="N654" s="130"/>
      <c r="O654" s="130"/>
      <c r="P654" s="117"/>
      <c r="Q654" s="130"/>
      <c r="R654" s="130"/>
      <c r="S654" s="130"/>
      <c r="T654" s="130"/>
      <c r="U654" s="130"/>
      <c r="V654" s="325"/>
      <c r="W654" s="325"/>
      <c r="X654" s="130"/>
      <c r="Y654" s="325"/>
      <c r="Z654" s="325"/>
      <c r="AA654" s="325"/>
      <c r="AB654" s="130"/>
      <c r="AC654" s="130"/>
      <c r="AD654" s="130"/>
      <c r="AE654" s="130"/>
      <c r="AF654" s="130"/>
      <c r="AG654" s="130"/>
      <c r="AH654" s="130"/>
      <c r="AI654" s="130"/>
      <c r="AJ654" s="130"/>
      <c r="AK654" s="130"/>
      <c r="AL654" s="130"/>
      <c r="AM654" s="130"/>
      <c r="AN654" s="130"/>
      <c r="AO654" s="116"/>
      <c r="AP654" s="116"/>
      <c r="AQ654" s="116"/>
      <c r="AR654" s="116"/>
      <c r="AS654" s="116"/>
      <c r="AT654" s="116"/>
      <c r="AU654" s="116"/>
      <c r="AV654" s="116"/>
      <c r="AW654" s="116"/>
      <c r="AX654" s="116"/>
      <c r="AY654" s="116"/>
    </row>
    <row r="655" spans="9:51" ht="15.75" customHeight="1">
      <c r="I655" s="260"/>
      <c r="J655" s="116"/>
      <c r="K655" s="130"/>
      <c r="L655" s="130"/>
      <c r="M655" s="130"/>
      <c r="N655" s="130"/>
      <c r="O655" s="130"/>
      <c r="P655" s="117"/>
      <c r="Q655" s="130"/>
      <c r="R655" s="130"/>
      <c r="S655" s="130"/>
      <c r="T655" s="130"/>
      <c r="U655" s="130"/>
      <c r="V655" s="325"/>
      <c r="W655" s="325"/>
      <c r="X655" s="130"/>
      <c r="Y655" s="325"/>
      <c r="Z655" s="325"/>
      <c r="AA655" s="325"/>
      <c r="AB655" s="130"/>
      <c r="AC655" s="130"/>
      <c r="AD655" s="130"/>
      <c r="AE655" s="130"/>
      <c r="AF655" s="130"/>
      <c r="AG655" s="130"/>
      <c r="AH655" s="130"/>
      <c r="AI655" s="130"/>
      <c r="AJ655" s="130"/>
      <c r="AK655" s="130"/>
      <c r="AL655" s="130"/>
      <c r="AM655" s="130"/>
      <c r="AN655" s="130"/>
      <c r="AO655" s="116"/>
      <c r="AP655" s="116"/>
      <c r="AQ655" s="116"/>
      <c r="AR655" s="116"/>
      <c r="AS655" s="116"/>
      <c r="AT655" s="116"/>
      <c r="AU655" s="116"/>
      <c r="AV655" s="116"/>
      <c r="AW655" s="116"/>
      <c r="AX655" s="116"/>
      <c r="AY655" s="116"/>
    </row>
    <row r="656" spans="9:51" ht="15.75" customHeight="1">
      <c r="I656" s="260"/>
      <c r="J656" s="116"/>
      <c r="K656" s="130"/>
      <c r="L656" s="130"/>
      <c r="M656" s="130"/>
      <c r="N656" s="130"/>
      <c r="O656" s="130"/>
      <c r="P656" s="117"/>
      <c r="Q656" s="130"/>
      <c r="R656" s="130"/>
      <c r="S656" s="130"/>
      <c r="T656" s="130"/>
      <c r="U656" s="130"/>
      <c r="V656" s="325"/>
      <c r="W656" s="325"/>
      <c r="X656" s="130"/>
      <c r="Y656" s="325"/>
      <c r="Z656" s="325"/>
      <c r="AA656" s="325"/>
      <c r="AB656" s="130"/>
      <c r="AC656" s="130"/>
      <c r="AD656" s="130"/>
      <c r="AE656" s="130"/>
      <c r="AF656" s="130"/>
      <c r="AG656" s="130"/>
      <c r="AH656" s="130"/>
      <c r="AI656" s="130"/>
      <c r="AJ656" s="130"/>
      <c r="AK656" s="130"/>
      <c r="AL656" s="130"/>
      <c r="AM656" s="130"/>
      <c r="AN656" s="130"/>
      <c r="AO656" s="116"/>
      <c r="AP656" s="116"/>
      <c r="AQ656" s="116"/>
      <c r="AR656" s="116"/>
      <c r="AS656" s="116"/>
      <c r="AT656" s="116"/>
      <c r="AU656" s="116"/>
      <c r="AV656" s="116"/>
      <c r="AW656" s="116"/>
      <c r="AX656" s="116"/>
      <c r="AY656" s="116"/>
    </row>
    <row r="657" spans="9:51" ht="15.75" customHeight="1">
      <c r="I657" s="260"/>
      <c r="J657" s="116"/>
      <c r="K657" s="130"/>
      <c r="L657" s="130"/>
      <c r="M657" s="130"/>
      <c r="N657" s="130"/>
      <c r="O657" s="130"/>
      <c r="P657" s="117"/>
      <c r="Q657" s="130"/>
      <c r="R657" s="130"/>
      <c r="S657" s="130"/>
      <c r="T657" s="130"/>
      <c r="U657" s="130"/>
      <c r="V657" s="325"/>
      <c r="W657" s="325"/>
      <c r="X657" s="130"/>
      <c r="Y657" s="325"/>
      <c r="Z657" s="325"/>
      <c r="AA657" s="325"/>
      <c r="AB657" s="130"/>
      <c r="AC657" s="130"/>
      <c r="AD657" s="130"/>
      <c r="AE657" s="130"/>
      <c r="AF657" s="130"/>
      <c r="AG657" s="130"/>
      <c r="AH657" s="130"/>
      <c r="AI657" s="130"/>
      <c r="AJ657" s="130"/>
      <c r="AK657" s="130"/>
      <c r="AL657" s="130"/>
      <c r="AM657" s="130"/>
      <c r="AN657" s="130"/>
      <c r="AO657" s="116"/>
      <c r="AP657" s="116"/>
      <c r="AQ657" s="116"/>
      <c r="AR657" s="116"/>
      <c r="AS657" s="116"/>
      <c r="AT657" s="116"/>
      <c r="AU657" s="116"/>
      <c r="AV657" s="116"/>
      <c r="AW657" s="116"/>
      <c r="AX657" s="116"/>
      <c r="AY657" s="116"/>
    </row>
    <row r="658" spans="9:51" ht="15.75" customHeight="1">
      <c r="I658" s="260"/>
      <c r="J658" s="116"/>
      <c r="K658" s="130"/>
      <c r="L658" s="130"/>
      <c r="M658" s="130"/>
      <c r="N658" s="130"/>
      <c r="O658" s="130"/>
      <c r="P658" s="117"/>
      <c r="Q658" s="130"/>
      <c r="R658" s="130"/>
      <c r="S658" s="130"/>
      <c r="T658" s="130"/>
      <c r="U658" s="130"/>
      <c r="V658" s="325"/>
      <c r="W658" s="325"/>
      <c r="X658" s="130"/>
      <c r="Y658" s="325"/>
      <c r="Z658" s="325"/>
      <c r="AA658" s="325"/>
      <c r="AB658" s="130"/>
      <c r="AC658" s="130"/>
      <c r="AD658" s="130"/>
      <c r="AE658" s="130"/>
      <c r="AF658" s="130"/>
      <c r="AG658" s="130"/>
      <c r="AH658" s="130"/>
      <c r="AI658" s="130"/>
      <c r="AJ658" s="130"/>
      <c r="AK658" s="130"/>
      <c r="AL658" s="130"/>
      <c r="AM658" s="130"/>
      <c r="AN658" s="130"/>
      <c r="AO658" s="116"/>
      <c r="AP658" s="116"/>
      <c r="AQ658" s="116"/>
      <c r="AR658" s="116"/>
      <c r="AS658" s="116"/>
      <c r="AT658" s="116"/>
      <c r="AU658" s="116"/>
      <c r="AV658" s="116"/>
      <c r="AW658" s="116"/>
      <c r="AX658" s="116"/>
      <c r="AY658" s="116"/>
    </row>
    <row r="659" spans="9:51" ht="15.75" customHeight="1">
      <c r="I659" s="260"/>
      <c r="J659" s="116"/>
      <c r="K659" s="130"/>
      <c r="L659" s="130"/>
      <c r="M659" s="130"/>
      <c r="N659" s="130"/>
      <c r="O659" s="130"/>
      <c r="P659" s="117"/>
      <c r="Q659" s="130"/>
      <c r="R659" s="130"/>
      <c r="S659" s="130"/>
      <c r="T659" s="130"/>
      <c r="U659" s="130"/>
      <c r="V659" s="325"/>
      <c r="W659" s="325"/>
      <c r="X659" s="130"/>
      <c r="Y659" s="325"/>
      <c r="Z659" s="325"/>
      <c r="AA659" s="325"/>
      <c r="AB659" s="130"/>
      <c r="AC659" s="130"/>
      <c r="AD659" s="130"/>
      <c r="AE659" s="130"/>
      <c r="AF659" s="130"/>
      <c r="AG659" s="130"/>
      <c r="AH659" s="130"/>
      <c r="AI659" s="130"/>
      <c r="AJ659" s="130"/>
      <c r="AK659" s="130"/>
      <c r="AL659" s="130"/>
      <c r="AM659" s="130"/>
      <c r="AN659" s="130"/>
      <c r="AO659" s="116"/>
      <c r="AP659" s="116"/>
      <c r="AQ659" s="116"/>
      <c r="AR659" s="116"/>
      <c r="AS659" s="116"/>
      <c r="AT659" s="116"/>
      <c r="AU659" s="116"/>
      <c r="AV659" s="116"/>
      <c r="AW659" s="116"/>
      <c r="AX659" s="116"/>
      <c r="AY659" s="116"/>
    </row>
    <row r="660" spans="9:51" ht="15.75" customHeight="1">
      <c r="I660" s="260"/>
      <c r="J660" s="116"/>
      <c r="K660" s="130"/>
      <c r="L660" s="130"/>
      <c r="M660" s="130"/>
      <c r="N660" s="130"/>
      <c r="O660" s="130"/>
      <c r="P660" s="117"/>
      <c r="Q660" s="130"/>
      <c r="R660" s="130"/>
      <c r="S660" s="130"/>
      <c r="T660" s="130"/>
      <c r="U660" s="130"/>
      <c r="V660" s="325"/>
      <c r="W660" s="325"/>
      <c r="X660" s="130"/>
      <c r="Y660" s="325"/>
      <c r="Z660" s="325"/>
      <c r="AA660" s="325"/>
      <c r="AB660" s="130"/>
      <c r="AC660" s="130"/>
      <c r="AD660" s="130"/>
      <c r="AE660" s="130"/>
      <c r="AF660" s="130"/>
      <c r="AG660" s="130"/>
      <c r="AH660" s="130"/>
      <c r="AI660" s="130"/>
      <c r="AJ660" s="130"/>
      <c r="AK660" s="130"/>
      <c r="AL660" s="130"/>
      <c r="AM660" s="130"/>
      <c r="AN660" s="130"/>
      <c r="AO660" s="116"/>
      <c r="AP660" s="116"/>
      <c r="AQ660" s="116"/>
      <c r="AR660" s="116"/>
      <c r="AS660" s="116"/>
      <c r="AT660" s="116"/>
      <c r="AU660" s="116"/>
      <c r="AV660" s="116"/>
      <c r="AW660" s="116"/>
      <c r="AX660" s="116"/>
      <c r="AY660" s="116"/>
    </row>
    <row r="661" spans="9:51" ht="15.75" customHeight="1">
      <c r="I661" s="260"/>
      <c r="J661" s="116"/>
      <c r="K661" s="130"/>
      <c r="L661" s="130"/>
      <c r="M661" s="130"/>
      <c r="N661" s="130"/>
      <c r="O661" s="130"/>
      <c r="P661" s="117"/>
      <c r="Q661" s="130"/>
      <c r="R661" s="130"/>
      <c r="S661" s="130"/>
      <c r="T661" s="130"/>
      <c r="U661" s="130"/>
      <c r="V661" s="325"/>
      <c r="W661" s="325"/>
      <c r="X661" s="130"/>
      <c r="Y661" s="325"/>
      <c r="Z661" s="325"/>
      <c r="AA661" s="325"/>
      <c r="AB661" s="130"/>
      <c r="AC661" s="130"/>
      <c r="AD661" s="130"/>
      <c r="AE661" s="130"/>
      <c r="AF661" s="130"/>
      <c r="AG661" s="130"/>
      <c r="AH661" s="130"/>
      <c r="AI661" s="130"/>
      <c r="AJ661" s="130"/>
      <c r="AK661" s="130"/>
      <c r="AL661" s="130"/>
      <c r="AM661" s="130"/>
      <c r="AN661" s="130"/>
      <c r="AO661" s="116"/>
      <c r="AP661" s="116"/>
      <c r="AQ661" s="116"/>
      <c r="AR661" s="116"/>
      <c r="AS661" s="116"/>
      <c r="AT661" s="116"/>
      <c r="AU661" s="116"/>
      <c r="AV661" s="116"/>
      <c r="AW661" s="116"/>
      <c r="AX661" s="116"/>
      <c r="AY661" s="116"/>
    </row>
    <row r="662" spans="9:51" ht="15.75" customHeight="1">
      <c r="I662" s="260"/>
      <c r="J662" s="116"/>
      <c r="K662" s="130"/>
      <c r="L662" s="130"/>
      <c r="M662" s="130"/>
      <c r="N662" s="130"/>
      <c r="O662" s="130"/>
      <c r="P662" s="117"/>
      <c r="Q662" s="130"/>
      <c r="R662" s="130"/>
      <c r="S662" s="130"/>
      <c r="T662" s="130"/>
      <c r="U662" s="130"/>
      <c r="V662" s="325"/>
      <c r="W662" s="325"/>
      <c r="X662" s="130"/>
      <c r="Y662" s="325"/>
      <c r="Z662" s="325"/>
      <c r="AA662" s="325"/>
      <c r="AB662" s="130"/>
      <c r="AC662" s="130"/>
      <c r="AD662" s="130"/>
      <c r="AE662" s="130"/>
      <c r="AF662" s="130"/>
      <c r="AG662" s="130"/>
      <c r="AH662" s="130"/>
      <c r="AI662" s="130"/>
      <c r="AJ662" s="130"/>
      <c r="AK662" s="130"/>
      <c r="AL662" s="130"/>
      <c r="AM662" s="130"/>
      <c r="AN662" s="130"/>
      <c r="AO662" s="116"/>
      <c r="AP662" s="116"/>
      <c r="AQ662" s="116"/>
      <c r="AR662" s="116"/>
      <c r="AS662" s="116"/>
      <c r="AT662" s="116"/>
      <c r="AU662" s="116"/>
      <c r="AV662" s="116"/>
      <c r="AW662" s="116"/>
      <c r="AX662" s="116"/>
      <c r="AY662" s="116"/>
    </row>
    <row r="663" spans="9:51" ht="15.75" customHeight="1">
      <c r="I663" s="260"/>
      <c r="J663" s="116"/>
      <c r="K663" s="130"/>
      <c r="L663" s="130"/>
      <c r="M663" s="130"/>
      <c r="N663" s="130"/>
      <c r="O663" s="130"/>
      <c r="P663" s="117"/>
      <c r="Q663" s="130"/>
      <c r="R663" s="130"/>
      <c r="S663" s="130"/>
      <c r="T663" s="130"/>
      <c r="U663" s="130"/>
      <c r="V663" s="325"/>
      <c r="W663" s="325"/>
      <c r="X663" s="130"/>
      <c r="Y663" s="325"/>
      <c r="Z663" s="325"/>
      <c r="AA663" s="325"/>
      <c r="AB663" s="130"/>
      <c r="AC663" s="130"/>
      <c r="AD663" s="130"/>
      <c r="AE663" s="130"/>
      <c r="AF663" s="130"/>
      <c r="AG663" s="130"/>
      <c r="AH663" s="130"/>
      <c r="AI663" s="130"/>
      <c r="AJ663" s="130"/>
      <c r="AK663" s="130"/>
      <c r="AL663" s="130"/>
      <c r="AM663" s="130"/>
      <c r="AN663" s="130"/>
      <c r="AO663" s="116"/>
      <c r="AP663" s="116"/>
      <c r="AQ663" s="116"/>
      <c r="AR663" s="116"/>
      <c r="AS663" s="116"/>
      <c r="AT663" s="116"/>
      <c r="AU663" s="116"/>
      <c r="AV663" s="116"/>
      <c r="AW663" s="116"/>
      <c r="AX663" s="116"/>
      <c r="AY663" s="116"/>
    </row>
    <row r="664" spans="9:51" ht="15.75" customHeight="1">
      <c r="I664" s="260"/>
      <c r="J664" s="116"/>
      <c r="K664" s="130"/>
      <c r="L664" s="130"/>
      <c r="M664" s="130"/>
      <c r="N664" s="130"/>
      <c r="O664" s="130"/>
      <c r="P664" s="117"/>
      <c r="Q664" s="130"/>
      <c r="R664" s="130"/>
      <c r="S664" s="130"/>
      <c r="T664" s="130"/>
      <c r="U664" s="130"/>
      <c r="V664" s="325"/>
      <c r="W664" s="325"/>
      <c r="X664" s="130"/>
      <c r="Y664" s="325"/>
      <c r="Z664" s="325"/>
      <c r="AA664" s="325"/>
      <c r="AB664" s="130"/>
      <c r="AC664" s="130"/>
      <c r="AD664" s="130"/>
      <c r="AE664" s="130"/>
      <c r="AF664" s="130"/>
      <c r="AG664" s="130"/>
      <c r="AH664" s="130"/>
      <c r="AI664" s="130"/>
      <c r="AJ664" s="130"/>
      <c r="AK664" s="130"/>
      <c r="AL664" s="130"/>
      <c r="AM664" s="130"/>
      <c r="AN664" s="130"/>
      <c r="AO664" s="116"/>
      <c r="AP664" s="116"/>
      <c r="AQ664" s="116"/>
      <c r="AR664" s="116"/>
      <c r="AS664" s="116"/>
      <c r="AT664" s="116"/>
      <c r="AU664" s="116"/>
      <c r="AV664" s="116"/>
      <c r="AW664" s="116"/>
      <c r="AX664" s="116"/>
      <c r="AY664" s="116"/>
    </row>
    <row r="665" spans="9:51" ht="15.75" customHeight="1">
      <c r="I665" s="260"/>
      <c r="J665" s="116"/>
      <c r="K665" s="130"/>
      <c r="L665" s="130"/>
      <c r="M665" s="130"/>
      <c r="N665" s="130"/>
      <c r="O665" s="130"/>
      <c r="P665" s="117"/>
      <c r="Q665" s="130"/>
      <c r="R665" s="130"/>
      <c r="S665" s="130"/>
      <c r="T665" s="130"/>
      <c r="U665" s="130"/>
      <c r="V665" s="325"/>
      <c r="W665" s="325"/>
      <c r="X665" s="130"/>
      <c r="Y665" s="325"/>
      <c r="Z665" s="325"/>
      <c r="AA665" s="325"/>
      <c r="AB665" s="130"/>
      <c r="AC665" s="130"/>
      <c r="AD665" s="130"/>
      <c r="AE665" s="130"/>
      <c r="AF665" s="130"/>
      <c r="AG665" s="130"/>
      <c r="AH665" s="130"/>
      <c r="AI665" s="130"/>
      <c r="AJ665" s="130"/>
      <c r="AK665" s="130"/>
      <c r="AL665" s="130"/>
      <c r="AM665" s="130"/>
      <c r="AN665" s="130"/>
      <c r="AO665" s="116"/>
      <c r="AP665" s="116"/>
      <c r="AQ665" s="116"/>
      <c r="AR665" s="116"/>
      <c r="AS665" s="116"/>
      <c r="AT665" s="116"/>
      <c r="AU665" s="116"/>
      <c r="AV665" s="116"/>
      <c r="AW665" s="116"/>
      <c r="AX665" s="116"/>
      <c r="AY665" s="116"/>
    </row>
    <row r="666" spans="9:51" ht="15.75" customHeight="1">
      <c r="I666" s="260"/>
      <c r="J666" s="116"/>
      <c r="K666" s="130"/>
      <c r="L666" s="130"/>
      <c r="M666" s="130"/>
      <c r="N666" s="130"/>
      <c r="O666" s="130"/>
      <c r="P666" s="117"/>
      <c r="Q666" s="130"/>
      <c r="R666" s="130"/>
      <c r="S666" s="130"/>
      <c r="T666" s="130"/>
      <c r="U666" s="130"/>
      <c r="V666" s="325"/>
      <c r="W666" s="325"/>
      <c r="X666" s="130"/>
      <c r="Y666" s="325"/>
      <c r="Z666" s="325"/>
      <c r="AA666" s="325"/>
      <c r="AB666" s="130"/>
      <c r="AC666" s="130"/>
      <c r="AD666" s="130"/>
      <c r="AE666" s="130"/>
      <c r="AF666" s="130"/>
      <c r="AG666" s="130"/>
      <c r="AH666" s="130"/>
      <c r="AI666" s="130"/>
      <c r="AJ666" s="130"/>
      <c r="AK666" s="130"/>
      <c r="AL666" s="130"/>
      <c r="AM666" s="130"/>
      <c r="AN666" s="130"/>
      <c r="AO666" s="116"/>
      <c r="AP666" s="116"/>
      <c r="AQ666" s="116"/>
      <c r="AR666" s="116"/>
      <c r="AS666" s="116"/>
      <c r="AT666" s="116"/>
      <c r="AU666" s="116"/>
      <c r="AV666" s="116"/>
      <c r="AW666" s="116"/>
      <c r="AX666" s="116"/>
      <c r="AY666" s="116"/>
    </row>
    <row r="667" spans="9:51" ht="15.75" customHeight="1">
      <c r="I667" s="260"/>
      <c r="J667" s="116"/>
      <c r="K667" s="130"/>
      <c r="L667" s="130"/>
      <c r="M667" s="130"/>
      <c r="N667" s="130"/>
      <c r="O667" s="130"/>
      <c r="P667" s="117"/>
      <c r="Q667" s="130"/>
      <c r="R667" s="130"/>
      <c r="S667" s="130"/>
      <c r="T667" s="130"/>
      <c r="U667" s="130"/>
      <c r="V667" s="325"/>
      <c r="W667" s="325"/>
      <c r="X667" s="130"/>
      <c r="Y667" s="325"/>
      <c r="Z667" s="325"/>
      <c r="AA667" s="325"/>
      <c r="AB667" s="130"/>
      <c r="AC667" s="130"/>
      <c r="AD667" s="130"/>
      <c r="AE667" s="130"/>
      <c r="AF667" s="130"/>
      <c r="AG667" s="130"/>
      <c r="AH667" s="130"/>
      <c r="AI667" s="130"/>
      <c r="AJ667" s="130"/>
      <c r="AK667" s="130"/>
      <c r="AL667" s="130"/>
      <c r="AM667" s="130"/>
      <c r="AN667" s="130"/>
      <c r="AO667" s="116"/>
      <c r="AP667" s="116"/>
      <c r="AQ667" s="116"/>
      <c r="AR667" s="116"/>
      <c r="AS667" s="116"/>
      <c r="AT667" s="116"/>
      <c r="AU667" s="116"/>
      <c r="AV667" s="116"/>
      <c r="AW667" s="116"/>
      <c r="AX667" s="116"/>
      <c r="AY667" s="116"/>
    </row>
    <row r="668" spans="9:51" ht="15.75" customHeight="1">
      <c r="I668" s="260"/>
      <c r="J668" s="116"/>
      <c r="K668" s="130"/>
      <c r="L668" s="130"/>
      <c r="M668" s="130"/>
      <c r="N668" s="130"/>
      <c r="O668" s="130"/>
      <c r="P668" s="117"/>
      <c r="Q668" s="130"/>
      <c r="R668" s="130"/>
      <c r="S668" s="130"/>
      <c r="T668" s="130"/>
      <c r="U668" s="130"/>
      <c r="V668" s="325"/>
      <c r="W668" s="325"/>
      <c r="X668" s="130"/>
      <c r="Y668" s="325"/>
      <c r="Z668" s="325"/>
      <c r="AA668" s="325"/>
      <c r="AB668" s="130"/>
      <c r="AC668" s="130"/>
      <c r="AD668" s="130"/>
      <c r="AE668" s="130"/>
      <c r="AF668" s="130"/>
      <c r="AG668" s="130"/>
      <c r="AH668" s="130"/>
      <c r="AI668" s="130"/>
      <c r="AJ668" s="130"/>
      <c r="AK668" s="130"/>
      <c r="AL668" s="130"/>
      <c r="AM668" s="130"/>
      <c r="AN668" s="130"/>
      <c r="AO668" s="116"/>
      <c r="AP668" s="116"/>
      <c r="AQ668" s="116"/>
      <c r="AR668" s="116"/>
      <c r="AS668" s="116"/>
      <c r="AT668" s="116"/>
      <c r="AU668" s="116"/>
      <c r="AV668" s="116"/>
      <c r="AW668" s="116"/>
      <c r="AX668" s="116"/>
      <c r="AY668" s="116"/>
    </row>
    <row r="669" spans="9:51" ht="15.75" customHeight="1">
      <c r="I669" s="260"/>
      <c r="J669" s="116"/>
      <c r="K669" s="130"/>
      <c r="L669" s="130"/>
      <c r="M669" s="130"/>
      <c r="N669" s="130"/>
      <c r="O669" s="130"/>
      <c r="P669" s="117"/>
      <c r="Q669" s="130"/>
      <c r="R669" s="130"/>
      <c r="S669" s="130"/>
      <c r="T669" s="130"/>
      <c r="U669" s="130"/>
      <c r="V669" s="325"/>
      <c r="W669" s="325"/>
      <c r="X669" s="130"/>
      <c r="Y669" s="325"/>
      <c r="Z669" s="325"/>
      <c r="AA669" s="325"/>
      <c r="AB669" s="130"/>
      <c r="AC669" s="130"/>
      <c r="AD669" s="130"/>
      <c r="AE669" s="130"/>
      <c r="AF669" s="130"/>
      <c r="AG669" s="130"/>
      <c r="AH669" s="130"/>
      <c r="AI669" s="130"/>
      <c r="AJ669" s="130"/>
      <c r="AK669" s="130"/>
      <c r="AL669" s="130"/>
      <c r="AM669" s="130"/>
      <c r="AN669" s="130"/>
      <c r="AO669" s="116"/>
      <c r="AP669" s="116"/>
      <c r="AQ669" s="116"/>
      <c r="AR669" s="116"/>
      <c r="AS669" s="116"/>
      <c r="AT669" s="116"/>
      <c r="AU669" s="116"/>
      <c r="AV669" s="116"/>
      <c r="AW669" s="116"/>
      <c r="AX669" s="116"/>
      <c r="AY669" s="116"/>
    </row>
    <row r="670" spans="9:51" ht="15.75" customHeight="1">
      <c r="I670" s="260"/>
      <c r="J670" s="116"/>
      <c r="K670" s="130"/>
      <c r="L670" s="130"/>
      <c r="M670" s="130"/>
      <c r="N670" s="130"/>
      <c r="O670" s="130"/>
      <c r="P670" s="117"/>
      <c r="Q670" s="130"/>
      <c r="R670" s="130"/>
      <c r="S670" s="130"/>
      <c r="T670" s="130"/>
      <c r="U670" s="130"/>
      <c r="V670" s="325"/>
      <c r="W670" s="325"/>
      <c r="X670" s="130"/>
      <c r="Y670" s="325"/>
      <c r="Z670" s="325"/>
      <c r="AA670" s="325"/>
      <c r="AB670" s="130"/>
      <c r="AC670" s="130"/>
      <c r="AD670" s="130"/>
      <c r="AE670" s="130"/>
      <c r="AF670" s="130"/>
      <c r="AG670" s="130"/>
      <c r="AH670" s="130"/>
      <c r="AI670" s="130"/>
      <c r="AJ670" s="130"/>
      <c r="AK670" s="130"/>
      <c r="AL670" s="130"/>
      <c r="AM670" s="130"/>
      <c r="AN670" s="130"/>
      <c r="AO670" s="116"/>
      <c r="AP670" s="116"/>
      <c r="AQ670" s="116"/>
      <c r="AR670" s="116"/>
      <c r="AS670" s="116"/>
      <c r="AT670" s="116"/>
      <c r="AU670" s="116"/>
      <c r="AV670" s="116"/>
      <c r="AW670" s="116"/>
      <c r="AX670" s="116"/>
      <c r="AY670" s="116"/>
    </row>
    <row r="671" spans="9:51" ht="15.75" customHeight="1">
      <c r="I671" s="260"/>
      <c r="J671" s="116"/>
      <c r="K671" s="130"/>
      <c r="L671" s="130"/>
      <c r="M671" s="130"/>
      <c r="N671" s="130"/>
      <c r="O671" s="130"/>
      <c r="P671" s="117"/>
      <c r="Q671" s="130"/>
      <c r="R671" s="130"/>
      <c r="S671" s="130"/>
      <c r="T671" s="130"/>
      <c r="U671" s="130"/>
      <c r="V671" s="325"/>
      <c r="W671" s="325"/>
      <c r="X671" s="130"/>
      <c r="Y671" s="325"/>
      <c r="Z671" s="325"/>
      <c r="AA671" s="325"/>
      <c r="AB671" s="130"/>
      <c r="AC671" s="130"/>
      <c r="AD671" s="130"/>
      <c r="AE671" s="130"/>
      <c r="AF671" s="130"/>
      <c r="AG671" s="130"/>
      <c r="AH671" s="130"/>
      <c r="AI671" s="130"/>
      <c r="AJ671" s="130"/>
      <c r="AK671" s="130"/>
      <c r="AL671" s="130"/>
      <c r="AM671" s="130"/>
      <c r="AN671" s="130"/>
      <c r="AO671" s="116"/>
      <c r="AP671" s="116"/>
      <c r="AQ671" s="116"/>
      <c r="AR671" s="116"/>
      <c r="AS671" s="116"/>
      <c r="AT671" s="116"/>
      <c r="AU671" s="116"/>
      <c r="AV671" s="116"/>
      <c r="AW671" s="116"/>
      <c r="AX671" s="116"/>
      <c r="AY671" s="116"/>
    </row>
    <row r="672" spans="9:51" ht="15.75" customHeight="1">
      <c r="I672" s="260"/>
      <c r="J672" s="116"/>
      <c r="K672" s="130"/>
      <c r="L672" s="130"/>
      <c r="M672" s="130"/>
      <c r="N672" s="130"/>
      <c r="O672" s="130"/>
      <c r="P672" s="117"/>
      <c r="Q672" s="130"/>
      <c r="R672" s="130"/>
      <c r="S672" s="130"/>
      <c r="T672" s="130"/>
      <c r="U672" s="130"/>
      <c r="V672" s="325"/>
      <c r="W672" s="325"/>
      <c r="X672" s="130"/>
      <c r="Y672" s="325"/>
      <c r="Z672" s="325"/>
      <c r="AA672" s="325"/>
      <c r="AB672" s="130"/>
      <c r="AC672" s="130"/>
      <c r="AD672" s="130"/>
      <c r="AE672" s="130"/>
      <c r="AF672" s="130"/>
      <c r="AG672" s="130"/>
      <c r="AH672" s="130"/>
      <c r="AI672" s="130"/>
      <c r="AJ672" s="130"/>
      <c r="AK672" s="130"/>
      <c r="AL672" s="130"/>
      <c r="AM672" s="130"/>
      <c r="AN672" s="130"/>
      <c r="AO672" s="116"/>
      <c r="AP672" s="116"/>
      <c r="AQ672" s="116"/>
      <c r="AR672" s="116"/>
      <c r="AS672" s="116"/>
      <c r="AT672" s="116"/>
      <c r="AU672" s="116"/>
      <c r="AV672" s="116"/>
      <c r="AW672" s="116"/>
      <c r="AX672" s="116"/>
      <c r="AY672" s="116"/>
    </row>
    <row r="673" spans="9:51" ht="15.75" customHeight="1">
      <c r="I673" s="260"/>
      <c r="J673" s="116"/>
      <c r="K673" s="130"/>
      <c r="L673" s="130"/>
      <c r="M673" s="130"/>
      <c r="N673" s="130"/>
      <c r="O673" s="130"/>
      <c r="P673" s="117"/>
      <c r="Q673" s="130"/>
      <c r="R673" s="130"/>
      <c r="S673" s="130"/>
      <c r="T673" s="130"/>
      <c r="U673" s="130"/>
      <c r="V673" s="325"/>
      <c r="W673" s="325"/>
      <c r="X673" s="130"/>
      <c r="Y673" s="325"/>
      <c r="Z673" s="325"/>
      <c r="AA673" s="325"/>
      <c r="AB673" s="130"/>
      <c r="AC673" s="130"/>
      <c r="AD673" s="130"/>
      <c r="AE673" s="130"/>
      <c r="AF673" s="130"/>
      <c r="AG673" s="130"/>
      <c r="AH673" s="130"/>
      <c r="AI673" s="130"/>
      <c r="AJ673" s="130"/>
      <c r="AK673" s="130"/>
      <c r="AL673" s="130"/>
      <c r="AM673" s="130"/>
      <c r="AN673" s="130"/>
      <c r="AO673" s="116"/>
      <c r="AP673" s="116"/>
      <c r="AQ673" s="116"/>
      <c r="AR673" s="116"/>
      <c r="AS673" s="116"/>
      <c r="AT673" s="116"/>
      <c r="AU673" s="116"/>
      <c r="AV673" s="116"/>
      <c r="AW673" s="116"/>
      <c r="AX673" s="116"/>
      <c r="AY673" s="116"/>
    </row>
    <row r="674" spans="9:51" ht="15.75" customHeight="1">
      <c r="I674" s="260"/>
      <c r="J674" s="116"/>
      <c r="K674" s="130"/>
      <c r="L674" s="130"/>
      <c r="M674" s="130"/>
      <c r="N674" s="130"/>
      <c r="O674" s="130"/>
      <c r="P674" s="117"/>
      <c r="Q674" s="130"/>
      <c r="R674" s="130"/>
      <c r="S674" s="130"/>
      <c r="T674" s="130"/>
      <c r="U674" s="130"/>
      <c r="V674" s="325"/>
      <c r="W674" s="325"/>
      <c r="X674" s="130"/>
      <c r="Y674" s="325"/>
      <c r="Z674" s="325"/>
      <c r="AA674" s="325"/>
      <c r="AB674" s="130"/>
      <c r="AC674" s="130"/>
      <c r="AD674" s="130"/>
      <c r="AE674" s="130"/>
      <c r="AF674" s="130"/>
      <c r="AG674" s="130"/>
      <c r="AH674" s="130"/>
      <c r="AI674" s="130"/>
      <c r="AJ674" s="130"/>
      <c r="AK674" s="130"/>
      <c r="AL674" s="130"/>
      <c r="AM674" s="130"/>
      <c r="AN674" s="130"/>
      <c r="AO674" s="116"/>
      <c r="AP674" s="116"/>
      <c r="AQ674" s="116"/>
      <c r="AR674" s="116"/>
      <c r="AS674" s="116"/>
      <c r="AT674" s="116"/>
      <c r="AU674" s="116"/>
      <c r="AV674" s="116"/>
      <c r="AW674" s="116"/>
      <c r="AX674" s="116"/>
      <c r="AY674" s="116"/>
    </row>
    <row r="675" spans="9:51" ht="15.75" customHeight="1">
      <c r="I675" s="260"/>
      <c r="J675" s="116"/>
      <c r="K675" s="130"/>
      <c r="L675" s="130"/>
      <c r="M675" s="130"/>
      <c r="N675" s="130"/>
      <c r="O675" s="130"/>
      <c r="P675" s="117"/>
      <c r="Q675" s="130"/>
      <c r="R675" s="130"/>
      <c r="S675" s="130"/>
      <c r="T675" s="130"/>
      <c r="U675" s="130"/>
      <c r="V675" s="325"/>
      <c r="W675" s="325"/>
      <c r="X675" s="130"/>
      <c r="Y675" s="325"/>
      <c r="Z675" s="325"/>
      <c r="AA675" s="325"/>
      <c r="AB675" s="130"/>
      <c r="AC675" s="130"/>
      <c r="AD675" s="130"/>
      <c r="AE675" s="130"/>
      <c r="AF675" s="130"/>
      <c r="AG675" s="130"/>
      <c r="AH675" s="130"/>
      <c r="AI675" s="130"/>
      <c r="AJ675" s="130"/>
      <c r="AK675" s="130"/>
      <c r="AL675" s="130"/>
      <c r="AM675" s="130"/>
      <c r="AN675" s="130"/>
      <c r="AO675" s="116"/>
      <c r="AP675" s="116"/>
      <c r="AQ675" s="116"/>
      <c r="AR675" s="116"/>
      <c r="AS675" s="116"/>
      <c r="AT675" s="116"/>
      <c r="AU675" s="116"/>
      <c r="AV675" s="116"/>
      <c r="AW675" s="116"/>
      <c r="AX675" s="116"/>
      <c r="AY675" s="116"/>
    </row>
    <row r="676" spans="9:51" ht="15.75" customHeight="1">
      <c r="I676" s="260"/>
      <c r="J676" s="116"/>
      <c r="K676" s="130"/>
      <c r="L676" s="130"/>
      <c r="M676" s="130"/>
      <c r="N676" s="130"/>
      <c r="O676" s="130"/>
      <c r="P676" s="117"/>
      <c r="Q676" s="130"/>
      <c r="R676" s="130"/>
      <c r="S676" s="130"/>
      <c r="T676" s="130"/>
      <c r="U676" s="130"/>
      <c r="V676" s="325"/>
      <c r="W676" s="325"/>
      <c r="X676" s="130"/>
      <c r="Y676" s="325"/>
      <c r="Z676" s="325"/>
      <c r="AA676" s="325"/>
      <c r="AB676" s="130"/>
      <c r="AC676" s="130"/>
      <c r="AD676" s="130"/>
      <c r="AE676" s="130"/>
      <c r="AF676" s="130"/>
      <c r="AG676" s="130"/>
      <c r="AH676" s="130"/>
      <c r="AI676" s="130"/>
      <c r="AJ676" s="130"/>
      <c r="AK676" s="130"/>
      <c r="AL676" s="130"/>
      <c r="AM676" s="130"/>
      <c r="AN676" s="130"/>
      <c r="AO676" s="116"/>
      <c r="AP676" s="116"/>
      <c r="AQ676" s="116"/>
      <c r="AR676" s="116"/>
      <c r="AS676" s="116"/>
      <c r="AT676" s="116"/>
      <c r="AU676" s="116"/>
      <c r="AV676" s="116"/>
      <c r="AW676" s="116"/>
      <c r="AX676" s="116"/>
      <c r="AY676" s="116"/>
    </row>
    <row r="677" spans="9:51" ht="15.75" customHeight="1">
      <c r="I677" s="260"/>
      <c r="J677" s="116"/>
      <c r="K677" s="130"/>
      <c r="L677" s="130"/>
      <c r="M677" s="130"/>
      <c r="N677" s="130"/>
      <c r="O677" s="130"/>
      <c r="P677" s="117"/>
      <c r="Q677" s="130"/>
      <c r="R677" s="130"/>
      <c r="S677" s="130"/>
      <c r="T677" s="130"/>
      <c r="U677" s="130"/>
      <c r="V677" s="325"/>
      <c r="W677" s="325"/>
      <c r="X677" s="130"/>
      <c r="Y677" s="325"/>
      <c r="Z677" s="325"/>
      <c r="AA677" s="325"/>
      <c r="AB677" s="130"/>
      <c r="AC677" s="130"/>
      <c r="AD677" s="130"/>
      <c r="AE677" s="130"/>
      <c r="AF677" s="130"/>
      <c r="AG677" s="130"/>
      <c r="AH677" s="130"/>
      <c r="AI677" s="130"/>
      <c r="AJ677" s="130"/>
      <c r="AK677" s="130"/>
      <c r="AL677" s="130"/>
      <c r="AM677" s="130"/>
      <c r="AN677" s="130"/>
      <c r="AO677" s="116"/>
      <c r="AP677" s="116"/>
      <c r="AQ677" s="116"/>
      <c r="AR677" s="116"/>
      <c r="AS677" s="116"/>
      <c r="AT677" s="116"/>
      <c r="AU677" s="116"/>
      <c r="AV677" s="116"/>
      <c r="AW677" s="116"/>
      <c r="AX677" s="116"/>
      <c r="AY677" s="116"/>
    </row>
    <row r="678" spans="9:51" ht="15.75" customHeight="1">
      <c r="I678" s="260"/>
      <c r="J678" s="116"/>
      <c r="K678" s="130"/>
      <c r="L678" s="130"/>
      <c r="M678" s="130"/>
      <c r="N678" s="130"/>
      <c r="O678" s="130"/>
      <c r="P678" s="117"/>
      <c r="Q678" s="130"/>
      <c r="R678" s="130"/>
      <c r="S678" s="130"/>
      <c r="T678" s="130"/>
      <c r="U678" s="130"/>
      <c r="V678" s="325"/>
      <c r="W678" s="325"/>
      <c r="X678" s="130"/>
      <c r="Y678" s="325"/>
      <c r="Z678" s="325"/>
      <c r="AA678" s="325"/>
      <c r="AB678" s="130"/>
      <c r="AC678" s="130"/>
      <c r="AD678" s="130"/>
      <c r="AE678" s="130"/>
      <c r="AF678" s="130"/>
      <c r="AG678" s="130"/>
      <c r="AH678" s="130"/>
      <c r="AI678" s="130"/>
      <c r="AJ678" s="130"/>
      <c r="AK678" s="130"/>
      <c r="AL678" s="130"/>
      <c r="AM678" s="130"/>
      <c r="AN678" s="130"/>
      <c r="AO678" s="116"/>
      <c r="AP678" s="116"/>
      <c r="AQ678" s="116"/>
      <c r="AR678" s="116"/>
      <c r="AS678" s="116"/>
      <c r="AT678" s="116"/>
      <c r="AU678" s="116"/>
      <c r="AV678" s="116"/>
      <c r="AW678" s="116"/>
      <c r="AX678" s="116"/>
      <c r="AY678" s="116"/>
    </row>
    <row r="679" spans="9:51" ht="15.75" customHeight="1">
      <c r="I679" s="260"/>
      <c r="J679" s="116"/>
      <c r="K679" s="130"/>
      <c r="L679" s="130"/>
      <c r="M679" s="130"/>
      <c r="N679" s="130"/>
      <c r="O679" s="130"/>
      <c r="P679" s="117"/>
      <c r="Q679" s="130"/>
      <c r="R679" s="130"/>
      <c r="S679" s="130"/>
      <c r="T679" s="130"/>
      <c r="U679" s="130"/>
      <c r="V679" s="325"/>
      <c r="W679" s="325"/>
      <c r="X679" s="130"/>
      <c r="Y679" s="325"/>
      <c r="Z679" s="325"/>
      <c r="AA679" s="325"/>
      <c r="AB679" s="130"/>
      <c r="AC679" s="130"/>
      <c r="AD679" s="130"/>
      <c r="AE679" s="130"/>
      <c r="AF679" s="130"/>
      <c r="AG679" s="130"/>
      <c r="AH679" s="130"/>
      <c r="AI679" s="130"/>
      <c r="AJ679" s="130"/>
      <c r="AK679" s="130"/>
      <c r="AL679" s="130"/>
      <c r="AM679" s="130"/>
      <c r="AN679" s="130"/>
      <c r="AO679" s="116"/>
      <c r="AP679" s="116"/>
      <c r="AQ679" s="116"/>
      <c r="AR679" s="116"/>
      <c r="AS679" s="116"/>
      <c r="AT679" s="116"/>
      <c r="AU679" s="116"/>
      <c r="AV679" s="116"/>
      <c r="AW679" s="116"/>
      <c r="AX679" s="116"/>
      <c r="AY679" s="116"/>
    </row>
    <row r="680" spans="9:51" ht="15.75" customHeight="1">
      <c r="I680" s="260"/>
      <c r="J680" s="116"/>
      <c r="K680" s="130"/>
      <c r="L680" s="130"/>
      <c r="M680" s="130"/>
      <c r="N680" s="130"/>
      <c r="O680" s="130"/>
      <c r="P680" s="117"/>
      <c r="Q680" s="130"/>
      <c r="R680" s="130"/>
      <c r="S680" s="130"/>
      <c r="T680" s="130"/>
      <c r="U680" s="130"/>
      <c r="V680" s="325"/>
      <c r="W680" s="325"/>
      <c r="X680" s="130"/>
      <c r="Y680" s="325"/>
      <c r="Z680" s="325"/>
      <c r="AA680" s="325"/>
      <c r="AB680" s="130"/>
      <c r="AC680" s="130"/>
      <c r="AD680" s="130"/>
      <c r="AE680" s="130"/>
      <c r="AF680" s="130"/>
      <c r="AG680" s="130"/>
      <c r="AH680" s="130"/>
      <c r="AI680" s="130"/>
      <c r="AJ680" s="130"/>
      <c r="AK680" s="130"/>
      <c r="AL680" s="130"/>
      <c r="AM680" s="130"/>
      <c r="AN680" s="130"/>
      <c r="AO680" s="116"/>
      <c r="AP680" s="116"/>
      <c r="AQ680" s="116"/>
      <c r="AR680" s="116"/>
      <c r="AS680" s="116"/>
      <c r="AT680" s="116"/>
      <c r="AU680" s="116"/>
      <c r="AV680" s="116"/>
      <c r="AW680" s="116"/>
      <c r="AX680" s="116"/>
      <c r="AY680" s="116"/>
    </row>
    <row r="681" spans="9:51" ht="15.75" customHeight="1">
      <c r="I681" s="260"/>
      <c r="J681" s="116"/>
      <c r="K681" s="130"/>
      <c r="L681" s="130"/>
      <c r="M681" s="130"/>
      <c r="N681" s="130"/>
      <c r="O681" s="130"/>
      <c r="P681" s="117"/>
      <c r="Q681" s="130"/>
      <c r="R681" s="130"/>
      <c r="S681" s="130"/>
      <c r="T681" s="130"/>
      <c r="U681" s="130"/>
      <c r="V681" s="325"/>
      <c r="W681" s="325"/>
      <c r="X681" s="130"/>
      <c r="Y681" s="325"/>
      <c r="Z681" s="325"/>
      <c r="AA681" s="325"/>
      <c r="AB681" s="130"/>
      <c r="AC681" s="130"/>
      <c r="AD681" s="130"/>
      <c r="AE681" s="130"/>
      <c r="AF681" s="130"/>
      <c r="AG681" s="130"/>
      <c r="AH681" s="130"/>
      <c r="AI681" s="130"/>
      <c r="AJ681" s="130"/>
      <c r="AK681" s="130"/>
      <c r="AL681" s="130"/>
      <c r="AM681" s="130"/>
      <c r="AN681" s="130"/>
      <c r="AO681" s="116"/>
      <c r="AP681" s="116"/>
      <c r="AQ681" s="116"/>
      <c r="AR681" s="116"/>
      <c r="AS681" s="116"/>
      <c r="AT681" s="116"/>
      <c r="AU681" s="116"/>
      <c r="AV681" s="116"/>
      <c r="AW681" s="116"/>
      <c r="AX681" s="116"/>
      <c r="AY681" s="116"/>
    </row>
    <row r="682" spans="9:51" ht="15.75" customHeight="1">
      <c r="I682" s="260"/>
      <c r="J682" s="116"/>
      <c r="K682" s="130"/>
      <c r="L682" s="130"/>
      <c r="M682" s="130"/>
      <c r="N682" s="130"/>
      <c r="O682" s="130"/>
      <c r="P682" s="117"/>
      <c r="Q682" s="130"/>
      <c r="R682" s="130"/>
      <c r="S682" s="130"/>
      <c r="T682" s="130"/>
      <c r="U682" s="130"/>
      <c r="V682" s="325"/>
      <c r="W682" s="325"/>
      <c r="X682" s="130"/>
      <c r="Y682" s="325"/>
      <c r="Z682" s="325"/>
      <c r="AA682" s="325"/>
      <c r="AB682" s="130"/>
      <c r="AC682" s="130"/>
      <c r="AD682" s="130"/>
      <c r="AE682" s="130"/>
      <c r="AF682" s="130"/>
      <c r="AG682" s="130"/>
      <c r="AH682" s="130"/>
      <c r="AI682" s="130"/>
      <c r="AJ682" s="130"/>
      <c r="AK682" s="130"/>
      <c r="AL682" s="130"/>
      <c r="AM682" s="130"/>
      <c r="AN682" s="130"/>
      <c r="AO682" s="116"/>
      <c r="AP682" s="116"/>
      <c r="AQ682" s="116"/>
      <c r="AR682" s="116"/>
      <c r="AS682" s="116"/>
      <c r="AT682" s="116"/>
      <c r="AU682" s="116"/>
      <c r="AV682" s="116"/>
      <c r="AW682" s="116"/>
      <c r="AX682" s="116"/>
      <c r="AY682" s="116"/>
    </row>
    <row r="683" spans="9:51" ht="15.75" customHeight="1">
      <c r="I683" s="260"/>
      <c r="J683" s="116"/>
      <c r="K683" s="130"/>
      <c r="L683" s="130"/>
      <c r="M683" s="130"/>
      <c r="N683" s="130"/>
      <c r="O683" s="130"/>
      <c r="P683" s="117"/>
      <c r="Q683" s="130"/>
      <c r="R683" s="130"/>
      <c r="S683" s="130"/>
      <c r="T683" s="130"/>
      <c r="U683" s="130"/>
      <c r="V683" s="325"/>
      <c r="W683" s="325"/>
      <c r="X683" s="130"/>
      <c r="Y683" s="325"/>
      <c r="Z683" s="325"/>
      <c r="AA683" s="325"/>
      <c r="AB683" s="130"/>
      <c r="AC683" s="130"/>
      <c r="AD683" s="130"/>
      <c r="AE683" s="130"/>
      <c r="AF683" s="130"/>
      <c r="AG683" s="130"/>
      <c r="AH683" s="130"/>
      <c r="AI683" s="130"/>
      <c r="AJ683" s="130"/>
      <c r="AK683" s="130"/>
      <c r="AL683" s="130"/>
      <c r="AM683" s="130"/>
      <c r="AN683" s="130"/>
      <c r="AO683" s="116"/>
      <c r="AP683" s="116"/>
      <c r="AQ683" s="116"/>
      <c r="AR683" s="116"/>
      <c r="AS683" s="116"/>
      <c r="AT683" s="116"/>
      <c r="AU683" s="116"/>
      <c r="AV683" s="116"/>
      <c r="AW683" s="116"/>
      <c r="AX683" s="116"/>
      <c r="AY683" s="116"/>
    </row>
    <row r="684" spans="9:51" ht="15.75" customHeight="1">
      <c r="I684" s="260"/>
      <c r="J684" s="116"/>
      <c r="K684" s="130"/>
      <c r="L684" s="130"/>
      <c r="M684" s="130"/>
      <c r="N684" s="130"/>
      <c r="O684" s="130"/>
      <c r="P684" s="117"/>
      <c r="Q684" s="130"/>
      <c r="R684" s="130"/>
      <c r="S684" s="130"/>
      <c r="T684" s="130"/>
      <c r="U684" s="130"/>
      <c r="V684" s="325"/>
      <c r="W684" s="325"/>
      <c r="X684" s="130"/>
      <c r="Y684" s="325"/>
      <c r="Z684" s="325"/>
      <c r="AA684" s="325"/>
      <c r="AB684" s="130"/>
      <c r="AC684" s="130"/>
      <c r="AD684" s="130"/>
      <c r="AE684" s="130"/>
      <c r="AF684" s="130"/>
      <c r="AG684" s="130"/>
      <c r="AH684" s="130"/>
      <c r="AI684" s="130"/>
      <c r="AJ684" s="130"/>
      <c r="AK684" s="130"/>
      <c r="AL684" s="130"/>
      <c r="AM684" s="130"/>
      <c r="AN684" s="130"/>
      <c r="AO684" s="116"/>
      <c r="AP684" s="116"/>
      <c r="AQ684" s="116"/>
      <c r="AR684" s="116"/>
      <c r="AS684" s="116"/>
      <c r="AT684" s="116"/>
      <c r="AU684" s="116"/>
      <c r="AV684" s="116"/>
      <c r="AW684" s="116"/>
      <c r="AX684" s="116"/>
      <c r="AY684" s="116"/>
    </row>
    <row r="685" spans="9:51" ht="15.75" customHeight="1">
      <c r="I685" s="260"/>
      <c r="J685" s="116"/>
      <c r="K685" s="130"/>
      <c r="L685" s="130"/>
      <c r="M685" s="130"/>
      <c r="N685" s="130"/>
      <c r="O685" s="130"/>
      <c r="P685" s="117"/>
      <c r="Q685" s="130"/>
      <c r="R685" s="130"/>
      <c r="S685" s="130"/>
      <c r="T685" s="130"/>
      <c r="U685" s="130"/>
      <c r="V685" s="325"/>
      <c r="W685" s="325"/>
      <c r="X685" s="130"/>
      <c r="Y685" s="325"/>
      <c r="Z685" s="325"/>
      <c r="AA685" s="325"/>
      <c r="AB685" s="130"/>
      <c r="AC685" s="130"/>
      <c r="AD685" s="130"/>
      <c r="AE685" s="130"/>
      <c r="AF685" s="130"/>
      <c r="AG685" s="130"/>
      <c r="AH685" s="130"/>
      <c r="AI685" s="130"/>
      <c r="AJ685" s="130"/>
      <c r="AK685" s="130"/>
      <c r="AL685" s="130"/>
      <c r="AM685" s="130"/>
      <c r="AN685" s="130"/>
      <c r="AO685" s="116"/>
      <c r="AP685" s="116"/>
      <c r="AQ685" s="116"/>
      <c r="AR685" s="116"/>
      <c r="AS685" s="116"/>
      <c r="AT685" s="116"/>
      <c r="AU685" s="116"/>
      <c r="AV685" s="116"/>
      <c r="AW685" s="116"/>
      <c r="AX685" s="116"/>
      <c r="AY685" s="116"/>
    </row>
    <row r="686" spans="9:51" ht="15.75" customHeight="1">
      <c r="I686" s="260"/>
      <c r="J686" s="116"/>
      <c r="K686" s="130"/>
      <c r="L686" s="130"/>
      <c r="M686" s="130"/>
      <c r="N686" s="130"/>
      <c r="O686" s="130"/>
      <c r="P686" s="117"/>
      <c r="Q686" s="130"/>
      <c r="R686" s="130"/>
      <c r="S686" s="130"/>
      <c r="T686" s="130"/>
      <c r="U686" s="130"/>
      <c r="V686" s="325"/>
      <c r="W686" s="325"/>
      <c r="X686" s="130"/>
      <c r="Y686" s="325"/>
      <c r="Z686" s="325"/>
      <c r="AA686" s="325"/>
      <c r="AB686" s="130"/>
      <c r="AC686" s="130"/>
      <c r="AD686" s="130"/>
      <c r="AE686" s="130"/>
      <c r="AF686" s="130"/>
      <c r="AG686" s="130"/>
      <c r="AH686" s="130"/>
      <c r="AI686" s="130"/>
      <c r="AJ686" s="130"/>
      <c r="AK686" s="130"/>
      <c r="AL686" s="130"/>
      <c r="AM686" s="130"/>
      <c r="AN686" s="130"/>
      <c r="AO686" s="116"/>
      <c r="AP686" s="116"/>
      <c r="AQ686" s="116"/>
      <c r="AR686" s="116"/>
      <c r="AS686" s="116"/>
      <c r="AT686" s="116"/>
      <c r="AU686" s="116"/>
      <c r="AV686" s="116"/>
      <c r="AW686" s="116"/>
      <c r="AX686" s="116"/>
      <c r="AY686" s="116"/>
    </row>
    <row r="687" spans="9:51" ht="15.75" customHeight="1">
      <c r="I687" s="260"/>
      <c r="J687" s="116"/>
      <c r="K687" s="130"/>
      <c r="L687" s="130"/>
      <c r="M687" s="130"/>
      <c r="N687" s="130"/>
      <c r="O687" s="130"/>
      <c r="P687" s="117"/>
      <c r="Q687" s="130"/>
      <c r="R687" s="130"/>
      <c r="S687" s="130"/>
      <c r="T687" s="130"/>
      <c r="U687" s="130"/>
      <c r="V687" s="325"/>
      <c r="W687" s="325"/>
      <c r="X687" s="130"/>
      <c r="Y687" s="325"/>
      <c r="Z687" s="325"/>
      <c r="AA687" s="325"/>
      <c r="AB687" s="130"/>
      <c r="AC687" s="130"/>
      <c r="AD687" s="130"/>
      <c r="AE687" s="130"/>
      <c r="AF687" s="130"/>
      <c r="AG687" s="130"/>
      <c r="AH687" s="130"/>
      <c r="AI687" s="130"/>
      <c r="AJ687" s="130"/>
      <c r="AK687" s="130"/>
      <c r="AL687" s="130"/>
      <c r="AM687" s="130"/>
      <c r="AN687" s="130"/>
      <c r="AO687" s="116"/>
      <c r="AP687" s="116"/>
      <c r="AQ687" s="116"/>
      <c r="AR687" s="116"/>
      <c r="AS687" s="116"/>
      <c r="AT687" s="116"/>
      <c r="AU687" s="116"/>
      <c r="AV687" s="116"/>
      <c r="AW687" s="116"/>
      <c r="AX687" s="116"/>
      <c r="AY687" s="116"/>
    </row>
    <row r="688" spans="9:51" ht="15.75" customHeight="1">
      <c r="I688" s="260"/>
      <c r="J688" s="116"/>
      <c r="K688" s="130"/>
      <c r="L688" s="130"/>
      <c r="M688" s="130"/>
      <c r="N688" s="130"/>
      <c r="O688" s="130"/>
      <c r="P688" s="117"/>
      <c r="Q688" s="130"/>
      <c r="R688" s="130"/>
      <c r="S688" s="130"/>
      <c r="T688" s="130"/>
      <c r="U688" s="130"/>
      <c r="V688" s="325"/>
      <c r="W688" s="325"/>
      <c r="X688" s="130"/>
      <c r="Y688" s="325"/>
      <c r="Z688" s="325"/>
      <c r="AA688" s="325"/>
      <c r="AB688" s="130"/>
      <c r="AC688" s="130"/>
      <c r="AD688" s="130"/>
      <c r="AE688" s="130"/>
      <c r="AF688" s="130"/>
      <c r="AG688" s="130"/>
      <c r="AH688" s="130"/>
      <c r="AI688" s="130"/>
      <c r="AJ688" s="130"/>
      <c r="AK688" s="130"/>
      <c r="AL688" s="130"/>
      <c r="AM688" s="130"/>
      <c r="AN688" s="130"/>
      <c r="AO688" s="116"/>
      <c r="AP688" s="116"/>
      <c r="AQ688" s="116"/>
      <c r="AR688" s="116"/>
      <c r="AS688" s="116"/>
      <c r="AT688" s="116"/>
      <c r="AU688" s="116"/>
      <c r="AV688" s="116"/>
      <c r="AW688" s="116"/>
      <c r="AX688" s="116"/>
      <c r="AY688" s="116"/>
    </row>
    <row r="689" spans="9:51" ht="15.75" customHeight="1">
      <c r="I689" s="260"/>
      <c r="J689" s="116"/>
      <c r="K689" s="130"/>
      <c r="L689" s="130"/>
      <c r="M689" s="130"/>
      <c r="N689" s="130"/>
      <c r="O689" s="130"/>
      <c r="P689" s="117"/>
      <c r="Q689" s="130"/>
      <c r="R689" s="130"/>
      <c r="S689" s="130"/>
      <c r="T689" s="130"/>
      <c r="U689" s="130"/>
      <c r="V689" s="325"/>
      <c r="W689" s="325"/>
      <c r="X689" s="130"/>
      <c r="Y689" s="325"/>
      <c r="Z689" s="325"/>
      <c r="AA689" s="325"/>
      <c r="AB689" s="130"/>
      <c r="AC689" s="130"/>
      <c r="AD689" s="130"/>
      <c r="AE689" s="130"/>
      <c r="AF689" s="130"/>
      <c r="AG689" s="130"/>
      <c r="AH689" s="130"/>
      <c r="AI689" s="130"/>
      <c r="AJ689" s="130"/>
      <c r="AK689" s="130"/>
      <c r="AL689" s="130"/>
      <c r="AM689" s="130"/>
      <c r="AN689" s="130"/>
      <c r="AO689" s="116"/>
      <c r="AP689" s="116"/>
      <c r="AQ689" s="116"/>
      <c r="AR689" s="116"/>
      <c r="AS689" s="116"/>
      <c r="AT689" s="116"/>
      <c r="AU689" s="116"/>
      <c r="AV689" s="116"/>
      <c r="AW689" s="116"/>
      <c r="AX689" s="116"/>
      <c r="AY689" s="116"/>
    </row>
    <row r="690" spans="9:51" ht="15.75" customHeight="1">
      <c r="I690" s="260"/>
      <c r="J690" s="116"/>
      <c r="K690" s="130"/>
      <c r="L690" s="130"/>
      <c r="M690" s="130"/>
      <c r="N690" s="130"/>
      <c r="O690" s="130"/>
      <c r="P690" s="117"/>
      <c r="Q690" s="130"/>
      <c r="R690" s="130"/>
      <c r="S690" s="130"/>
      <c r="T690" s="130"/>
      <c r="U690" s="130"/>
      <c r="V690" s="325"/>
      <c r="W690" s="325"/>
      <c r="X690" s="130"/>
      <c r="Y690" s="325"/>
      <c r="Z690" s="325"/>
      <c r="AA690" s="325"/>
      <c r="AB690" s="130"/>
      <c r="AC690" s="130"/>
      <c r="AD690" s="130"/>
      <c r="AE690" s="130"/>
      <c r="AF690" s="130"/>
      <c r="AG690" s="130"/>
      <c r="AH690" s="130"/>
      <c r="AI690" s="130"/>
      <c r="AJ690" s="130"/>
      <c r="AK690" s="130"/>
      <c r="AL690" s="130"/>
      <c r="AM690" s="130"/>
      <c r="AN690" s="130"/>
      <c r="AO690" s="116"/>
      <c r="AP690" s="116"/>
      <c r="AQ690" s="116"/>
      <c r="AR690" s="116"/>
      <c r="AS690" s="116"/>
      <c r="AT690" s="116"/>
      <c r="AU690" s="116"/>
      <c r="AV690" s="116"/>
      <c r="AW690" s="116"/>
      <c r="AX690" s="116"/>
      <c r="AY690" s="116"/>
    </row>
    <row r="691" spans="9:51" ht="15.75" customHeight="1">
      <c r="I691" s="260"/>
      <c r="J691" s="116"/>
      <c r="K691" s="130"/>
      <c r="L691" s="130"/>
      <c r="M691" s="130"/>
      <c r="N691" s="130"/>
      <c r="O691" s="130"/>
      <c r="P691" s="117"/>
      <c r="Q691" s="130"/>
      <c r="R691" s="130"/>
      <c r="S691" s="130"/>
      <c r="T691" s="130"/>
      <c r="U691" s="130"/>
      <c r="V691" s="325"/>
      <c r="W691" s="325"/>
      <c r="X691" s="130"/>
      <c r="Y691" s="325"/>
      <c r="Z691" s="325"/>
      <c r="AA691" s="325"/>
      <c r="AB691" s="130"/>
      <c r="AC691" s="130"/>
      <c r="AD691" s="130"/>
      <c r="AE691" s="130"/>
      <c r="AF691" s="130"/>
      <c r="AG691" s="130"/>
      <c r="AH691" s="130"/>
      <c r="AI691" s="130"/>
      <c r="AJ691" s="130"/>
      <c r="AK691" s="130"/>
      <c r="AL691" s="130"/>
      <c r="AM691" s="130"/>
      <c r="AN691" s="130"/>
      <c r="AO691" s="116"/>
      <c r="AP691" s="116"/>
      <c r="AQ691" s="116"/>
      <c r="AR691" s="116"/>
      <c r="AS691" s="116"/>
      <c r="AT691" s="116"/>
      <c r="AU691" s="116"/>
      <c r="AV691" s="116"/>
      <c r="AW691" s="116"/>
      <c r="AX691" s="116"/>
      <c r="AY691" s="116"/>
    </row>
    <row r="692" spans="9:51" ht="15.75" customHeight="1">
      <c r="I692" s="260"/>
      <c r="J692" s="116"/>
      <c r="K692" s="130"/>
      <c r="L692" s="130"/>
      <c r="M692" s="130"/>
      <c r="N692" s="130"/>
      <c r="O692" s="130"/>
      <c r="P692" s="117"/>
      <c r="Q692" s="130"/>
      <c r="R692" s="130"/>
      <c r="S692" s="130"/>
      <c r="T692" s="130"/>
      <c r="U692" s="130"/>
      <c r="V692" s="325"/>
      <c r="W692" s="325"/>
      <c r="X692" s="130"/>
      <c r="Y692" s="325"/>
      <c r="Z692" s="325"/>
      <c r="AA692" s="325"/>
      <c r="AB692" s="130"/>
      <c r="AC692" s="130"/>
      <c r="AD692" s="130"/>
      <c r="AE692" s="130"/>
      <c r="AF692" s="130"/>
      <c r="AG692" s="130"/>
      <c r="AH692" s="130"/>
      <c r="AI692" s="130"/>
      <c r="AJ692" s="130"/>
      <c r="AK692" s="130"/>
      <c r="AL692" s="130"/>
      <c r="AM692" s="130"/>
      <c r="AN692" s="130"/>
      <c r="AO692" s="116"/>
      <c r="AP692" s="116"/>
      <c r="AQ692" s="116"/>
      <c r="AR692" s="116"/>
      <c r="AS692" s="116"/>
      <c r="AT692" s="116"/>
      <c r="AU692" s="116"/>
      <c r="AV692" s="116"/>
      <c r="AW692" s="116"/>
      <c r="AX692" s="116"/>
      <c r="AY692" s="116"/>
    </row>
    <row r="693" spans="9:51" ht="15.75" customHeight="1">
      <c r="I693" s="260"/>
      <c r="J693" s="116"/>
      <c r="K693" s="130"/>
      <c r="L693" s="130"/>
      <c r="M693" s="130"/>
      <c r="N693" s="130"/>
      <c r="O693" s="130"/>
      <c r="P693" s="117"/>
      <c r="Q693" s="130"/>
      <c r="R693" s="130"/>
      <c r="S693" s="130"/>
      <c r="T693" s="130"/>
      <c r="U693" s="130"/>
      <c r="V693" s="325"/>
      <c r="W693" s="325"/>
      <c r="X693" s="130"/>
      <c r="Y693" s="325"/>
      <c r="Z693" s="325"/>
      <c r="AA693" s="325"/>
      <c r="AB693" s="130"/>
      <c r="AC693" s="130"/>
      <c r="AD693" s="130"/>
      <c r="AE693" s="130"/>
      <c r="AF693" s="130"/>
      <c r="AG693" s="130"/>
      <c r="AH693" s="130"/>
      <c r="AI693" s="130"/>
      <c r="AJ693" s="130"/>
      <c r="AK693" s="130"/>
      <c r="AL693" s="130"/>
      <c r="AM693" s="130"/>
      <c r="AN693" s="130"/>
      <c r="AO693" s="116"/>
      <c r="AP693" s="116"/>
      <c r="AQ693" s="116"/>
      <c r="AR693" s="116"/>
      <c r="AS693" s="116"/>
      <c r="AT693" s="116"/>
      <c r="AU693" s="116"/>
      <c r="AV693" s="116"/>
      <c r="AW693" s="116"/>
      <c r="AX693" s="116"/>
      <c r="AY693" s="116"/>
    </row>
    <row r="694" spans="9:51" ht="15.75" customHeight="1">
      <c r="I694" s="260"/>
      <c r="J694" s="116"/>
      <c r="K694" s="130"/>
      <c r="L694" s="130"/>
      <c r="M694" s="130"/>
      <c r="N694" s="130"/>
      <c r="O694" s="130"/>
      <c r="P694" s="117"/>
      <c r="Q694" s="130"/>
      <c r="R694" s="130"/>
      <c r="S694" s="130"/>
      <c r="T694" s="130"/>
      <c r="U694" s="130"/>
      <c r="V694" s="325"/>
      <c r="W694" s="325"/>
      <c r="X694" s="130"/>
      <c r="Y694" s="325"/>
      <c r="Z694" s="325"/>
      <c r="AA694" s="325"/>
      <c r="AB694" s="130"/>
      <c r="AC694" s="130"/>
      <c r="AD694" s="130"/>
      <c r="AE694" s="130"/>
      <c r="AF694" s="130"/>
      <c r="AG694" s="130"/>
      <c r="AH694" s="130"/>
      <c r="AI694" s="130"/>
      <c r="AJ694" s="130"/>
      <c r="AK694" s="130"/>
      <c r="AL694" s="130"/>
      <c r="AM694" s="130"/>
      <c r="AN694" s="130"/>
      <c r="AO694" s="116"/>
      <c r="AP694" s="116"/>
      <c r="AQ694" s="116"/>
      <c r="AR694" s="116"/>
      <c r="AS694" s="116"/>
      <c r="AT694" s="116"/>
      <c r="AU694" s="116"/>
      <c r="AV694" s="116"/>
      <c r="AW694" s="116"/>
      <c r="AX694" s="116"/>
      <c r="AY694" s="116"/>
    </row>
    <row r="695" spans="9:51" ht="15.75" customHeight="1">
      <c r="I695" s="260"/>
      <c r="J695" s="116"/>
      <c r="K695" s="130"/>
      <c r="L695" s="130"/>
      <c r="M695" s="130"/>
      <c r="N695" s="130"/>
      <c r="O695" s="130"/>
      <c r="P695" s="117"/>
      <c r="Q695" s="130"/>
      <c r="R695" s="130"/>
      <c r="S695" s="130"/>
      <c r="T695" s="130"/>
      <c r="U695" s="130"/>
      <c r="V695" s="325"/>
      <c r="W695" s="325"/>
      <c r="X695" s="130"/>
      <c r="Y695" s="325"/>
      <c r="Z695" s="325"/>
      <c r="AA695" s="325"/>
      <c r="AB695" s="130"/>
      <c r="AC695" s="130"/>
      <c r="AD695" s="130"/>
      <c r="AE695" s="130"/>
      <c r="AF695" s="130"/>
      <c r="AG695" s="130"/>
      <c r="AH695" s="130"/>
      <c r="AI695" s="130"/>
      <c r="AJ695" s="130"/>
      <c r="AK695" s="130"/>
      <c r="AL695" s="130"/>
      <c r="AM695" s="130"/>
      <c r="AN695" s="130"/>
      <c r="AO695" s="116"/>
      <c r="AP695" s="116"/>
      <c r="AQ695" s="116"/>
      <c r="AR695" s="116"/>
      <c r="AS695" s="116"/>
      <c r="AT695" s="116"/>
      <c r="AU695" s="116"/>
      <c r="AV695" s="116"/>
      <c r="AW695" s="116"/>
      <c r="AX695" s="116"/>
      <c r="AY695" s="116"/>
    </row>
    <row r="696" spans="9:51" ht="15.75" customHeight="1">
      <c r="I696" s="260"/>
      <c r="J696" s="116"/>
      <c r="K696" s="130"/>
      <c r="L696" s="130"/>
      <c r="M696" s="130"/>
      <c r="N696" s="130"/>
      <c r="O696" s="130"/>
      <c r="P696" s="117"/>
      <c r="Q696" s="130"/>
      <c r="R696" s="130"/>
      <c r="S696" s="130"/>
      <c r="T696" s="130"/>
      <c r="U696" s="130"/>
      <c r="V696" s="325"/>
      <c r="W696" s="325"/>
      <c r="X696" s="130"/>
      <c r="Y696" s="325"/>
      <c r="Z696" s="325"/>
      <c r="AA696" s="325"/>
      <c r="AB696" s="130"/>
      <c r="AC696" s="130"/>
      <c r="AD696" s="130"/>
      <c r="AE696" s="130"/>
      <c r="AF696" s="130"/>
      <c r="AG696" s="130"/>
      <c r="AH696" s="130"/>
      <c r="AI696" s="130"/>
      <c r="AJ696" s="130"/>
      <c r="AK696" s="130"/>
      <c r="AL696" s="130"/>
      <c r="AM696" s="130"/>
      <c r="AN696" s="130"/>
      <c r="AO696" s="116"/>
      <c r="AP696" s="116"/>
      <c r="AQ696" s="116"/>
      <c r="AR696" s="116"/>
      <c r="AS696" s="116"/>
      <c r="AT696" s="116"/>
      <c r="AU696" s="116"/>
      <c r="AV696" s="116"/>
      <c r="AW696" s="116"/>
      <c r="AX696" s="116"/>
      <c r="AY696" s="116"/>
    </row>
    <row r="697" spans="9:51" ht="15.75" customHeight="1">
      <c r="I697" s="260"/>
      <c r="J697" s="116"/>
      <c r="K697" s="130"/>
      <c r="L697" s="130"/>
      <c r="M697" s="130"/>
      <c r="N697" s="130"/>
      <c r="O697" s="130"/>
      <c r="P697" s="117"/>
      <c r="Q697" s="130"/>
      <c r="R697" s="130"/>
      <c r="S697" s="130"/>
      <c r="T697" s="130"/>
      <c r="U697" s="130"/>
      <c r="V697" s="325"/>
      <c r="W697" s="325"/>
      <c r="X697" s="130"/>
      <c r="Y697" s="325"/>
      <c r="Z697" s="325"/>
      <c r="AA697" s="325"/>
      <c r="AB697" s="130"/>
      <c r="AC697" s="130"/>
      <c r="AD697" s="130"/>
      <c r="AE697" s="130"/>
      <c r="AF697" s="130"/>
      <c r="AG697" s="130"/>
      <c r="AH697" s="130"/>
      <c r="AI697" s="130"/>
      <c r="AJ697" s="130"/>
      <c r="AK697" s="130"/>
      <c r="AL697" s="130"/>
      <c r="AM697" s="130"/>
      <c r="AN697" s="130"/>
      <c r="AO697" s="116"/>
      <c r="AP697" s="116"/>
      <c r="AQ697" s="116"/>
      <c r="AR697" s="116"/>
      <c r="AS697" s="116"/>
      <c r="AT697" s="116"/>
      <c r="AU697" s="116"/>
      <c r="AV697" s="116"/>
      <c r="AW697" s="116"/>
      <c r="AX697" s="116"/>
      <c r="AY697" s="116"/>
    </row>
    <row r="698" spans="9:51" ht="15.75" customHeight="1">
      <c r="I698" s="260"/>
      <c r="J698" s="116"/>
      <c r="K698" s="130"/>
      <c r="L698" s="130"/>
      <c r="M698" s="130"/>
      <c r="N698" s="130"/>
      <c r="O698" s="130"/>
      <c r="P698" s="117"/>
      <c r="Q698" s="130"/>
      <c r="R698" s="130"/>
      <c r="S698" s="130"/>
      <c r="T698" s="130"/>
      <c r="U698" s="130"/>
      <c r="V698" s="325"/>
      <c r="W698" s="325"/>
      <c r="X698" s="130"/>
      <c r="Y698" s="325"/>
      <c r="Z698" s="325"/>
      <c r="AA698" s="325"/>
      <c r="AB698" s="130"/>
      <c r="AC698" s="130"/>
      <c r="AD698" s="130"/>
      <c r="AE698" s="130"/>
      <c r="AF698" s="130"/>
      <c r="AG698" s="130"/>
      <c r="AH698" s="130"/>
      <c r="AI698" s="130"/>
      <c r="AJ698" s="130"/>
      <c r="AK698" s="130"/>
      <c r="AL698" s="130"/>
      <c r="AM698" s="130"/>
      <c r="AN698" s="130"/>
      <c r="AO698" s="116"/>
      <c r="AP698" s="116"/>
      <c r="AQ698" s="116"/>
      <c r="AR698" s="116"/>
      <c r="AS698" s="116"/>
      <c r="AT698" s="116"/>
      <c r="AU698" s="116"/>
      <c r="AV698" s="116"/>
      <c r="AW698" s="116"/>
      <c r="AX698" s="116"/>
      <c r="AY698" s="116"/>
    </row>
    <row r="699" spans="9:51" ht="15.75" customHeight="1">
      <c r="I699" s="260"/>
      <c r="J699" s="116"/>
      <c r="K699" s="130"/>
      <c r="L699" s="130"/>
      <c r="M699" s="130"/>
      <c r="N699" s="130"/>
      <c r="O699" s="130"/>
      <c r="P699" s="117"/>
      <c r="Q699" s="130"/>
      <c r="R699" s="130"/>
      <c r="S699" s="130"/>
      <c r="T699" s="130"/>
      <c r="U699" s="130"/>
      <c r="V699" s="325"/>
      <c r="W699" s="325"/>
      <c r="X699" s="130"/>
      <c r="Y699" s="325"/>
      <c r="Z699" s="325"/>
      <c r="AA699" s="325"/>
      <c r="AB699" s="130"/>
      <c r="AC699" s="130"/>
      <c r="AD699" s="130"/>
      <c r="AE699" s="130"/>
      <c r="AF699" s="130"/>
      <c r="AG699" s="130"/>
      <c r="AH699" s="130"/>
      <c r="AI699" s="130"/>
      <c r="AJ699" s="130"/>
      <c r="AK699" s="130"/>
      <c r="AL699" s="130"/>
      <c r="AM699" s="130"/>
      <c r="AN699" s="130"/>
      <c r="AO699" s="116"/>
      <c r="AP699" s="116"/>
      <c r="AQ699" s="116"/>
      <c r="AR699" s="116"/>
      <c r="AS699" s="116"/>
      <c r="AT699" s="116"/>
      <c r="AU699" s="116"/>
      <c r="AV699" s="116"/>
      <c r="AW699" s="116"/>
      <c r="AX699" s="116"/>
      <c r="AY699" s="116"/>
    </row>
    <row r="700" spans="9:51" ht="15.75" customHeight="1">
      <c r="I700" s="260"/>
      <c r="J700" s="116"/>
      <c r="K700" s="130"/>
      <c r="L700" s="130"/>
      <c r="M700" s="130"/>
      <c r="N700" s="130"/>
      <c r="O700" s="130"/>
      <c r="P700" s="117"/>
      <c r="Q700" s="130"/>
      <c r="R700" s="130"/>
      <c r="S700" s="130"/>
      <c r="T700" s="130"/>
      <c r="U700" s="130"/>
      <c r="V700" s="325"/>
      <c r="W700" s="325"/>
      <c r="X700" s="130"/>
      <c r="Y700" s="325"/>
      <c r="Z700" s="325"/>
      <c r="AA700" s="325"/>
      <c r="AB700" s="130"/>
      <c r="AC700" s="130"/>
      <c r="AD700" s="130"/>
      <c r="AE700" s="130"/>
      <c r="AF700" s="130"/>
      <c r="AG700" s="130"/>
      <c r="AH700" s="130"/>
      <c r="AI700" s="130"/>
      <c r="AJ700" s="130"/>
      <c r="AK700" s="130"/>
      <c r="AL700" s="130"/>
      <c r="AM700" s="130"/>
      <c r="AN700" s="130"/>
      <c r="AO700" s="116"/>
      <c r="AP700" s="116"/>
      <c r="AQ700" s="116"/>
      <c r="AR700" s="116"/>
      <c r="AS700" s="116"/>
      <c r="AT700" s="116"/>
      <c r="AU700" s="116"/>
      <c r="AV700" s="116"/>
      <c r="AW700" s="116"/>
      <c r="AX700" s="116"/>
      <c r="AY700" s="116"/>
    </row>
    <row r="701" spans="9:51" ht="15.75" customHeight="1">
      <c r="I701" s="260"/>
      <c r="J701" s="116"/>
      <c r="K701" s="130"/>
      <c r="L701" s="130"/>
      <c r="M701" s="130"/>
      <c r="N701" s="130"/>
      <c r="O701" s="130"/>
      <c r="P701" s="117"/>
      <c r="Q701" s="130"/>
      <c r="R701" s="130"/>
      <c r="S701" s="130"/>
      <c r="T701" s="130"/>
      <c r="U701" s="130"/>
      <c r="V701" s="325"/>
      <c r="W701" s="325"/>
      <c r="X701" s="130"/>
      <c r="Y701" s="325"/>
      <c r="Z701" s="325"/>
      <c r="AA701" s="325"/>
      <c r="AB701" s="130"/>
      <c r="AC701" s="130"/>
      <c r="AD701" s="130"/>
      <c r="AE701" s="130"/>
      <c r="AF701" s="130"/>
      <c r="AG701" s="130"/>
      <c r="AH701" s="130"/>
      <c r="AI701" s="130"/>
      <c r="AJ701" s="130"/>
      <c r="AK701" s="130"/>
      <c r="AL701" s="130"/>
      <c r="AM701" s="130"/>
      <c r="AN701" s="130"/>
      <c r="AO701" s="116"/>
      <c r="AP701" s="116"/>
      <c r="AQ701" s="116"/>
      <c r="AR701" s="116"/>
      <c r="AS701" s="116"/>
      <c r="AT701" s="116"/>
      <c r="AU701" s="116"/>
      <c r="AV701" s="116"/>
      <c r="AW701" s="116"/>
      <c r="AX701" s="116"/>
      <c r="AY701" s="116"/>
    </row>
    <row r="702" spans="9:51" ht="15.75" customHeight="1">
      <c r="I702" s="260"/>
      <c r="J702" s="116"/>
      <c r="K702" s="130"/>
      <c r="L702" s="130"/>
      <c r="M702" s="130"/>
      <c r="N702" s="130"/>
      <c r="O702" s="130"/>
      <c r="P702" s="117"/>
      <c r="Q702" s="130"/>
      <c r="R702" s="130"/>
      <c r="S702" s="130"/>
      <c r="T702" s="130"/>
      <c r="U702" s="130"/>
      <c r="V702" s="325"/>
      <c r="W702" s="325"/>
      <c r="X702" s="130"/>
      <c r="Y702" s="325"/>
      <c r="Z702" s="325"/>
      <c r="AA702" s="325"/>
      <c r="AB702" s="130"/>
      <c r="AC702" s="130"/>
      <c r="AD702" s="130"/>
      <c r="AE702" s="130"/>
      <c r="AF702" s="130"/>
      <c r="AG702" s="130"/>
      <c r="AH702" s="130"/>
      <c r="AI702" s="130"/>
      <c r="AJ702" s="130"/>
      <c r="AK702" s="130"/>
      <c r="AL702" s="130"/>
      <c r="AM702" s="130"/>
      <c r="AN702" s="130"/>
      <c r="AO702" s="116"/>
      <c r="AP702" s="116"/>
      <c r="AQ702" s="116"/>
      <c r="AR702" s="116"/>
      <c r="AS702" s="116"/>
      <c r="AT702" s="116"/>
      <c r="AU702" s="116"/>
      <c r="AV702" s="116"/>
      <c r="AW702" s="116"/>
      <c r="AX702" s="116"/>
      <c r="AY702" s="116"/>
    </row>
    <row r="703" spans="9:51" ht="15.75" customHeight="1">
      <c r="I703" s="260"/>
      <c r="J703" s="116"/>
      <c r="K703" s="130"/>
      <c r="L703" s="130"/>
      <c r="M703" s="130"/>
      <c r="N703" s="130"/>
      <c r="O703" s="130"/>
      <c r="P703" s="117"/>
      <c r="Q703" s="130"/>
      <c r="R703" s="130"/>
      <c r="S703" s="130"/>
      <c r="T703" s="130"/>
      <c r="U703" s="130"/>
      <c r="V703" s="325"/>
      <c r="W703" s="325"/>
      <c r="X703" s="130"/>
      <c r="Y703" s="325"/>
      <c r="Z703" s="325"/>
      <c r="AA703" s="325"/>
      <c r="AB703" s="130"/>
      <c r="AC703" s="130"/>
      <c r="AD703" s="130"/>
      <c r="AE703" s="130"/>
      <c r="AF703" s="130"/>
      <c r="AG703" s="130"/>
      <c r="AH703" s="130"/>
      <c r="AI703" s="130"/>
      <c r="AJ703" s="130"/>
      <c r="AK703" s="130"/>
      <c r="AL703" s="130"/>
      <c r="AM703" s="130"/>
      <c r="AN703" s="130"/>
      <c r="AO703" s="116"/>
      <c r="AP703" s="116"/>
      <c r="AQ703" s="116"/>
      <c r="AR703" s="116"/>
      <c r="AS703" s="116"/>
      <c r="AT703" s="116"/>
      <c r="AU703" s="116"/>
      <c r="AV703" s="116"/>
      <c r="AW703" s="116"/>
      <c r="AX703" s="116"/>
      <c r="AY703" s="116"/>
    </row>
    <row r="704" spans="9:51" ht="15.75" customHeight="1">
      <c r="I704" s="260"/>
      <c r="J704" s="116"/>
      <c r="K704" s="130"/>
      <c r="L704" s="130"/>
      <c r="M704" s="130"/>
      <c r="N704" s="130"/>
      <c r="O704" s="130"/>
      <c r="P704" s="117"/>
      <c r="Q704" s="130"/>
      <c r="R704" s="130"/>
      <c r="S704" s="130"/>
      <c r="T704" s="130"/>
      <c r="U704" s="130"/>
      <c r="V704" s="325"/>
      <c r="W704" s="325"/>
      <c r="X704" s="130"/>
      <c r="Y704" s="325"/>
      <c r="Z704" s="325"/>
      <c r="AA704" s="325"/>
      <c r="AB704" s="130"/>
      <c r="AC704" s="130"/>
      <c r="AD704" s="130"/>
      <c r="AE704" s="130"/>
      <c r="AF704" s="130"/>
      <c r="AG704" s="130"/>
      <c r="AH704" s="130"/>
      <c r="AI704" s="130"/>
      <c r="AJ704" s="130"/>
      <c r="AK704" s="130"/>
      <c r="AL704" s="130"/>
      <c r="AM704" s="130"/>
      <c r="AN704" s="130"/>
      <c r="AO704" s="116"/>
      <c r="AP704" s="116"/>
      <c r="AQ704" s="116"/>
      <c r="AR704" s="116"/>
      <c r="AS704" s="116"/>
      <c r="AT704" s="116"/>
      <c r="AU704" s="116"/>
      <c r="AV704" s="116"/>
      <c r="AW704" s="116"/>
      <c r="AX704" s="116"/>
      <c r="AY704" s="116"/>
    </row>
    <row r="705" spans="9:51" ht="15.75" customHeight="1">
      <c r="I705" s="260"/>
      <c r="J705" s="116"/>
      <c r="K705" s="130"/>
      <c r="L705" s="130"/>
      <c r="M705" s="130"/>
      <c r="N705" s="130"/>
      <c r="O705" s="130"/>
      <c r="P705" s="117"/>
      <c r="Q705" s="130"/>
      <c r="R705" s="130"/>
      <c r="S705" s="130"/>
      <c r="T705" s="130"/>
      <c r="U705" s="130"/>
      <c r="V705" s="325"/>
      <c r="W705" s="325"/>
      <c r="X705" s="130"/>
      <c r="Y705" s="325"/>
      <c r="Z705" s="325"/>
      <c r="AA705" s="325"/>
      <c r="AB705" s="130"/>
      <c r="AC705" s="130"/>
      <c r="AD705" s="130"/>
      <c r="AE705" s="130"/>
      <c r="AF705" s="130"/>
      <c r="AG705" s="130"/>
      <c r="AH705" s="130"/>
      <c r="AI705" s="130"/>
      <c r="AJ705" s="130"/>
      <c r="AK705" s="130"/>
      <c r="AL705" s="130"/>
      <c r="AM705" s="130"/>
      <c r="AN705" s="130"/>
      <c r="AO705" s="116"/>
      <c r="AP705" s="116"/>
      <c r="AQ705" s="116"/>
      <c r="AR705" s="116"/>
      <c r="AS705" s="116"/>
      <c r="AT705" s="116"/>
      <c r="AU705" s="116"/>
      <c r="AV705" s="116"/>
      <c r="AW705" s="116"/>
      <c r="AX705" s="116"/>
      <c r="AY705" s="116"/>
    </row>
    <row r="706" spans="9:51" ht="15.75" customHeight="1">
      <c r="I706" s="260"/>
      <c r="J706" s="116"/>
      <c r="K706" s="130"/>
      <c r="L706" s="130"/>
      <c r="M706" s="130"/>
      <c r="N706" s="130"/>
      <c r="O706" s="130"/>
      <c r="P706" s="117"/>
      <c r="Q706" s="130"/>
      <c r="R706" s="130"/>
      <c r="S706" s="130"/>
      <c r="T706" s="130"/>
      <c r="U706" s="130"/>
      <c r="V706" s="325"/>
      <c r="W706" s="325"/>
      <c r="X706" s="130"/>
      <c r="Y706" s="325"/>
      <c r="Z706" s="325"/>
      <c r="AA706" s="325"/>
      <c r="AB706" s="130"/>
      <c r="AC706" s="130"/>
      <c r="AD706" s="130"/>
      <c r="AE706" s="130"/>
      <c r="AF706" s="130"/>
      <c r="AG706" s="130"/>
      <c r="AH706" s="130"/>
      <c r="AI706" s="130"/>
      <c r="AJ706" s="130"/>
      <c r="AK706" s="130"/>
      <c r="AL706" s="130"/>
      <c r="AM706" s="130"/>
      <c r="AN706" s="130"/>
      <c r="AO706" s="116"/>
      <c r="AP706" s="116"/>
      <c r="AQ706" s="116"/>
      <c r="AR706" s="116"/>
      <c r="AS706" s="116"/>
      <c r="AT706" s="116"/>
      <c r="AU706" s="116"/>
      <c r="AV706" s="116"/>
      <c r="AW706" s="116"/>
      <c r="AX706" s="116"/>
      <c r="AY706" s="116"/>
    </row>
    <row r="707" spans="9:51" ht="15.75" customHeight="1">
      <c r="I707" s="260"/>
      <c r="J707" s="116"/>
      <c r="K707" s="130"/>
      <c r="L707" s="130"/>
      <c r="M707" s="130"/>
      <c r="N707" s="130"/>
      <c r="O707" s="130"/>
      <c r="P707" s="117"/>
      <c r="Q707" s="130"/>
      <c r="R707" s="130"/>
      <c r="S707" s="130"/>
      <c r="T707" s="130"/>
      <c r="U707" s="130"/>
      <c r="V707" s="325"/>
      <c r="W707" s="325"/>
      <c r="X707" s="130"/>
      <c r="Y707" s="325"/>
      <c r="Z707" s="325"/>
      <c r="AA707" s="325"/>
      <c r="AB707" s="130"/>
      <c r="AC707" s="130"/>
      <c r="AD707" s="130"/>
      <c r="AE707" s="130"/>
      <c r="AF707" s="130"/>
      <c r="AG707" s="130"/>
      <c r="AH707" s="130"/>
      <c r="AI707" s="130"/>
      <c r="AJ707" s="130"/>
      <c r="AK707" s="130"/>
      <c r="AL707" s="130"/>
      <c r="AM707" s="130"/>
      <c r="AN707" s="130"/>
      <c r="AO707" s="116"/>
      <c r="AP707" s="116"/>
      <c r="AQ707" s="116"/>
      <c r="AR707" s="116"/>
      <c r="AS707" s="116"/>
      <c r="AT707" s="116"/>
      <c r="AU707" s="116"/>
      <c r="AV707" s="116"/>
      <c r="AW707" s="116"/>
      <c r="AX707" s="116"/>
      <c r="AY707" s="116"/>
    </row>
    <row r="708" spans="9:51" ht="15.75" customHeight="1">
      <c r="I708" s="260"/>
      <c r="J708" s="116"/>
      <c r="K708" s="130"/>
      <c r="L708" s="130"/>
      <c r="M708" s="130"/>
      <c r="N708" s="130"/>
      <c r="O708" s="130"/>
      <c r="P708" s="117"/>
      <c r="Q708" s="130"/>
      <c r="R708" s="130"/>
      <c r="S708" s="130"/>
      <c r="T708" s="130"/>
      <c r="U708" s="130"/>
      <c r="V708" s="325"/>
      <c r="W708" s="325"/>
      <c r="X708" s="130"/>
      <c r="Y708" s="325"/>
      <c r="Z708" s="325"/>
      <c r="AA708" s="325"/>
      <c r="AB708" s="130"/>
      <c r="AC708" s="130"/>
      <c r="AD708" s="130"/>
      <c r="AE708" s="130"/>
      <c r="AF708" s="130"/>
      <c r="AG708" s="130"/>
      <c r="AH708" s="130"/>
      <c r="AI708" s="130"/>
      <c r="AJ708" s="130"/>
      <c r="AK708" s="130"/>
      <c r="AL708" s="130"/>
      <c r="AM708" s="130"/>
      <c r="AN708" s="130"/>
      <c r="AO708" s="116"/>
      <c r="AP708" s="116"/>
      <c r="AQ708" s="116"/>
      <c r="AR708" s="116"/>
      <c r="AS708" s="116"/>
      <c r="AT708" s="116"/>
      <c r="AU708" s="116"/>
      <c r="AV708" s="116"/>
      <c r="AW708" s="116"/>
      <c r="AX708" s="116"/>
      <c r="AY708" s="116"/>
    </row>
    <row r="709" spans="9:51" ht="15.75" customHeight="1">
      <c r="I709" s="260"/>
      <c r="J709" s="116"/>
      <c r="K709" s="130"/>
      <c r="L709" s="130"/>
      <c r="M709" s="130"/>
      <c r="N709" s="130"/>
      <c r="O709" s="130"/>
      <c r="P709" s="117"/>
      <c r="Q709" s="130"/>
      <c r="R709" s="130"/>
      <c r="S709" s="130"/>
      <c r="T709" s="130"/>
      <c r="U709" s="130"/>
      <c r="V709" s="325"/>
      <c r="W709" s="325"/>
      <c r="X709" s="130"/>
      <c r="Y709" s="325"/>
      <c r="Z709" s="325"/>
      <c r="AA709" s="325"/>
      <c r="AB709" s="130"/>
      <c r="AC709" s="130"/>
      <c r="AD709" s="130"/>
      <c r="AE709" s="130"/>
      <c r="AF709" s="130"/>
      <c r="AG709" s="130"/>
      <c r="AH709" s="130"/>
      <c r="AI709" s="130"/>
      <c r="AJ709" s="130"/>
      <c r="AK709" s="130"/>
      <c r="AL709" s="130"/>
      <c r="AM709" s="130"/>
      <c r="AN709" s="130"/>
      <c r="AO709" s="116"/>
      <c r="AP709" s="116"/>
      <c r="AQ709" s="116"/>
      <c r="AR709" s="116"/>
      <c r="AS709" s="116"/>
      <c r="AT709" s="116"/>
      <c r="AU709" s="116"/>
      <c r="AV709" s="116"/>
      <c r="AW709" s="116"/>
      <c r="AX709" s="116"/>
      <c r="AY709" s="116"/>
    </row>
    <row r="710" spans="9:51" ht="15.75" customHeight="1">
      <c r="I710" s="260"/>
      <c r="J710" s="116"/>
      <c r="K710" s="130"/>
      <c r="L710" s="130"/>
      <c r="M710" s="130"/>
      <c r="N710" s="130"/>
      <c r="O710" s="130"/>
      <c r="P710" s="117"/>
      <c r="Q710" s="130"/>
      <c r="R710" s="130"/>
      <c r="S710" s="130"/>
      <c r="T710" s="130"/>
      <c r="U710" s="130"/>
      <c r="V710" s="325"/>
      <c r="W710" s="325"/>
      <c r="X710" s="130"/>
      <c r="Y710" s="325"/>
      <c r="Z710" s="325"/>
      <c r="AA710" s="325"/>
      <c r="AB710" s="130"/>
      <c r="AC710" s="130"/>
      <c r="AD710" s="130"/>
      <c r="AE710" s="130"/>
      <c r="AF710" s="130"/>
      <c r="AG710" s="130"/>
      <c r="AH710" s="130"/>
      <c r="AI710" s="130"/>
      <c r="AJ710" s="130"/>
      <c r="AK710" s="130"/>
      <c r="AL710" s="130"/>
      <c r="AM710" s="130"/>
      <c r="AN710" s="130"/>
      <c r="AO710" s="116"/>
      <c r="AP710" s="116"/>
      <c r="AQ710" s="116"/>
      <c r="AR710" s="116"/>
      <c r="AS710" s="116"/>
      <c r="AT710" s="116"/>
      <c r="AU710" s="116"/>
      <c r="AV710" s="116"/>
      <c r="AW710" s="116"/>
      <c r="AX710" s="116"/>
      <c r="AY710" s="116"/>
    </row>
    <row r="711" spans="9:51" ht="15.75" customHeight="1">
      <c r="I711" s="260"/>
      <c r="J711" s="116"/>
      <c r="K711" s="130"/>
      <c r="L711" s="130"/>
      <c r="M711" s="130"/>
      <c r="N711" s="130"/>
      <c r="O711" s="130"/>
      <c r="P711" s="117"/>
      <c r="Q711" s="130"/>
      <c r="R711" s="130"/>
      <c r="S711" s="130"/>
      <c r="T711" s="130"/>
      <c r="U711" s="130"/>
      <c r="V711" s="325"/>
      <c r="W711" s="325"/>
      <c r="X711" s="130"/>
      <c r="Y711" s="325"/>
      <c r="Z711" s="325"/>
      <c r="AA711" s="325"/>
      <c r="AB711" s="130"/>
      <c r="AC711" s="130"/>
      <c r="AD711" s="130"/>
      <c r="AE711" s="130"/>
      <c r="AF711" s="130"/>
      <c r="AG711" s="130"/>
      <c r="AH711" s="130"/>
      <c r="AI711" s="130"/>
      <c r="AJ711" s="130"/>
      <c r="AK711" s="130"/>
      <c r="AL711" s="130"/>
      <c r="AM711" s="130"/>
      <c r="AN711" s="130"/>
      <c r="AO711" s="116"/>
      <c r="AP711" s="116"/>
      <c r="AQ711" s="116"/>
      <c r="AR711" s="116"/>
      <c r="AS711" s="116"/>
      <c r="AT711" s="116"/>
      <c r="AU711" s="116"/>
      <c r="AV711" s="116"/>
      <c r="AW711" s="116"/>
      <c r="AX711" s="116"/>
      <c r="AY711" s="116"/>
    </row>
    <row r="712" spans="9:51" ht="15.75" customHeight="1">
      <c r="I712" s="260"/>
      <c r="J712" s="116"/>
      <c r="K712" s="130"/>
      <c r="L712" s="130"/>
      <c r="M712" s="130"/>
      <c r="N712" s="130"/>
      <c r="O712" s="130"/>
      <c r="P712" s="117"/>
      <c r="Q712" s="130"/>
      <c r="R712" s="130"/>
      <c r="S712" s="130"/>
      <c r="T712" s="130"/>
      <c r="U712" s="130"/>
      <c r="V712" s="325"/>
      <c r="W712" s="325"/>
      <c r="X712" s="130"/>
      <c r="Y712" s="325"/>
      <c r="Z712" s="325"/>
      <c r="AA712" s="325"/>
      <c r="AB712" s="130"/>
      <c r="AC712" s="130"/>
      <c r="AD712" s="130"/>
      <c r="AE712" s="130"/>
      <c r="AF712" s="130"/>
      <c r="AG712" s="130"/>
      <c r="AH712" s="130"/>
      <c r="AI712" s="130"/>
      <c r="AJ712" s="130"/>
      <c r="AK712" s="130"/>
      <c r="AL712" s="130"/>
      <c r="AM712" s="130"/>
      <c r="AN712" s="130"/>
      <c r="AO712" s="116"/>
      <c r="AP712" s="116"/>
      <c r="AQ712" s="116"/>
      <c r="AR712" s="116"/>
      <c r="AS712" s="116"/>
      <c r="AT712" s="116"/>
      <c r="AU712" s="116"/>
      <c r="AV712" s="116"/>
      <c r="AW712" s="116"/>
      <c r="AX712" s="116"/>
      <c r="AY712" s="116"/>
    </row>
    <row r="713" spans="9:51" ht="15.75" customHeight="1">
      <c r="I713" s="260"/>
      <c r="J713" s="116"/>
      <c r="K713" s="130"/>
      <c r="L713" s="130"/>
      <c r="M713" s="130"/>
      <c r="N713" s="130"/>
      <c r="O713" s="130"/>
      <c r="P713" s="117"/>
      <c r="Q713" s="130"/>
      <c r="R713" s="130"/>
      <c r="S713" s="130"/>
      <c r="T713" s="130"/>
      <c r="U713" s="130"/>
      <c r="V713" s="325"/>
      <c r="W713" s="325"/>
      <c r="X713" s="130"/>
      <c r="Y713" s="325"/>
      <c r="Z713" s="325"/>
      <c r="AA713" s="325"/>
      <c r="AB713" s="130"/>
      <c r="AC713" s="130"/>
      <c r="AD713" s="130"/>
      <c r="AE713" s="130"/>
      <c r="AF713" s="130"/>
      <c r="AG713" s="130"/>
      <c r="AH713" s="130"/>
      <c r="AI713" s="130"/>
      <c r="AJ713" s="130"/>
      <c r="AK713" s="130"/>
      <c r="AL713" s="130"/>
      <c r="AM713" s="130"/>
      <c r="AN713" s="130"/>
      <c r="AO713" s="116"/>
      <c r="AP713" s="116"/>
      <c r="AQ713" s="116"/>
      <c r="AR713" s="116"/>
      <c r="AS713" s="116"/>
      <c r="AT713" s="116"/>
      <c r="AU713" s="116"/>
      <c r="AV713" s="116"/>
      <c r="AW713" s="116"/>
      <c r="AX713" s="116"/>
      <c r="AY713" s="116"/>
    </row>
    <row r="714" spans="9:51" ht="15.75" customHeight="1">
      <c r="I714" s="260"/>
      <c r="J714" s="116"/>
      <c r="K714" s="130"/>
      <c r="L714" s="130"/>
      <c r="M714" s="130"/>
      <c r="N714" s="130"/>
      <c r="O714" s="130"/>
      <c r="P714" s="117"/>
      <c r="Q714" s="130"/>
      <c r="R714" s="130"/>
      <c r="S714" s="130"/>
      <c r="T714" s="130"/>
      <c r="U714" s="130"/>
      <c r="V714" s="325"/>
      <c r="W714" s="325"/>
      <c r="X714" s="130"/>
      <c r="Y714" s="325"/>
      <c r="Z714" s="325"/>
      <c r="AA714" s="325"/>
      <c r="AB714" s="130"/>
      <c r="AC714" s="130"/>
      <c r="AD714" s="130"/>
      <c r="AE714" s="130"/>
      <c r="AF714" s="130"/>
      <c r="AG714" s="130"/>
      <c r="AH714" s="130"/>
      <c r="AI714" s="130"/>
      <c r="AJ714" s="130"/>
      <c r="AK714" s="130"/>
      <c r="AL714" s="130"/>
      <c r="AM714" s="130"/>
      <c r="AN714" s="130"/>
      <c r="AO714" s="116"/>
      <c r="AP714" s="116"/>
      <c r="AQ714" s="116"/>
      <c r="AR714" s="116"/>
      <c r="AS714" s="116"/>
      <c r="AT714" s="116"/>
      <c r="AU714" s="116"/>
      <c r="AV714" s="116"/>
      <c r="AW714" s="116"/>
      <c r="AX714" s="116"/>
      <c r="AY714" s="116"/>
    </row>
    <row r="715" spans="9:51" ht="15.75" customHeight="1">
      <c r="I715" s="260"/>
      <c r="J715" s="116"/>
      <c r="K715" s="130"/>
      <c r="L715" s="130"/>
      <c r="M715" s="130"/>
      <c r="N715" s="130"/>
      <c r="O715" s="130"/>
      <c r="P715" s="117"/>
      <c r="Q715" s="130"/>
      <c r="R715" s="130"/>
      <c r="S715" s="130"/>
      <c r="T715" s="130"/>
      <c r="U715" s="130"/>
      <c r="V715" s="325"/>
      <c r="W715" s="325"/>
      <c r="X715" s="130"/>
      <c r="Y715" s="325"/>
      <c r="Z715" s="325"/>
      <c r="AA715" s="325"/>
      <c r="AB715" s="130"/>
      <c r="AC715" s="130"/>
      <c r="AD715" s="130"/>
      <c r="AE715" s="130"/>
      <c r="AF715" s="130"/>
      <c r="AG715" s="130"/>
      <c r="AH715" s="130"/>
      <c r="AI715" s="130"/>
      <c r="AJ715" s="130"/>
      <c r="AK715" s="130"/>
      <c r="AL715" s="130"/>
      <c r="AM715" s="130"/>
      <c r="AN715" s="130"/>
      <c r="AO715" s="116"/>
      <c r="AP715" s="116"/>
      <c r="AQ715" s="116"/>
      <c r="AR715" s="116"/>
      <c r="AS715" s="116"/>
      <c r="AT715" s="116"/>
      <c r="AU715" s="116"/>
      <c r="AV715" s="116"/>
      <c r="AW715" s="116"/>
      <c r="AX715" s="116"/>
      <c r="AY715" s="116"/>
    </row>
    <row r="716" spans="9:51" ht="15.75" customHeight="1">
      <c r="I716" s="260"/>
      <c r="J716" s="116"/>
      <c r="K716" s="130"/>
      <c r="L716" s="130"/>
      <c r="M716" s="130"/>
      <c r="N716" s="130"/>
      <c r="O716" s="130"/>
      <c r="P716" s="117"/>
      <c r="Q716" s="130"/>
      <c r="R716" s="130"/>
      <c r="S716" s="130"/>
      <c r="T716" s="130"/>
      <c r="U716" s="130"/>
      <c r="V716" s="325"/>
      <c r="W716" s="325"/>
      <c r="X716" s="130"/>
      <c r="Y716" s="325"/>
      <c r="Z716" s="325"/>
      <c r="AA716" s="325"/>
      <c r="AB716" s="130"/>
      <c r="AC716" s="130"/>
      <c r="AD716" s="130"/>
      <c r="AE716" s="130"/>
      <c r="AF716" s="130"/>
      <c r="AG716" s="130"/>
      <c r="AH716" s="130"/>
      <c r="AI716" s="130"/>
      <c r="AJ716" s="130"/>
      <c r="AK716" s="130"/>
      <c r="AL716" s="130"/>
      <c r="AM716" s="130"/>
      <c r="AN716" s="130"/>
      <c r="AO716" s="116"/>
      <c r="AP716" s="116"/>
      <c r="AQ716" s="116"/>
      <c r="AR716" s="116"/>
      <c r="AS716" s="116"/>
      <c r="AT716" s="116"/>
      <c r="AU716" s="116"/>
      <c r="AV716" s="116"/>
      <c r="AW716" s="116"/>
      <c r="AX716" s="116"/>
      <c r="AY716" s="116"/>
    </row>
    <row r="717" spans="9:51" ht="15.75" customHeight="1">
      <c r="I717" s="260"/>
      <c r="J717" s="116"/>
      <c r="K717" s="130"/>
      <c r="L717" s="130"/>
      <c r="M717" s="130"/>
      <c r="N717" s="130"/>
      <c r="O717" s="130"/>
      <c r="P717" s="117"/>
      <c r="Q717" s="130"/>
      <c r="R717" s="130"/>
      <c r="S717" s="130"/>
      <c r="T717" s="130"/>
      <c r="U717" s="130"/>
      <c r="V717" s="325"/>
      <c r="W717" s="325"/>
      <c r="X717" s="130"/>
      <c r="Y717" s="325"/>
      <c r="Z717" s="325"/>
      <c r="AA717" s="325"/>
      <c r="AB717" s="130"/>
      <c r="AC717" s="130"/>
      <c r="AD717" s="130"/>
      <c r="AE717" s="130"/>
      <c r="AF717" s="130"/>
      <c r="AG717" s="130"/>
      <c r="AH717" s="130"/>
      <c r="AI717" s="130"/>
      <c r="AJ717" s="130"/>
      <c r="AK717" s="130"/>
      <c r="AL717" s="130"/>
      <c r="AM717" s="130"/>
      <c r="AN717" s="130"/>
      <c r="AO717" s="116"/>
      <c r="AP717" s="116"/>
      <c r="AQ717" s="116"/>
      <c r="AR717" s="116"/>
      <c r="AS717" s="116"/>
      <c r="AT717" s="116"/>
      <c r="AU717" s="116"/>
      <c r="AV717" s="116"/>
      <c r="AW717" s="116"/>
      <c r="AX717" s="116"/>
      <c r="AY717" s="116"/>
    </row>
    <row r="718" spans="9:51" ht="15.75" customHeight="1">
      <c r="I718" s="260"/>
      <c r="J718" s="116"/>
      <c r="K718" s="130"/>
      <c r="L718" s="130"/>
      <c r="M718" s="130"/>
      <c r="N718" s="130"/>
      <c r="O718" s="130"/>
      <c r="P718" s="117"/>
      <c r="Q718" s="130"/>
      <c r="R718" s="130"/>
      <c r="S718" s="130"/>
      <c r="T718" s="130"/>
      <c r="U718" s="130"/>
      <c r="V718" s="325"/>
      <c r="W718" s="325"/>
      <c r="X718" s="130"/>
      <c r="Y718" s="325"/>
      <c r="Z718" s="325"/>
      <c r="AA718" s="325"/>
      <c r="AB718" s="130"/>
      <c r="AC718" s="130"/>
      <c r="AD718" s="130"/>
      <c r="AE718" s="130"/>
      <c r="AF718" s="130"/>
      <c r="AG718" s="130"/>
      <c r="AH718" s="130"/>
      <c r="AI718" s="130"/>
      <c r="AJ718" s="130"/>
      <c r="AK718" s="130"/>
      <c r="AL718" s="130"/>
      <c r="AM718" s="130"/>
      <c r="AN718" s="130"/>
      <c r="AO718" s="116"/>
      <c r="AP718" s="116"/>
      <c r="AQ718" s="116"/>
      <c r="AR718" s="116"/>
      <c r="AS718" s="116"/>
      <c r="AT718" s="116"/>
      <c r="AU718" s="116"/>
      <c r="AV718" s="116"/>
      <c r="AW718" s="116"/>
      <c r="AX718" s="116"/>
      <c r="AY718" s="116"/>
    </row>
    <row r="719" spans="9:51" ht="15.75" customHeight="1">
      <c r="I719" s="260"/>
      <c r="J719" s="116"/>
      <c r="K719" s="130"/>
      <c r="L719" s="130"/>
      <c r="M719" s="130"/>
      <c r="N719" s="130"/>
      <c r="O719" s="130"/>
      <c r="P719" s="117"/>
      <c r="Q719" s="130"/>
      <c r="R719" s="130"/>
      <c r="S719" s="130"/>
      <c r="T719" s="130"/>
      <c r="U719" s="130"/>
      <c r="V719" s="325"/>
      <c r="W719" s="325"/>
      <c r="X719" s="130"/>
      <c r="Y719" s="325"/>
      <c r="Z719" s="325"/>
      <c r="AA719" s="325"/>
      <c r="AB719" s="130"/>
      <c r="AC719" s="130"/>
      <c r="AD719" s="130"/>
      <c r="AE719" s="130"/>
      <c r="AF719" s="130"/>
      <c r="AG719" s="130"/>
      <c r="AH719" s="130"/>
      <c r="AI719" s="130"/>
      <c r="AJ719" s="130"/>
      <c r="AK719" s="130"/>
      <c r="AL719" s="130"/>
      <c r="AM719" s="130"/>
      <c r="AN719" s="130"/>
      <c r="AO719" s="116"/>
      <c r="AP719" s="116"/>
      <c r="AQ719" s="116"/>
      <c r="AR719" s="116"/>
      <c r="AS719" s="116"/>
      <c r="AT719" s="116"/>
      <c r="AU719" s="116"/>
      <c r="AV719" s="116"/>
      <c r="AW719" s="116"/>
      <c r="AX719" s="116"/>
      <c r="AY719" s="116"/>
    </row>
    <row r="720" spans="9:51" ht="15.75" customHeight="1">
      <c r="I720" s="260"/>
      <c r="J720" s="116"/>
      <c r="K720" s="130"/>
      <c r="L720" s="130"/>
      <c r="M720" s="130"/>
      <c r="N720" s="130"/>
      <c r="O720" s="130"/>
      <c r="P720" s="117"/>
      <c r="Q720" s="130"/>
      <c r="R720" s="130"/>
      <c r="S720" s="130"/>
      <c r="T720" s="130"/>
      <c r="U720" s="130"/>
      <c r="V720" s="325"/>
      <c r="W720" s="325"/>
      <c r="X720" s="130"/>
      <c r="Y720" s="325"/>
      <c r="Z720" s="325"/>
      <c r="AA720" s="325"/>
      <c r="AB720" s="130"/>
      <c r="AC720" s="130"/>
      <c r="AD720" s="130"/>
      <c r="AE720" s="130"/>
      <c r="AF720" s="130"/>
      <c r="AG720" s="130"/>
      <c r="AH720" s="130"/>
      <c r="AI720" s="130"/>
      <c r="AJ720" s="130"/>
      <c r="AK720" s="130"/>
      <c r="AL720" s="130"/>
      <c r="AM720" s="130"/>
      <c r="AN720" s="130"/>
      <c r="AO720" s="116"/>
      <c r="AP720" s="116"/>
      <c r="AQ720" s="116"/>
      <c r="AR720" s="116"/>
      <c r="AS720" s="116"/>
      <c r="AT720" s="116"/>
      <c r="AU720" s="116"/>
      <c r="AV720" s="116"/>
      <c r="AW720" s="116"/>
      <c r="AX720" s="116"/>
      <c r="AY720" s="116"/>
    </row>
    <row r="721" spans="9:51" ht="15.75" customHeight="1">
      <c r="I721" s="260"/>
      <c r="J721" s="116"/>
      <c r="K721" s="130"/>
      <c r="L721" s="130"/>
      <c r="M721" s="130"/>
      <c r="N721" s="130"/>
      <c r="O721" s="130"/>
      <c r="P721" s="117"/>
      <c r="Q721" s="130"/>
      <c r="R721" s="130"/>
      <c r="S721" s="130"/>
      <c r="T721" s="130"/>
      <c r="U721" s="130"/>
      <c r="V721" s="325"/>
      <c r="W721" s="325"/>
      <c r="X721" s="130"/>
      <c r="Y721" s="325"/>
      <c r="Z721" s="325"/>
      <c r="AA721" s="325"/>
      <c r="AB721" s="130"/>
      <c r="AC721" s="130"/>
      <c r="AD721" s="130"/>
      <c r="AE721" s="130"/>
      <c r="AF721" s="130"/>
      <c r="AG721" s="130"/>
      <c r="AH721" s="130"/>
      <c r="AI721" s="130"/>
      <c r="AJ721" s="130"/>
      <c r="AK721" s="130"/>
      <c r="AL721" s="130"/>
      <c r="AM721" s="130"/>
      <c r="AN721" s="130"/>
      <c r="AO721" s="116"/>
      <c r="AP721" s="116"/>
      <c r="AQ721" s="116"/>
      <c r="AR721" s="116"/>
      <c r="AS721" s="116"/>
      <c r="AT721" s="116"/>
      <c r="AU721" s="116"/>
      <c r="AV721" s="116"/>
      <c r="AW721" s="116"/>
      <c r="AX721" s="116"/>
      <c r="AY721" s="116"/>
    </row>
    <row r="722" spans="9:51" ht="15.75" customHeight="1">
      <c r="I722" s="260"/>
      <c r="J722" s="116"/>
      <c r="K722" s="130"/>
      <c r="L722" s="130"/>
      <c r="M722" s="130"/>
      <c r="N722" s="130"/>
      <c r="O722" s="130"/>
      <c r="P722" s="117"/>
      <c r="Q722" s="130"/>
      <c r="R722" s="130"/>
      <c r="S722" s="130"/>
      <c r="T722" s="130"/>
      <c r="U722" s="130"/>
      <c r="V722" s="325"/>
      <c r="W722" s="325"/>
      <c r="X722" s="130"/>
      <c r="Y722" s="325"/>
      <c r="Z722" s="325"/>
      <c r="AA722" s="325"/>
      <c r="AB722" s="130"/>
      <c r="AC722" s="130"/>
      <c r="AD722" s="130"/>
      <c r="AE722" s="130"/>
      <c r="AF722" s="130"/>
      <c r="AG722" s="130"/>
      <c r="AH722" s="130"/>
      <c r="AI722" s="130"/>
      <c r="AJ722" s="130"/>
      <c r="AK722" s="130"/>
      <c r="AL722" s="130"/>
      <c r="AM722" s="130"/>
      <c r="AN722" s="130"/>
      <c r="AO722" s="116"/>
      <c r="AP722" s="116"/>
      <c r="AQ722" s="116"/>
      <c r="AR722" s="116"/>
      <c r="AS722" s="116"/>
      <c r="AT722" s="116"/>
      <c r="AU722" s="116"/>
      <c r="AV722" s="116"/>
      <c r="AW722" s="116"/>
      <c r="AX722" s="116"/>
      <c r="AY722" s="116"/>
    </row>
    <row r="723" spans="9:51" ht="15.75" customHeight="1">
      <c r="I723" s="260"/>
      <c r="J723" s="116"/>
      <c r="K723" s="130"/>
      <c r="L723" s="130"/>
      <c r="M723" s="130"/>
      <c r="N723" s="130"/>
      <c r="O723" s="130"/>
      <c r="P723" s="117"/>
      <c r="Q723" s="130"/>
      <c r="R723" s="130"/>
      <c r="S723" s="130"/>
      <c r="T723" s="130"/>
      <c r="U723" s="130"/>
      <c r="V723" s="325"/>
      <c r="W723" s="325"/>
      <c r="X723" s="130"/>
      <c r="Y723" s="325"/>
      <c r="Z723" s="325"/>
      <c r="AA723" s="325"/>
      <c r="AB723" s="130"/>
      <c r="AC723" s="130"/>
      <c r="AD723" s="130"/>
      <c r="AE723" s="130"/>
      <c r="AF723" s="130"/>
      <c r="AG723" s="130"/>
      <c r="AH723" s="130"/>
      <c r="AI723" s="130"/>
      <c r="AJ723" s="130"/>
      <c r="AK723" s="130"/>
      <c r="AL723" s="130"/>
      <c r="AM723" s="130"/>
      <c r="AN723" s="130"/>
      <c r="AO723" s="116"/>
      <c r="AP723" s="116"/>
      <c r="AQ723" s="116"/>
      <c r="AR723" s="116"/>
      <c r="AS723" s="116"/>
      <c r="AT723" s="116"/>
      <c r="AU723" s="116"/>
      <c r="AV723" s="116"/>
      <c r="AW723" s="116"/>
      <c r="AX723" s="116"/>
      <c r="AY723" s="116"/>
    </row>
    <row r="724" spans="9:51" ht="15.75" customHeight="1">
      <c r="I724" s="260"/>
      <c r="J724" s="116"/>
      <c r="K724" s="130"/>
      <c r="L724" s="130"/>
      <c r="M724" s="130"/>
      <c r="N724" s="130"/>
      <c r="O724" s="130"/>
      <c r="P724" s="117"/>
      <c r="Q724" s="130"/>
      <c r="R724" s="130"/>
      <c r="S724" s="130"/>
      <c r="T724" s="130"/>
      <c r="U724" s="130"/>
      <c r="V724" s="325"/>
      <c r="W724" s="325"/>
      <c r="X724" s="130"/>
      <c r="Y724" s="325"/>
      <c r="Z724" s="325"/>
      <c r="AA724" s="325"/>
      <c r="AB724" s="130"/>
      <c r="AC724" s="130"/>
      <c r="AD724" s="130"/>
      <c r="AE724" s="130"/>
      <c r="AF724" s="130"/>
      <c r="AG724" s="130"/>
      <c r="AH724" s="130"/>
      <c r="AI724" s="130"/>
      <c r="AJ724" s="130"/>
      <c r="AK724" s="130"/>
      <c r="AL724" s="130"/>
      <c r="AM724" s="130"/>
      <c r="AN724" s="130"/>
      <c r="AO724" s="116"/>
      <c r="AP724" s="116"/>
      <c r="AQ724" s="116"/>
      <c r="AR724" s="116"/>
      <c r="AS724" s="116"/>
      <c r="AT724" s="116"/>
      <c r="AU724" s="116"/>
      <c r="AV724" s="116"/>
      <c r="AW724" s="116"/>
      <c r="AX724" s="116"/>
      <c r="AY724" s="116"/>
    </row>
    <row r="725" spans="9:51" ht="15.75" customHeight="1">
      <c r="I725" s="260"/>
      <c r="J725" s="116"/>
      <c r="K725" s="130"/>
      <c r="L725" s="130"/>
      <c r="M725" s="130"/>
      <c r="N725" s="130"/>
      <c r="O725" s="130"/>
      <c r="P725" s="117"/>
      <c r="Q725" s="130"/>
      <c r="R725" s="130"/>
      <c r="S725" s="130"/>
      <c r="T725" s="130"/>
      <c r="U725" s="130"/>
      <c r="V725" s="325"/>
      <c r="W725" s="325"/>
      <c r="X725" s="130"/>
      <c r="Y725" s="325"/>
      <c r="Z725" s="325"/>
      <c r="AA725" s="325"/>
      <c r="AB725" s="130"/>
      <c r="AC725" s="130"/>
      <c r="AD725" s="130"/>
      <c r="AE725" s="130"/>
      <c r="AF725" s="130"/>
      <c r="AG725" s="130"/>
      <c r="AH725" s="130"/>
      <c r="AI725" s="130"/>
      <c r="AJ725" s="130"/>
      <c r="AK725" s="130"/>
      <c r="AL725" s="130"/>
      <c r="AM725" s="130"/>
      <c r="AN725" s="130"/>
      <c r="AO725" s="116"/>
      <c r="AP725" s="116"/>
      <c r="AQ725" s="116"/>
      <c r="AR725" s="116"/>
      <c r="AS725" s="116"/>
      <c r="AT725" s="116"/>
      <c r="AU725" s="116"/>
      <c r="AV725" s="116"/>
      <c r="AW725" s="116"/>
      <c r="AX725" s="116"/>
      <c r="AY725" s="116"/>
    </row>
    <row r="726" spans="9:51" ht="15.75" customHeight="1">
      <c r="I726" s="260"/>
      <c r="J726" s="116"/>
      <c r="K726" s="130"/>
      <c r="L726" s="130"/>
      <c r="M726" s="130"/>
      <c r="N726" s="130"/>
      <c r="O726" s="130"/>
      <c r="P726" s="117"/>
      <c r="Q726" s="130"/>
      <c r="R726" s="130"/>
      <c r="S726" s="130"/>
      <c r="T726" s="130"/>
      <c r="U726" s="130"/>
      <c r="V726" s="325"/>
      <c r="W726" s="325"/>
      <c r="X726" s="130"/>
      <c r="Y726" s="325"/>
      <c r="Z726" s="325"/>
      <c r="AA726" s="325"/>
      <c r="AB726" s="130"/>
      <c r="AC726" s="130"/>
      <c r="AD726" s="130"/>
      <c r="AE726" s="130"/>
      <c r="AF726" s="130"/>
      <c r="AG726" s="130"/>
      <c r="AH726" s="130"/>
      <c r="AI726" s="130"/>
      <c r="AJ726" s="130"/>
      <c r="AK726" s="130"/>
      <c r="AL726" s="130"/>
      <c r="AM726" s="130"/>
      <c r="AN726" s="130"/>
      <c r="AO726" s="116"/>
      <c r="AP726" s="116"/>
      <c r="AQ726" s="116"/>
      <c r="AR726" s="116"/>
      <c r="AS726" s="116"/>
      <c r="AT726" s="116"/>
      <c r="AU726" s="116"/>
      <c r="AV726" s="116"/>
      <c r="AW726" s="116"/>
      <c r="AX726" s="116"/>
      <c r="AY726" s="116"/>
    </row>
    <row r="727" spans="9:51" ht="15.75" customHeight="1">
      <c r="I727" s="260"/>
      <c r="J727" s="116"/>
      <c r="K727" s="130"/>
      <c r="L727" s="130"/>
      <c r="M727" s="130"/>
      <c r="N727" s="130"/>
      <c r="O727" s="130"/>
      <c r="P727" s="117"/>
      <c r="Q727" s="130"/>
      <c r="R727" s="130"/>
      <c r="S727" s="130"/>
      <c r="T727" s="130"/>
      <c r="U727" s="130"/>
      <c r="V727" s="325"/>
      <c r="W727" s="325"/>
      <c r="X727" s="130"/>
      <c r="Y727" s="325"/>
      <c r="Z727" s="325"/>
      <c r="AA727" s="325"/>
      <c r="AB727" s="130"/>
      <c r="AC727" s="130"/>
      <c r="AD727" s="130"/>
      <c r="AE727" s="130"/>
      <c r="AF727" s="130"/>
      <c r="AG727" s="130"/>
      <c r="AH727" s="130"/>
      <c r="AI727" s="130"/>
      <c r="AJ727" s="130"/>
      <c r="AK727" s="130"/>
      <c r="AL727" s="130"/>
      <c r="AM727" s="130"/>
      <c r="AN727" s="130"/>
      <c r="AO727" s="116"/>
      <c r="AP727" s="116"/>
      <c r="AQ727" s="116"/>
      <c r="AR727" s="116"/>
      <c r="AS727" s="116"/>
      <c r="AT727" s="116"/>
      <c r="AU727" s="116"/>
      <c r="AV727" s="116"/>
      <c r="AW727" s="116"/>
      <c r="AX727" s="116"/>
      <c r="AY727" s="116"/>
    </row>
    <row r="728" spans="9:51" ht="15.75" customHeight="1">
      <c r="I728" s="260"/>
      <c r="J728" s="116"/>
      <c r="K728" s="130"/>
      <c r="L728" s="130"/>
      <c r="M728" s="130"/>
      <c r="N728" s="130"/>
      <c r="O728" s="130"/>
      <c r="P728" s="117"/>
      <c r="Q728" s="130"/>
      <c r="R728" s="130"/>
      <c r="S728" s="130"/>
      <c r="T728" s="130"/>
      <c r="U728" s="130"/>
      <c r="V728" s="325"/>
      <c r="W728" s="325"/>
      <c r="X728" s="130"/>
      <c r="Y728" s="325"/>
      <c r="Z728" s="325"/>
      <c r="AA728" s="325"/>
      <c r="AB728" s="130"/>
      <c r="AC728" s="130"/>
      <c r="AD728" s="130"/>
      <c r="AE728" s="130"/>
      <c r="AF728" s="130"/>
      <c r="AG728" s="130"/>
      <c r="AH728" s="130"/>
      <c r="AI728" s="130"/>
      <c r="AJ728" s="130"/>
      <c r="AK728" s="130"/>
      <c r="AL728" s="130"/>
      <c r="AM728" s="130"/>
      <c r="AN728" s="130"/>
      <c r="AO728" s="116"/>
      <c r="AP728" s="116"/>
      <c r="AQ728" s="116"/>
      <c r="AR728" s="116"/>
      <c r="AS728" s="116"/>
      <c r="AT728" s="116"/>
      <c r="AU728" s="116"/>
      <c r="AV728" s="116"/>
      <c r="AW728" s="116"/>
      <c r="AX728" s="116"/>
      <c r="AY728" s="116"/>
    </row>
    <row r="729" spans="9:51" ht="15.75" customHeight="1">
      <c r="I729" s="260"/>
      <c r="J729" s="116"/>
      <c r="K729" s="130"/>
      <c r="L729" s="130"/>
      <c r="M729" s="130"/>
      <c r="N729" s="130"/>
      <c r="O729" s="130"/>
      <c r="P729" s="117"/>
      <c r="Q729" s="130"/>
      <c r="R729" s="130"/>
      <c r="S729" s="130"/>
      <c r="T729" s="130"/>
      <c r="U729" s="130"/>
      <c r="V729" s="325"/>
      <c r="W729" s="325"/>
      <c r="X729" s="130"/>
      <c r="Y729" s="325"/>
      <c r="Z729" s="325"/>
      <c r="AA729" s="325"/>
      <c r="AB729" s="130"/>
      <c r="AC729" s="130"/>
      <c r="AD729" s="130"/>
      <c r="AE729" s="130"/>
      <c r="AF729" s="130"/>
      <c r="AG729" s="130"/>
      <c r="AH729" s="130"/>
      <c r="AI729" s="130"/>
      <c r="AJ729" s="130"/>
      <c r="AK729" s="130"/>
      <c r="AL729" s="130"/>
      <c r="AM729" s="130"/>
      <c r="AN729" s="130"/>
      <c r="AO729" s="116"/>
      <c r="AP729" s="116"/>
      <c r="AQ729" s="116"/>
      <c r="AR729" s="116"/>
      <c r="AS729" s="116"/>
      <c r="AT729" s="116"/>
      <c r="AU729" s="116"/>
      <c r="AV729" s="116"/>
      <c r="AW729" s="116"/>
      <c r="AX729" s="116"/>
      <c r="AY729" s="116"/>
    </row>
    <row r="730" spans="9:51" ht="15.75" customHeight="1">
      <c r="I730" s="260"/>
      <c r="J730" s="116"/>
      <c r="K730" s="130"/>
      <c r="L730" s="130"/>
      <c r="M730" s="130"/>
      <c r="N730" s="130"/>
      <c r="O730" s="130"/>
      <c r="P730" s="117"/>
      <c r="Q730" s="130"/>
      <c r="R730" s="130"/>
      <c r="S730" s="130"/>
      <c r="T730" s="130"/>
      <c r="U730" s="130"/>
      <c r="V730" s="325"/>
      <c r="W730" s="325"/>
      <c r="X730" s="130"/>
      <c r="Y730" s="325"/>
      <c r="Z730" s="325"/>
      <c r="AA730" s="325"/>
      <c r="AB730" s="130"/>
      <c r="AC730" s="130"/>
      <c r="AD730" s="130"/>
      <c r="AE730" s="130"/>
      <c r="AF730" s="130"/>
      <c r="AG730" s="130"/>
      <c r="AH730" s="130"/>
      <c r="AI730" s="130"/>
      <c r="AJ730" s="130"/>
      <c r="AK730" s="130"/>
      <c r="AL730" s="130"/>
      <c r="AM730" s="130"/>
      <c r="AN730" s="130"/>
      <c r="AO730" s="116"/>
      <c r="AP730" s="116"/>
      <c r="AQ730" s="116"/>
      <c r="AR730" s="116"/>
      <c r="AS730" s="116"/>
      <c r="AT730" s="116"/>
      <c r="AU730" s="116"/>
      <c r="AV730" s="116"/>
      <c r="AW730" s="116"/>
      <c r="AX730" s="116"/>
      <c r="AY730" s="116"/>
    </row>
    <row r="731" spans="9:51" ht="15.75" customHeight="1">
      <c r="I731" s="260"/>
      <c r="J731" s="116"/>
      <c r="K731" s="130"/>
      <c r="L731" s="130"/>
      <c r="M731" s="130"/>
      <c r="N731" s="130"/>
      <c r="O731" s="130"/>
      <c r="P731" s="117"/>
      <c r="Q731" s="130"/>
      <c r="R731" s="130"/>
      <c r="S731" s="130"/>
      <c r="T731" s="130"/>
      <c r="U731" s="130"/>
      <c r="V731" s="325"/>
      <c r="W731" s="325"/>
      <c r="X731" s="130"/>
      <c r="Y731" s="325"/>
      <c r="Z731" s="325"/>
      <c r="AA731" s="325"/>
      <c r="AB731" s="130"/>
      <c r="AC731" s="130"/>
      <c r="AD731" s="130"/>
      <c r="AE731" s="130"/>
      <c r="AF731" s="130"/>
      <c r="AG731" s="130"/>
      <c r="AH731" s="130"/>
      <c r="AI731" s="130"/>
      <c r="AJ731" s="130"/>
      <c r="AK731" s="130"/>
      <c r="AL731" s="130"/>
      <c r="AM731" s="130"/>
      <c r="AN731" s="130"/>
      <c r="AO731" s="116"/>
      <c r="AP731" s="116"/>
      <c r="AQ731" s="116"/>
      <c r="AR731" s="116"/>
      <c r="AS731" s="116"/>
      <c r="AT731" s="116"/>
      <c r="AU731" s="116"/>
      <c r="AV731" s="116"/>
      <c r="AW731" s="116"/>
      <c r="AX731" s="116"/>
      <c r="AY731" s="116"/>
    </row>
    <row r="732" spans="9:51" ht="15.75" customHeight="1">
      <c r="I732" s="260"/>
      <c r="J732" s="116"/>
      <c r="K732" s="130"/>
      <c r="L732" s="130"/>
      <c r="M732" s="130"/>
      <c r="N732" s="130"/>
      <c r="O732" s="130"/>
      <c r="P732" s="117"/>
      <c r="Q732" s="130"/>
      <c r="R732" s="130"/>
      <c r="S732" s="130"/>
      <c r="T732" s="130"/>
      <c r="U732" s="130"/>
      <c r="V732" s="325"/>
      <c r="W732" s="325"/>
      <c r="X732" s="130"/>
      <c r="Y732" s="325"/>
      <c r="Z732" s="325"/>
      <c r="AA732" s="325"/>
      <c r="AB732" s="130"/>
      <c r="AC732" s="130"/>
      <c r="AD732" s="130"/>
      <c r="AE732" s="130"/>
      <c r="AF732" s="130"/>
      <c r="AG732" s="130"/>
      <c r="AH732" s="130"/>
      <c r="AI732" s="130"/>
      <c r="AJ732" s="130"/>
      <c r="AK732" s="130"/>
      <c r="AL732" s="130"/>
      <c r="AM732" s="130"/>
      <c r="AN732" s="130"/>
      <c r="AO732" s="116"/>
      <c r="AP732" s="116"/>
      <c r="AQ732" s="116"/>
      <c r="AR732" s="116"/>
      <c r="AS732" s="116"/>
      <c r="AT732" s="116"/>
      <c r="AU732" s="116"/>
      <c r="AV732" s="116"/>
      <c r="AW732" s="116"/>
      <c r="AX732" s="116"/>
      <c r="AY732" s="116"/>
    </row>
    <row r="733" spans="9:51" ht="15.75" customHeight="1">
      <c r="I733" s="260"/>
      <c r="J733" s="116"/>
      <c r="K733" s="130"/>
      <c r="L733" s="130"/>
      <c r="M733" s="130"/>
      <c r="N733" s="130"/>
      <c r="O733" s="130"/>
      <c r="P733" s="117"/>
      <c r="Q733" s="130"/>
      <c r="R733" s="130"/>
      <c r="S733" s="130"/>
      <c r="T733" s="130"/>
      <c r="U733" s="130"/>
      <c r="V733" s="325"/>
      <c r="W733" s="325"/>
      <c r="X733" s="130"/>
      <c r="Y733" s="325"/>
      <c r="Z733" s="325"/>
      <c r="AA733" s="325"/>
      <c r="AB733" s="130"/>
      <c r="AC733" s="130"/>
      <c r="AD733" s="130"/>
      <c r="AE733" s="130"/>
      <c r="AF733" s="130"/>
      <c r="AG733" s="130"/>
      <c r="AH733" s="130"/>
      <c r="AI733" s="130"/>
      <c r="AJ733" s="130"/>
      <c r="AK733" s="130"/>
      <c r="AL733" s="130"/>
      <c r="AM733" s="130"/>
      <c r="AN733" s="130"/>
      <c r="AO733" s="116"/>
      <c r="AP733" s="116"/>
      <c r="AQ733" s="116"/>
      <c r="AR733" s="116"/>
      <c r="AS733" s="116"/>
      <c r="AT733" s="116"/>
      <c r="AU733" s="116"/>
      <c r="AV733" s="116"/>
      <c r="AW733" s="116"/>
      <c r="AX733" s="116"/>
      <c r="AY733" s="116"/>
    </row>
    <row r="734" spans="9:51" ht="15.75" customHeight="1">
      <c r="I734" s="260"/>
      <c r="J734" s="116"/>
      <c r="K734" s="130"/>
      <c r="L734" s="130"/>
      <c r="M734" s="130"/>
      <c r="N734" s="130"/>
      <c r="O734" s="130"/>
      <c r="P734" s="117"/>
      <c r="Q734" s="130"/>
      <c r="R734" s="130"/>
      <c r="S734" s="130"/>
      <c r="T734" s="130"/>
      <c r="U734" s="130"/>
      <c r="V734" s="325"/>
      <c r="W734" s="325"/>
      <c r="X734" s="130"/>
      <c r="Y734" s="325"/>
      <c r="Z734" s="325"/>
      <c r="AA734" s="325"/>
      <c r="AB734" s="130"/>
      <c r="AC734" s="130"/>
      <c r="AD734" s="130"/>
      <c r="AE734" s="130"/>
      <c r="AF734" s="130"/>
      <c r="AG734" s="130"/>
      <c r="AH734" s="130"/>
      <c r="AI734" s="130"/>
      <c r="AJ734" s="130"/>
      <c r="AK734" s="130"/>
      <c r="AL734" s="130"/>
      <c r="AM734" s="130"/>
      <c r="AN734" s="130"/>
      <c r="AO734" s="116"/>
      <c r="AP734" s="116"/>
      <c r="AQ734" s="116"/>
      <c r="AR734" s="116"/>
      <c r="AS734" s="116"/>
      <c r="AT734" s="116"/>
      <c r="AU734" s="116"/>
      <c r="AV734" s="116"/>
      <c r="AW734" s="116"/>
      <c r="AX734" s="116"/>
      <c r="AY734" s="116"/>
    </row>
    <row r="735" spans="9:51" ht="15.75" customHeight="1">
      <c r="I735" s="260"/>
      <c r="J735" s="116"/>
      <c r="K735" s="130"/>
      <c r="L735" s="130"/>
      <c r="M735" s="130"/>
      <c r="N735" s="130"/>
      <c r="O735" s="130"/>
      <c r="P735" s="117"/>
      <c r="Q735" s="130"/>
      <c r="R735" s="130"/>
      <c r="S735" s="130"/>
      <c r="T735" s="130"/>
      <c r="U735" s="130"/>
      <c r="V735" s="325"/>
      <c r="W735" s="325"/>
      <c r="X735" s="130"/>
      <c r="Y735" s="325"/>
      <c r="Z735" s="325"/>
      <c r="AA735" s="325"/>
      <c r="AB735" s="130"/>
      <c r="AC735" s="130"/>
      <c r="AD735" s="130"/>
      <c r="AE735" s="130"/>
      <c r="AF735" s="130"/>
      <c r="AG735" s="130"/>
      <c r="AH735" s="130"/>
      <c r="AI735" s="130"/>
      <c r="AJ735" s="130"/>
      <c r="AK735" s="130"/>
      <c r="AL735" s="130"/>
      <c r="AM735" s="130"/>
      <c r="AN735" s="130"/>
      <c r="AO735" s="116"/>
      <c r="AP735" s="116"/>
      <c r="AQ735" s="116"/>
      <c r="AR735" s="116"/>
      <c r="AS735" s="116"/>
      <c r="AT735" s="116"/>
      <c r="AU735" s="116"/>
      <c r="AV735" s="116"/>
      <c r="AW735" s="116"/>
      <c r="AX735" s="116"/>
      <c r="AY735" s="116"/>
    </row>
    <row r="736" spans="9:51" ht="15.75" customHeight="1">
      <c r="I736" s="260"/>
      <c r="J736" s="116"/>
      <c r="K736" s="130"/>
      <c r="L736" s="130"/>
      <c r="M736" s="130"/>
      <c r="N736" s="130"/>
      <c r="O736" s="130"/>
      <c r="P736" s="117"/>
      <c r="Q736" s="130"/>
      <c r="R736" s="130"/>
      <c r="S736" s="130"/>
      <c r="T736" s="130"/>
      <c r="U736" s="130"/>
      <c r="V736" s="325"/>
      <c r="W736" s="325"/>
      <c r="X736" s="130"/>
      <c r="Y736" s="325"/>
      <c r="Z736" s="325"/>
      <c r="AA736" s="325"/>
      <c r="AB736" s="130"/>
      <c r="AC736" s="130"/>
      <c r="AD736" s="130"/>
      <c r="AE736" s="130"/>
      <c r="AF736" s="130"/>
      <c r="AG736" s="130"/>
      <c r="AH736" s="130"/>
      <c r="AI736" s="130"/>
      <c r="AJ736" s="130"/>
      <c r="AK736" s="130"/>
      <c r="AL736" s="130"/>
      <c r="AM736" s="130"/>
      <c r="AN736" s="130"/>
      <c r="AO736" s="116"/>
      <c r="AP736" s="116"/>
      <c r="AQ736" s="116"/>
      <c r="AR736" s="116"/>
      <c r="AS736" s="116"/>
      <c r="AT736" s="116"/>
      <c r="AU736" s="116"/>
      <c r="AV736" s="116"/>
      <c r="AW736" s="116"/>
      <c r="AX736" s="116"/>
      <c r="AY736" s="116"/>
    </row>
    <row r="737" spans="9:51" ht="15.75" customHeight="1">
      <c r="I737" s="260"/>
      <c r="J737" s="116"/>
      <c r="K737" s="130"/>
      <c r="L737" s="130"/>
      <c r="M737" s="130"/>
      <c r="N737" s="130"/>
      <c r="O737" s="130"/>
      <c r="P737" s="117"/>
      <c r="Q737" s="130"/>
      <c r="R737" s="130"/>
      <c r="S737" s="130"/>
      <c r="T737" s="130"/>
      <c r="U737" s="130"/>
      <c r="V737" s="325"/>
      <c r="W737" s="325"/>
      <c r="X737" s="130"/>
      <c r="Y737" s="325"/>
      <c r="Z737" s="325"/>
      <c r="AA737" s="325"/>
      <c r="AB737" s="130"/>
      <c r="AC737" s="130"/>
      <c r="AD737" s="130"/>
      <c r="AE737" s="130"/>
      <c r="AF737" s="130"/>
      <c r="AG737" s="130"/>
      <c r="AH737" s="130"/>
      <c r="AI737" s="130"/>
      <c r="AJ737" s="130"/>
      <c r="AK737" s="130"/>
      <c r="AL737" s="130"/>
      <c r="AM737" s="130"/>
      <c r="AN737" s="130"/>
      <c r="AO737" s="116"/>
      <c r="AP737" s="116"/>
      <c r="AQ737" s="116"/>
      <c r="AR737" s="116"/>
      <c r="AS737" s="116"/>
      <c r="AT737" s="116"/>
      <c r="AU737" s="116"/>
      <c r="AV737" s="116"/>
      <c r="AW737" s="116"/>
      <c r="AX737" s="116"/>
      <c r="AY737" s="116"/>
    </row>
    <row r="738" spans="9:51" ht="15.75" customHeight="1">
      <c r="I738" s="260"/>
      <c r="J738" s="116"/>
      <c r="K738" s="130"/>
      <c r="L738" s="130"/>
      <c r="M738" s="130"/>
      <c r="N738" s="130"/>
      <c r="O738" s="130"/>
      <c r="P738" s="117"/>
      <c r="Q738" s="130"/>
      <c r="R738" s="130"/>
      <c r="S738" s="130"/>
      <c r="T738" s="130"/>
      <c r="U738" s="130"/>
      <c r="V738" s="325"/>
      <c r="W738" s="325"/>
      <c r="X738" s="130"/>
      <c r="Y738" s="325"/>
      <c r="Z738" s="325"/>
      <c r="AA738" s="325"/>
      <c r="AB738" s="130"/>
      <c r="AC738" s="130"/>
      <c r="AD738" s="130"/>
      <c r="AE738" s="130"/>
      <c r="AF738" s="130"/>
      <c r="AG738" s="130"/>
      <c r="AH738" s="130"/>
      <c r="AI738" s="130"/>
      <c r="AJ738" s="130"/>
      <c r="AK738" s="130"/>
      <c r="AL738" s="130"/>
      <c r="AM738" s="130"/>
      <c r="AN738" s="130"/>
      <c r="AO738" s="116"/>
      <c r="AP738" s="116"/>
      <c r="AQ738" s="116"/>
      <c r="AR738" s="116"/>
      <c r="AS738" s="116"/>
      <c r="AT738" s="116"/>
      <c r="AU738" s="116"/>
      <c r="AV738" s="116"/>
      <c r="AW738" s="116"/>
      <c r="AX738" s="116"/>
      <c r="AY738" s="116"/>
    </row>
    <row r="739" spans="9:51" ht="15.75" customHeight="1">
      <c r="I739" s="260"/>
      <c r="J739" s="116"/>
      <c r="K739" s="130"/>
      <c r="L739" s="130"/>
      <c r="M739" s="130"/>
      <c r="N739" s="130"/>
      <c r="O739" s="130"/>
      <c r="P739" s="117"/>
      <c r="Q739" s="130"/>
      <c r="R739" s="130"/>
      <c r="S739" s="130"/>
      <c r="T739" s="130"/>
      <c r="U739" s="130"/>
      <c r="V739" s="325"/>
      <c r="W739" s="325"/>
      <c r="X739" s="130"/>
      <c r="Y739" s="325"/>
      <c r="Z739" s="325"/>
      <c r="AA739" s="325"/>
      <c r="AB739" s="130"/>
      <c r="AC739" s="130"/>
      <c r="AD739" s="130"/>
      <c r="AE739" s="130"/>
      <c r="AF739" s="130"/>
      <c r="AG739" s="130"/>
      <c r="AH739" s="130"/>
      <c r="AI739" s="130"/>
      <c r="AJ739" s="130"/>
      <c r="AK739" s="130"/>
      <c r="AL739" s="130"/>
      <c r="AM739" s="130"/>
      <c r="AN739" s="130"/>
      <c r="AO739" s="116"/>
      <c r="AP739" s="116"/>
      <c r="AQ739" s="116"/>
      <c r="AR739" s="116"/>
      <c r="AS739" s="116"/>
      <c r="AT739" s="116"/>
      <c r="AU739" s="116"/>
      <c r="AV739" s="116"/>
      <c r="AW739" s="116"/>
      <c r="AX739" s="116"/>
      <c r="AY739" s="116"/>
    </row>
    <row r="740" spans="9:51" ht="15.75" customHeight="1">
      <c r="I740" s="260"/>
      <c r="J740" s="116"/>
      <c r="K740" s="130"/>
      <c r="L740" s="130"/>
      <c r="M740" s="130"/>
      <c r="N740" s="130"/>
      <c r="O740" s="130"/>
      <c r="P740" s="117"/>
      <c r="Q740" s="130"/>
      <c r="R740" s="130"/>
      <c r="S740" s="130"/>
      <c r="T740" s="130"/>
      <c r="U740" s="130"/>
      <c r="V740" s="325"/>
      <c r="W740" s="325"/>
      <c r="X740" s="130"/>
      <c r="Y740" s="325"/>
      <c r="Z740" s="325"/>
      <c r="AA740" s="325"/>
      <c r="AB740" s="130"/>
      <c r="AC740" s="130"/>
      <c r="AD740" s="130"/>
      <c r="AE740" s="130"/>
      <c r="AF740" s="130"/>
      <c r="AG740" s="130"/>
      <c r="AH740" s="130"/>
      <c r="AI740" s="130"/>
      <c r="AJ740" s="130"/>
      <c r="AK740" s="130"/>
      <c r="AL740" s="130"/>
      <c r="AM740" s="130"/>
      <c r="AN740" s="130"/>
      <c r="AO740" s="116"/>
      <c r="AP740" s="116"/>
      <c r="AQ740" s="116"/>
      <c r="AR740" s="116"/>
      <c r="AS740" s="116"/>
      <c r="AT740" s="116"/>
      <c r="AU740" s="116"/>
      <c r="AV740" s="116"/>
      <c r="AW740" s="116"/>
      <c r="AX740" s="116"/>
      <c r="AY740" s="116"/>
    </row>
    <row r="741" spans="9:51" ht="15.75" customHeight="1">
      <c r="I741" s="260"/>
      <c r="J741" s="116"/>
      <c r="K741" s="130"/>
      <c r="L741" s="130"/>
      <c r="M741" s="130"/>
      <c r="N741" s="130"/>
      <c r="O741" s="130"/>
      <c r="P741" s="117"/>
      <c r="Q741" s="130"/>
      <c r="R741" s="130"/>
      <c r="S741" s="130"/>
      <c r="T741" s="130"/>
      <c r="U741" s="130"/>
      <c r="V741" s="325"/>
      <c r="W741" s="325"/>
      <c r="X741" s="130"/>
      <c r="Y741" s="325"/>
      <c r="Z741" s="325"/>
      <c r="AA741" s="325"/>
      <c r="AB741" s="130"/>
      <c r="AC741" s="130"/>
      <c r="AD741" s="130"/>
      <c r="AE741" s="130"/>
      <c r="AF741" s="130"/>
      <c r="AG741" s="130"/>
      <c r="AH741" s="130"/>
      <c r="AI741" s="130"/>
      <c r="AJ741" s="130"/>
      <c r="AK741" s="130"/>
      <c r="AL741" s="130"/>
      <c r="AM741" s="130"/>
      <c r="AN741" s="130"/>
      <c r="AO741" s="116"/>
      <c r="AP741" s="116"/>
      <c r="AQ741" s="116"/>
      <c r="AR741" s="116"/>
      <c r="AS741" s="116"/>
      <c r="AT741" s="116"/>
      <c r="AU741" s="116"/>
      <c r="AV741" s="116"/>
      <c r="AW741" s="116"/>
      <c r="AX741" s="116"/>
      <c r="AY741" s="116"/>
    </row>
    <row r="742" spans="9:51" ht="15.75" customHeight="1">
      <c r="I742" s="260"/>
      <c r="J742" s="116"/>
      <c r="K742" s="130"/>
      <c r="L742" s="130"/>
      <c r="M742" s="130"/>
      <c r="N742" s="130"/>
      <c r="O742" s="130"/>
      <c r="P742" s="117"/>
      <c r="Q742" s="130"/>
      <c r="R742" s="130"/>
      <c r="S742" s="130"/>
      <c r="T742" s="130"/>
      <c r="U742" s="130"/>
      <c r="V742" s="325"/>
      <c r="W742" s="325"/>
      <c r="X742" s="130"/>
      <c r="Y742" s="325"/>
      <c r="Z742" s="325"/>
      <c r="AA742" s="325"/>
      <c r="AB742" s="130"/>
      <c r="AC742" s="130"/>
      <c r="AD742" s="130"/>
      <c r="AE742" s="130"/>
      <c r="AF742" s="130"/>
      <c r="AG742" s="130"/>
      <c r="AH742" s="130"/>
      <c r="AI742" s="130"/>
      <c r="AJ742" s="130"/>
      <c r="AK742" s="130"/>
      <c r="AL742" s="130"/>
      <c r="AM742" s="130"/>
      <c r="AN742" s="130"/>
      <c r="AO742" s="116"/>
      <c r="AP742" s="116"/>
      <c r="AQ742" s="116"/>
      <c r="AR742" s="116"/>
      <c r="AS742" s="116"/>
      <c r="AT742" s="116"/>
      <c r="AU742" s="116"/>
      <c r="AV742" s="116"/>
      <c r="AW742" s="116"/>
      <c r="AX742" s="116"/>
      <c r="AY742" s="116"/>
    </row>
    <row r="743" spans="9:51" ht="15.75" customHeight="1">
      <c r="I743" s="260"/>
      <c r="J743" s="116"/>
      <c r="K743" s="130"/>
      <c r="L743" s="130"/>
      <c r="M743" s="130"/>
      <c r="N743" s="130"/>
      <c r="O743" s="130"/>
      <c r="P743" s="117"/>
      <c r="Q743" s="130"/>
      <c r="R743" s="130"/>
      <c r="S743" s="130"/>
      <c r="T743" s="130"/>
      <c r="U743" s="130"/>
      <c r="V743" s="325"/>
      <c r="W743" s="325"/>
      <c r="X743" s="130"/>
      <c r="Y743" s="325"/>
      <c r="Z743" s="325"/>
      <c r="AA743" s="325"/>
      <c r="AB743" s="130"/>
      <c r="AC743" s="130"/>
      <c r="AD743" s="130"/>
      <c r="AE743" s="130"/>
      <c r="AF743" s="130"/>
      <c r="AG743" s="130"/>
      <c r="AH743" s="130"/>
      <c r="AI743" s="130"/>
      <c r="AJ743" s="130"/>
      <c r="AK743" s="130"/>
      <c r="AL743" s="130"/>
      <c r="AM743" s="130"/>
      <c r="AN743" s="130"/>
      <c r="AO743" s="116"/>
      <c r="AP743" s="116"/>
      <c r="AQ743" s="116"/>
      <c r="AR743" s="116"/>
      <c r="AS743" s="116"/>
      <c r="AT743" s="116"/>
      <c r="AU743" s="116"/>
      <c r="AV743" s="116"/>
      <c r="AW743" s="116"/>
      <c r="AX743" s="116"/>
      <c r="AY743" s="116"/>
    </row>
    <row r="744" spans="9:51" ht="15.75" customHeight="1">
      <c r="I744" s="260"/>
      <c r="J744" s="116"/>
      <c r="K744" s="130"/>
      <c r="L744" s="130"/>
      <c r="M744" s="130"/>
      <c r="N744" s="130"/>
      <c r="O744" s="130"/>
      <c r="P744" s="117"/>
      <c r="Q744" s="130"/>
      <c r="R744" s="130"/>
      <c r="S744" s="130"/>
      <c r="T744" s="130"/>
      <c r="U744" s="130"/>
      <c r="V744" s="325"/>
      <c r="W744" s="325"/>
      <c r="X744" s="130"/>
      <c r="Y744" s="325"/>
      <c r="Z744" s="325"/>
      <c r="AA744" s="325"/>
      <c r="AB744" s="130"/>
      <c r="AC744" s="130"/>
      <c r="AD744" s="130"/>
      <c r="AE744" s="130"/>
      <c r="AF744" s="130"/>
      <c r="AG744" s="130"/>
      <c r="AH744" s="130"/>
      <c r="AI744" s="130"/>
      <c r="AJ744" s="130"/>
      <c r="AK744" s="130"/>
      <c r="AL744" s="130"/>
      <c r="AM744" s="130"/>
      <c r="AN744" s="130"/>
      <c r="AO744" s="116"/>
      <c r="AP744" s="116"/>
      <c r="AQ744" s="116"/>
      <c r="AR744" s="116"/>
      <c r="AS744" s="116"/>
      <c r="AT744" s="116"/>
      <c r="AU744" s="116"/>
      <c r="AV744" s="116"/>
      <c r="AW744" s="116"/>
      <c r="AX744" s="116"/>
      <c r="AY744" s="116"/>
    </row>
    <row r="745" spans="9:51" ht="15.75" customHeight="1">
      <c r="I745" s="260"/>
      <c r="J745" s="116"/>
      <c r="K745" s="130"/>
      <c r="L745" s="130"/>
      <c r="M745" s="130"/>
      <c r="N745" s="130"/>
      <c r="O745" s="130"/>
      <c r="P745" s="117"/>
      <c r="Q745" s="130"/>
      <c r="R745" s="130"/>
      <c r="S745" s="130"/>
      <c r="T745" s="130"/>
      <c r="U745" s="130"/>
      <c r="V745" s="325"/>
      <c r="W745" s="325"/>
      <c r="X745" s="130"/>
      <c r="Y745" s="325"/>
      <c r="Z745" s="325"/>
      <c r="AA745" s="325"/>
      <c r="AB745" s="130"/>
      <c r="AC745" s="130"/>
      <c r="AD745" s="130"/>
      <c r="AE745" s="130"/>
      <c r="AF745" s="130"/>
      <c r="AG745" s="130"/>
      <c r="AH745" s="130"/>
      <c r="AI745" s="130"/>
      <c r="AJ745" s="130"/>
      <c r="AK745" s="130"/>
      <c r="AL745" s="130"/>
      <c r="AM745" s="130"/>
      <c r="AN745" s="130"/>
      <c r="AO745" s="116"/>
      <c r="AP745" s="116"/>
      <c r="AQ745" s="116"/>
      <c r="AR745" s="116"/>
      <c r="AS745" s="116"/>
      <c r="AT745" s="116"/>
      <c r="AU745" s="116"/>
      <c r="AV745" s="116"/>
      <c r="AW745" s="116"/>
      <c r="AX745" s="116"/>
      <c r="AY745" s="116"/>
    </row>
    <row r="746" spans="9:51" ht="15.75" customHeight="1">
      <c r="I746" s="260"/>
      <c r="J746" s="116"/>
      <c r="K746" s="130"/>
      <c r="L746" s="130"/>
      <c r="M746" s="130"/>
      <c r="N746" s="130"/>
      <c r="O746" s="130"/>
      <c r="P746" s="117"/>
      <c r="Q746" s="130"/>
      <c r="R746" s="130"/>
      <c r="S746" s="130"/>
      <c r="T746" s="130"/>
      <c r="U746" s="130"/>
      <c r="V746" s="325"/>
      <c r="W746" s="325"/>
      <c r="X746" s="130"/>
      <c r="Y746" s="325"/>
      <c r="Z746" s="325"/>
      <c r="AA746" s="325"/>
      <c r="AB746" s="130"/>
      <c r="AC746" s="130"/>
      <c r="AD746" s="130"/>
      <c r="AE746" s="130"/>
      <c r="AF746" s="130"/>
      <c r="AG746" s="130"/>
      <c r="AH746" s="130"/>
      <c r="AI746" s="130"/>
      <c r="AJ746" s="130"/>
      <c r="AK746" s="130"/>
      <c r="AL746" s="130"/>
      <c r="AM746" s="130"/>
      <c r="AN746" s="130"/>
      <c r="AO746" s="116"/>
      <c r="AP746" s="116"/>
      <c r="AQ746" s="116"/>
      <c r="AR746" s="116"/>
      <c r="AS746" s="116"/>
      <c r="AT746" s="116"/>
      <c r="AU746" s="116"/>
      <c r="AV746" s="116"/>
      <c r="AW746" s="116"/>
      <c r="AX746" s="116"/>
      <c r="AY746" s="116"/>
    </row>
    <row r="747" spans="9:51" ht="15.75" customHeight="1">
      <c r="I747" s="260"/>
      <c r="J747" s="116"/>
      <c r="K747" s="130"/>
      <c r="L747" s="130"/>
      <c r="M747" s="130"/>
      <c r="N747" s="130"/>
      <c r="O747" s="130"/>
      <c r="P747" s="117"/>
      <c r="Q747" s="130"/>
      <c r="R747" s="130"/>
      <c r="S747" s="130"/>
      <c r="T747" s="130"/>
      <c r="U747" s="130"/>
      <c r="V747" s="325"/>
      <c r="W747" s="325"/>
      <c r="X747" s="130"/>
      <c r="Y747" s="325"/>
      <c r="Z747" s="325"/>
      <c r="AA747" s="325"/>
      <c r="AB747" s="130"/>
      <c r="AC747" s="130"/>
      <c r="AD747" s="130"/>
      <c r="AE747" s="130"/>
      <c r="AF747" s="130"/>
      <c r="AG747" s="130"/>
      <c r="AH747" s="130"/>
      <c r="AI747" s="130"/>
      <c r="AJ747" s="130"/>
      <c r="AK747" s="130"/>
      <c r="AL747" s="130"/>
      <c r="AM747" s="130"/>
      <c r="AN747" s="130"/>
      <c r="AO747" s="116"/>
      <c r="AP747" s="116"/>
      <c r="AQ747" s="116"/>
      <c r="AR747" s="116"/>
      <c r="AS747" s="116"/>
      <c r="AT747" s="116"/>
      <c r="AU747" s="116"/>
      <c r="AV747" s="116"/>
      <c r="AW747" s="116"/>
      <c r="AX747" s="116"/>
      <c r="AY747" s="116"/>
    </row>
    <row r="748" spans="9:51" ht="15.75" customHeight="1">
      <c r="I748" s="260"/>
      <c r="J748" s="116"/>
      <c r="K748" s="130"/>
      <c r="L748" s="130"/>
      <c r="M748" s="130"/>
      <c r="N748" s="130"/>
      <c r="O748" s="130"/>
      <c r="P748" s="117"/>
      <c r="Q748" s="130"/>
      <c r="R748" s="130"/>
      <c r="S748" s="130"/>
      <c r="T748" s="130"/>
      <c r="U748" s="130"/>
      <c r="V748" s="325"/>
      <c r="W748" s="325"/>
      <c r="X748" s="130"/>
      <c r="Y748" s="325"/>
      <c r="Z748" s="325"/>
      <c r="AA748" s="325"/>
      <c r="AB748" s="130"/>
      <c r="AC748" s="130"/>
      <c r="AD748" s="130"/>
      <c r="AE748" s="130"/>
      <c r="AF748" s="130"/>
      <c r="AG748" s="130"/>
      <c r="AH748" s="130"/>
      <c r="AI748" s="130"/>
      <c r="AJ748" s="130"/>
      <c r="AK748" s="130"/>
      <c r="AL748" s="130"/>
      <c r="AM748" s="130"/>
      <c r="AN748" s="130"/>
      <c r="AO748" s="116"/>
      <c r="AP748" s="116"/>
      <c r="AQ748" s="116"/>
      <c r="AR748" s="116"/>
      <c r="AS748" s="116"/>
      <c r="AT748" s="116"/>
      <c r="AU748" s="116"/>
      <c r="AV748" s="116"/>
      <c r="AW748" s="116"/>
      <c r="AX748" s="116"/>
      <c r="AY748" s="116"/>
    </row>
    <row r="749" spans="9:51" ht="15.75" customHeight="1">
      <c r="I749" s="260"/>
      <c r="J749" s="116"/>
      <c r="K749" s="130"/>
      <c r="L749" s="130"/>
      <c r="M749" s="130"/>
      <c r="N749" s="130"/>
      <c r="O749" s="130"/>
      <c r="P749" s="117"/>
      <c r="Q749" s="130"/>
      <c r="R749" s="130"/>
      <c r="S749" s="130"/>
      <c r="T749" s="130"/>
      <c r="U749" s="130"/>
      <c r="V749" s="325"/>
      <c r="W749" s="325"/>
      <c r="X749" s="130"/>
      <c r="Y749" s="325"/>
      <c r="Z749" s="325"/>
      <c r="AA749" s="325"/>
      <c r="AB749" s="130"/>
      <c r="AC749" s="130"/>
      <c r="AD749" s="130"/>
      <c r="AE749" s="130"/>
      <c r="AF749" s="130"/>
      <c r="AG749" s="130"/>
      <c r="AH749" s="130"/>
      <c r="AI749" s="130"/>
      <c r="AJ749" s="130"/>
      <c r="AK749" s="130"/>
      <c r="AL749" s="130"/>
      <c r="AM749" s="130"/>
      <c r="AN749" s="130"/>
      <c r="AO749" s="116"/>
      <c r="AP749" s="116"/>
      <c r="AQ749" s="116"/>
      <c r="AR749" s="116"/>
      <c r="AS749" s="116"/>
      <c r="AT749" s="116"/>
      <c r="AU749" s="116"/>
      <c r="AV749" s="116"/>
      <c r="AW749" s="116"/>
      <c r="AX749" s="116"/>
      <c r="AY749" s="116"/>
    </row>
    <row r="750" spans="9:51" ht="15.75" customHeight="1">
      <c r="I750" s="260"/>
      <c r="J750" s="116"/>
      <c r="K750" s="130"/>
      <c r="L750" s="130"/>
      <c r="M750" s="130"/>
      <c r="N750" s="130"/>
      <c r="O750" s="130"/>
      <c r="P750" s="117"/>
      <c r="Q750" s="130"/>
      <c r="R750" s="130"/>
      <c r="S750" s="130"/>
      <c r="T750" s="130"/>
      <c r="U750" s="130"/>
      <c r="V750" s="325"/>
      <c r="W750" s="325"/>
      <c r="X750" s="130"/>
      <c r="Y750" s="325"/>
      <c r="Z750" s="325"/>
      <c r="AA750" s="325"/>
      <c r="AB750" s="130"/>
      <c r="AC750" s="130"/>
      <c r="AD750" s="130"/>
      <c r="AE750" s="130"/>
      <c r="AF750" s="130"/>
      <c r="AG750" s="130"/>
      <c r="AH750" s="130"/>
      <c r="AI750" s="130"/>
      <c r="AJ750" s="130"/>
      <c r="AK750" s="130"/>
      <c r="AL750" s="130"/>
      <c r="AM750" s="130"/>
      <c r="AN750" s="130"/>
      <c r="AO750" s="116"/>
      <c r="AP750" s="116"/>
      <c r="AQ750" s="116"/>
      <c r="AR750" s="116"/>
      <c r="AS750" s="116"/>
      <c r="AT750" s="116"/>
      <c r="AU750" s="116"/>
      <c r="AV750" s="116"/>
      <c r="AW750" s="116"/>
      <c r="AX750" s="116"/>
      <c r="AY750" s="116"/>
    </row>
    <row r="751" spans="9:51" ht="15.75" customHeight="1">
      <c r="I751" s="260"/>
      <c r="J751" s="116"/>
      <c r="K751" s="130"/>
      <c r="L751" s="130"/>
      <c r="M751" s="130"/>
      <c r="N751" s="130"/>
      <c r="O751" s="130"/>
      <c r="P751" s="117"/>
      <c r="Q751" s="130"/>
      <c r="R751" s="130"/>
      <c r="S751" s="130"/>
      <c r="T751" s="130"/>
      <c r="U751" s="130"/>
      <c r="V751" s="325"/>
      <c r="W751" s="325"/>
      <c r="X751" s="130"/>
      <c r="Y751" s="325"/>
      <c r="Z751" s="325"/>
      <c r="AA751" s="325"/>
      <c r="AB751" s="130"/>
      <c r="AC751" s="130"/>
      <c r="AD751" s="130"/>
      <c r="AE751" s="130"/>
      <c r="AF751" s="130"/>
      <c r="AG751" s="130"/>
      <c r="AH751" s="130"/>
      <c r="AI751" s="130"/>
      <c r="AJ751" s="130"/>
      <c r="AK751" s="130"/>
      <c r="AL751" s="130"/>
      <c r="AM751" s="130"/>
      <c r="AN751" s="130"/>
      <c r="AO751" s="116"/>
      <c r="AP751" s="116"/>
      <c r="AQ751" s="116"/>
      <c r="AR751" s="116"/>
      <c r="AS751" s="116"/>
      <c r="AT751" s="116"/>
      <c r="AU751" s="116"/>
      <c r="AV751" s="116"/>
      <c r="AW751" s="116"/>
      <c r="AX751" s="116"/>
      <c r="AY751" s="116"/>
    </row>
    <row r="752" spans="9:51" ht="15.75" customHeight="1">
      <c r="I752" s="260"/>
      <c r="J752" s="116"/>
      <c r="K752" s="130"/>
      <c r="L752" s="130"/>
      <c r="M752" s="130"/>
      <c r="N752" s="130"/>
      <c r="O752" s="130"/>
      <c r="P752" s="117"/>
      <c r="Q752" s="130"/>
      <c r="R752" s="130"/>
      <c r="S752" s="130"/>
      <c r="T752" s="130"/>
      <c r="U752" s="130"/>
      <c r="V752" s="325"/>
      <c r="W752" s="325"/>
      <c r="X752" s="130"/>
      <c r="Y752" s="325"/>
      <c r="Z752" s="325"/>
      <c r="AA752" s="325"/>
      <c r="AB752" s="130"/>
      <c r="AC752" s="130"/>
      <c r="AD752" s="130"/>
      <c r="AE752" s="130"/>
      <c r="AF752" s="130"/>
      <c r="AG752" s="130"/>
      <c r="AH752" s="130"/>
      <c r="AI752" s="130"/>
      <c r="AJ752" s="130"/>
      <c r="AK752" s="130"/>
      <c r="AL752" s="130"/>
      <c r="AM752" s="130"/>
      <c r="AN752" s="130"/>
      <c r="AO752" s="116"/>
      <c r="AP752" s="116"/>
      <c r="AQ752" s="116"/>
      <c r="AR752" s="116"/>
      <c r="AS752" s="116"/>
      <c r="AT752" s="116"/>
      <c r="AU752" s="116"/>
      <c r="AV752" s="116"/>
      <c r="AW752" s="116"/>
      <c r="AX752" s="116"/>
      <c r="AY752" s="116"/>
    </row>
    <row r="753" spans="9:51" ht="15.75" customHeight="1">
      <c r="I753" s="260"/>
      <c r="J753" s="116"/>
      <c r="K753" s="130"/>
      <c r="L753" s="130"/>
      <c r="M753" s="130"/>
      <c r="N753" s="130"/>
      <c r="O753" s="130"/>
      <c r="P753" s="117"/>
      <c r="Q753" s="130"/>
      <c r="R753" s="130"/>
      <c r="S753" s="130"/>
      <c r="T753" s="130"/>
      <c r="U753" s="130"/>
      <c r="V753" s="325"/>
      <c r="W753" s="325"/>
      <c r="X753" s="130"/>
      <c r="Y753" s="325"/>
      <c r="Z753" s="325"/>
      <c r="AA753" s="325"/>
      <c r="AB753" s="130"/>
      <c r="AC753" s="130"/>
      <c r="AD753" s="130"/>
      <c r="AE753" s="130"/>
      <c r="AF753" s="130"/>
      <c r="AG753" s="130"/>
      <c r="AH753" s="130"/>
      <c r="AI753" s="130"/>
      <c r="AJ753" s="130"/>
      <c r="AK753" s="130"/>
      <c r="AL753" s="130"/>
      <c r="AM753" s="130"/>
      <c r="AN753" s="130"/>
      <c r="AO753" s="116"/>
      <c r="AP753" s="116"/>
      <c r="AQ753" s="116"/>
      <c r="AR753" s="116"/>
      <c r="AS753" s="116"/>
      <c r="AT753" s="116"/>
      <c r="AU753" s="116"/>
      <c r="AV753" s="116"/>
      <c r="AW753" s="116"/>
      <c r="AX753" s="116"/>
      <c r="AY753" s="116"/>
    </row>
    <row r="754" spans="9:51" ht="15.75" customHeight="1">
      <c r="I754" s="260"/>
      <c r="J754" s="116"/>
      <c r="K754" s="130"/>
      <c r="L754" s="130"/>
      <c r="M754" s="130"/>
      <c r="N754" s="130"/>
      <c r="O754" s="130"/>
      <c r="P754" s="117"/>
      <c r="Q754" s="130"/>
      <c r="R754" s="130"/>
      <c r="S754" s="130"/>
      <c r="T754" s="130"/>
      <c r="U754" s="130"/>
      <c r="V754" s="325"/>
      <c r="W754" s="325"/>
      <c r="X754" s="130"/>
      <c r="Y754" s="325"/>
      <c r="Z754" s="325"/>
      <c r="AA754" s="325"/>
      <c r="AB754" s="130"/>
      <c r="AC754" s="130"/>
      <c r="AD754" s="130"/>
      <c r="AE754" s="130"/>
      <c r="AF754" s="130"/>
      <c r="AG754" s="130"/>
      <c r="AH754" s="130"/>
      <c r="AI754" s="130"/>
      <c r="AJ754" s="130"/>
      <c r="AK754" s="130"/>
      <c r="AL754" s="130"/>
      <c r="AM754" s="130"/>
      <c r="AN754" s="130"/>
      <c r="AO754" s="116"/>
      <c r="AP754" s="116"/>
      <c r="AQ754" s="116"/>
      <c r="AR754" s="116"/>
      <c r="AS754" s="116"/>
      <c r="AT754" s="116"/>
      <c r="AU754" s="116"/>
      <c r="AV754" s="116"/>
      <c r="AW754" s="116"/>
      <c r="AX754" s="116"/>
      <c r="AY754" s="116"/>
    </row>
    <row r="755" spans="9:51" ht="15.75" customHeight="1">
      <c r="I755" s="260"/>
      <c r="J755" s="116"/>
      <c r="K755" s="130"/>
      <c r="L755" s="130"/>
      <c r="M755" s="130"/>
      <c r="N755" s="130"/>
      <c r="O755" s="130"/>
      <c r="P755" s="117"/>
      <c r="Q755" s="130"/>
      <c r="R755" s="130"/>
      <c r="S755" s="130"/>
      <c r="T755" s="130"/>
      <c r="U755" s="130"/>
      <c r="V755" s="325"/>
      <c r="W755" s="325"/>
      <c r="X755" s="130"/>
      <c r="Y755" s="325"/>
      <c r="Z755" s="325"/>
      <c r="AA755" s="325"/>
      <c r="AB755" s="130"/>
      <c r="AC755" s="130"/>
      <c r="AD755" s="130"/>
      <c r="AE755" s="130"/>
      <c r="AF755" s="130"/>
      <c r="AG755" s="130"/>
      <c r="AH755" s="130"/>
      <c r="AI755" s="130"/>
      <c r="AJ755" s="130"/>
      <c r="AK755" s="130"/>
      <c r="AL755" s="130"/>
      <c r="AM755" s="130"/>
      <c r="AN755" s="130"/>
      <c r="AO755" s="116"/>
      <c r="AP755" s="116"/>
      <c r="AQ755" s="116"/>
      <c r="AR755" s="116"/>
      <c r="AS755" s="116"/>
      <c r="AT755" s="116"/>
      <c r="AU755" s="116"/>
      <c r="AV755" s="116"/>
      <c r="AW755" s="116"/>
      <c r="AX755" s="116"/>
      <c r="AY755" s="116"/>
    </row>
    <row r="756" spans="9:51" ht="15.75" customHeight="1">
      <c r="I756" s="260"/>
      <c r="J756" s="116"/>
      <c r="K756" s="130"/>
      <c r="L756" s="130"/>
      <c r="M756" s="130"/>
      <c r="N756" s="130"/>
      <c r="O756" s="130"/>
      <c r="P756" s="117"/>
      <c r="Q756" s="130"/>
      <c r="R756" s="130"/>
      <c r="S756" s="130"/>
      <c r="T756" s="130"/>
      <c r="U756" s="130"/>
      <c r="V756" s="325"/>
      <c r="W756" s="325"/>
      <c r="X756" s="130"/>
      <c r="Y756" s="325"/>
      <c r="Z756" s="325"/>
      <c r="AA756" s="325"/>
      <c r="AB756" s="130"/>
      <c r="AC756" s="130"/>
      <c r="AD756" s="130"/>
      <c r="AE756" s="130"/>
      <c r="AF756" s="130"/>
      <c r="AG756" s="130"/>
      <c r="AH756" s="130"/>
      <c r="AI756" s="130"/>
      <c r="AJ756" s="130"/>
      <c r="AK756" s="130"/>
      <c r="AL756" s="130"/>
      <c r="AM756" s="130"/>
      <c r="AN756" s="130"/>
      <c r="AO756" s="116"/>
      <c r="AP756" s="116"/>
      <c r="AQ756" s="116"/>
      <c r="AR756" s="116"/>
      <c r="AS756" s="116"/>
      <c r="AT756" s="116"/>
      <c r="AU756" s="116"/>
      <c r="AV756" s="116"/>
      <c r="AW756" s="116"/>
      <c r="AX756" s="116"/>
      <c r="AY756" s="116"/>
    </row>
    <row r="757" spans="9:51" ht="15.75" customHeight="1">
      <c r="I757" s="260"/>
      <c r="J757" s="116"/>
      <c r="K757" s="130"/>
      <c r="L757" s="130"/>
      <c r="M757" s="130"/>
      <c r="N757" s="130"/>
      <c r="O757" s="130"/>
      <c r="P757" s="117"/>
      <c r="Q757" s="130"/>
      <c r="R757" s="130"/>
      <c r="S757" s="130"/>
      <c r="T757" s="130"/>
      <c r="U757" s="130"/>
      <c r="V757" s="325"/>
      <c r="W757" s="325"/>
      <c r="X757" s="130"/>
      <c r="Y757" s="325"/>
      <c r="Z757" s="325"/>
      <c r="AA757" s="325"/>
      <c r="AB757" s="130"/>
      <c r="AC757" s="130"/>
      <c r="AD757" s="130"/>
      <c r="AE757" s="130"/>
      <c r="AF757" s="130"/>
      <c r="AG757" s="130"/>
      <c r="AH757" s="130"/>
      <c r="AI757" s="130"/>
      <c r="AJ757" s="130"/>
      <c r="AK757" s="130"/>
      <c r="AL757" s="130"/>
      <c r="AM757" s="130"/>
      <c r="AN757" s="130"/>
      <c r="AO757" s="116"/>
      <c r="AP757" s="116"/>
      <c r="AQ757" s="116"/>
      <c r="AR757" s="116"/>
      <c r="AS757" s="116"/>
      <c r="AT757" s="116"/>
      <c r="AU757" s="116"/>
      <c r="AV757" s="116"/>
      <c r="AW757" s="116"/>
      <c r="AX757" s="116"/>
      <c r="AY757" s="116"/>
    </row>
    <row r="758" spans="9:51" ht="15.75" customHeight="1">
      <c r="I758" s="260"/>
      <c r="J758" s="116"/>
      <c r="K758" s="130"/>
      <c r="L758" s="130"/>
      <c r="M758" s="130"/>
      <c r="N758" s="130"/>
      <c r="O758" s="130"/>
      <c r="P758" s="117"/>
      <c r="Q758" s="130"/>
      <c r="R758" s="130"/>
      <c r="S758" s="130"/>
      <c r="T758" s="130"/>
      <c r="U758" s="130"/>
      <c r="V758" s="325"/>
      <c r="W758" s="325"/>
      <c r="X758" s="130"/>
      <c r="Y758" s="325"/>
      <c r="Z758" s="325"/>
      <c r="AA758" s="325"/>
      <c r="AB758" s="130"/>
      <c r="AC758" s="130"/>
      <c r="AD758" s="130"/>
      <c r="AE758" s="130"/>
      <c r="AF758" s="130"/>
      <c r="AG758" s="130"/>
      <c r="AH758" s="130"/>
      <c r="AI758" s="130"/>
      <c r="AJ758" s="130"/>
      <c r="AK758" s="130"/>
      <c r="AL758" s="130"/>
      <c r="AM758" s="130"/>
      <c r="AN758" s="130"/>
      <c r="AO758" s="116"/>
      <c r="AP758" s="116"/>
      <c r="AQ758" s="116"/>
      <c r="AR758" s="116"/>
      <c r="AS758" s="116"/>
      <c r="AT758" s="116"/>
      <c r="AU758" s="116"/>
      <c r="AV758" s="116"/>
      <c r="AW758" s="116"/>
      <c r="AX758" s="116"/>
      <c r="AY758" s="116"/>
    </row>
    <row r="759" spans="9:51" ht="15.75" customHeight="1">
      <c r="I759" s="260"/>
      <c r="J759" s="116"/>
      <c r="K759" s="130"/>
      <c r="L759" s="130"/>
      <c r="M759" s="130"/>
      <c r="N759" s="130"/>
      <c r="O759" s="130"/>
      <c r="P759" s="117"/>
      <c r="Q759" s="130"/>
      <c r="R759" s="130"/>
      <c r="S759" s="130"/>
      <c r="T759" s="130"/>
      <c r="U759" s="130"/>
      <c r="V759" s="325"/>
      <c r="W759" s="325"/>
      <c r="X759" s="130"/>
      <c r="Y759" s="325"/>
      <c r="Z759" s="325"/>
      <c r="AA759" s="325"/>
      <c r="AB759" s="130"/>
      <c r="AC759" s="130"/>
      <c r="AD759" s="130"/>
      <c r="AE759" s="130"/>
      <c r="AF759" s="130"/>
      <c r="AG759" s="130"/>
      <c r="AH759" s="130"/>
      <c r="AI759" s="130"/>
      <c r="AJ759" s="130"/>
      <c r="AK759" s="130"/>
      <c r="AL759" s="130"/>
      <c r="AM759" s="130"/>
      <c r="AN759" s="130"/>
      <c r="AO759" s="116"/>
      <c r="AP759" s="116"/>
      <c r="AQ759" s="116"/>
      <c r="AR759" s="116"/>
      <c r="AS759" s="116"/>
      <c r="AT759" s="116"/>
      <c r="AU759" s="116"/>
      <c r="AV759" s="116"/>
      <c r="AW759" s="116"/>
      <c r="AX759" s="116"/>
      <c r="AY759" s="116"/>
    </row>
    <row r="760" spans="9:51" ht="15.75" customHeight="1">
      <c r="I760" s="260"/>
      <c r="J760" s="116"/>
      <c r="K760" s="130"/>
      <c r="L760" s="130"/>
      <c r="M760" s="130"/>
      <c r="N760" s="130"/>
      <c r="O760" s="130"/>
      <c r="P760" s="117"/>
      <c r="Q760" s="130"/>
      <c r="R760" s="130"/>
      <c r="S760" s="130"/>
      <c r="T760" s="130"/>
      <c r="U760" s="130"/>
      <c r="V760" s="325"/>
      <c r="W760" s="325"/>
      <c r="X760" s="130"/>
      <c r="Y760" s="325"/>
      <c r="Z760" s="325"/>
      <c r="AA760" s="325"/>
      <c r="AB760" s="130"/>
      <c r="AC760" s="130"/>
      <c r="AD760" s="130"/>
      <c r="AE760" s="130"/>
      <c r="AF760" s="130"/>
      <c r="AG760" s="130"/>
      <c r="AH760" s="130"/>
      <c r="AI760" s="130"/>
      <c r="AJ760" s="130"/>
      <c r="AK760" s="130"/>
      <c r="AL760" s="130"/>
      <c r="AM760" s="130"/>
      <c r="AN760" s="130"/>
      <c r="AO760" s="116"/>
      <c r="AP760" s="116"/>
      <c r="AQ760" s="116"/>
      <c r="AR760" s="116"/>
      <c r="AS760" s="116"/>
      <c r="AT760" s="116"/>
      <c r="AU760" s="116"/>
      <c r="AV760" s="116"/>
      <c r="AW760" s="116"/>
      <c r="AX760" s="116"/>
      <c r="AY760" s="116"/>
    </row>
    <row r="761" spans="9:51" ht="15.75" customHeight="1">
      <c r="I761" s="260"/>
      <c r="J761" s="116"/>
      <c r="K761" s="130"/>
      <c r="L761" s="130"/>
      <c r="M761" s="130"/>
      <c r="N761" s="130"/>
      <c r="O761" s="130"/>
      <c r="P761" s="117"/>
      <c r="Q761" s="130"/>
      <c r="R761" s="130"/>
      <c r="S761" s="130"/>
      <c r="T761" s="130"/>
      <c r="U761" s="130"/>
      <c r="V761" s="325"/>
      <c r="W761" s="325"/>
      <c r="X761" s="130"/>
      <c r="Y761" s="325"/>
      <c r="Z761" s="325"/>
      <c r="AA761" s="325"/>
      <c r="AB761" s="130"/>
      <c r="AC761" s="130"/>
      <c r="AD761" s="130"/>
      <c r="AE761" s="130"/>
      <c r="AF761" s="130"/>
      <c r="AG761" s="130"/>
      <c r="AH761" s="130"/>
      <c r="AI761" s="130"/>
      <c r="AJ761" s="130"/>
      <c r="AK761" s="130"/>
      <c r="AL761" s="130"/>
      <c r="AM761" s="130"/>
      <c r="AN761" s="130"/>
      <c r="AO761" s="116"/>
      <c r="AP761" s="116"/>
      <c r="AQ761" s="116"/>
      <c r="AR761" s="116"/>
      <c r="AS761" s="116"/>
      <c r="AT761" s="116"/>
      <c r="AU761" s="116"/>
      <c r="AV761" s="116"/>
      <c r="AW761" s="116"/>
      <c r="AX761" s="116"/>
      <c r="AY761" s="116"/>
    </row>
    <row r="762" spans="9:51" ht="15.75" customHeight="1">
      <c r="I762" s="260"/>
      <c r="J762" s="116"/>
      <c r="K762" s="130"/>
      <c r="L762" s="130"/>
      <c r="M762" s="130"/>
      <c r="N762" s="130"/>
      <c r="O762" s="130"/>
      <c r="P762" s="117"/>
      <c r="Q762" s="130"/>
      <c r="R762" s="130"/>
      <c r="S762" s="130"/>
      <c r="T762" s="130"/>
      <c r="U762" s="130"/>
      <c r="V762" s="325"/>
      <c r="W762" s="325"/>
      <c r="X762" s="130"/>
      <c r="Y762" s="325"/>
      <c r="Z762" s="325"/>
      <c r="AA762" s="325"/>
      <c r="AB762" s="130"/>
      <c r="AC762" s="130"/>
      <c r="AD762" s="130"/>
      <c r="AE762" s="130"/>
      <c r="AF762" s="130"/>
      <c r="AG762" s="130"/>
      <c r="AH762" s="130"/>
      <c r="AI762" s="130"/>
      <c r="AJ762" s="130"/>
      <c r="AK762" s="130"/>
      <c r="AL762" s="130"/>
      <c r="AM762" s="130"/>
      <c r="AN762" s="130"/>
      <c r="AO762" s="116"/>
      <c r="AP762" s="116"/>
      <c r="AQ762" s="116"/>
      <c r="AR762" s="116"/>
      <c r="AS762" s="116"/>
      <c r="AT762" s="116"/>
      <c r="AU762" s="116"/>
      <c r="AV762" s="116"/>
      <c r="AW762" s="116"/>
      <c r="AX762" s="116"/>
      <c r="AY762" s="116"/>
    </row>
    <row r="763" spans="9:51" ht="15.75" customHeight="1">
      <c r="I763" s="260"/>
      <c r="J763" s="116"/>
      <c r="K763" s="130"/>
      <c r="L763" s="130"/>
      <c r="M763" s="130"/>
      <c r="N763" s="130"/>
      <c r="O763" s="130"/>
      <c r="P763" s="117"/>
      <c r="Q763" s="130"/>
      <c r="R763" s="130"/>
      <c r="S763" s="130"/>
      <c r="T763" s="130"/>
      <c r="U763" s="130"/>
      <c r="V763" s="325"/>
      <c r="W763" s="325"/>
      <c r="X763" s="130"/>
      <c r="Y763" s="325"/>
      <c r="Z763" s="325"/>
      <c r="AA763" s="325"/>
      <c r="AB763" s="130"/>
      <c r="AC763" s="130"/>
      <c r="AD763" s="130"/>
      <c r="AE763" s="130"/>
      <c r="AF763" s="130"/>
      <c r="AG763" s="130"/>
      <c r="AH763" s="130"/>
      <c r="AI763" s="130"/>
      <c r="AJ763" s="130"/>
      <c r="AK763" s="130"/>
      <c r="AL763" s="130"/>
      <c r="AM763" s="130"/>
      <c r="AN763" s="130"/>
      <c r="AO763" s="116"/>
      <c r="AP763" s="116"/>
      <c r="AQ763" s="116"/>
      <c r="AR763" s="116"/>
      <c r="AS763" s="116"/>
      <c r="AT763" s="116"/>
      <c r="AU763" s="116"/>
      <c r="AV763" s="116"/>
      <c r="AW763" s="116"/>
      <c r="AX763" s="116"/>
      <c r="AY763" s="116"/>
    </row>
    <row r="764" spans="9:51" ht="15.75" customHeight="1">
      <c r="I764" s="260"/>
      <c r="J764" s="116"/>
      <c r="K764" s="130"/>
      <c r="L764" s="130"/>
      <c r="M764" s="130"/>
      <c r="N764" s="130"/>
      <c r="O764" s="130"/>
      <c r="P764" s="117"/>
      <c r="Q764" s="130"/>
      <c r="R764" s="130"/>
      <c r="S764" s="130"/>
      <c r="T764" s="130"/>
      <c r="U764" s="130"/>
      <c r="V764" s="325"/>
      <c r="W764" s="325"/>
      <c r="X764" s="130"/>
      <c r="Y764" s="325"/>
      <c r="Z764" s="325"/>
      <c r="AA764" s="325"/>
      <c r="AB764" s="130"/>
      <c r="AC764" s="130"/>
      <c r="AD764" s="130"/>
      <c r="AE764" s="130"/>
      <c r="AF764" s="130"/>
      <c r="AG764" s="130"/>
      <c r="AH764" s="130"/>
      <c r="AI764" s="130"/>
      <c r="AJ764" s="130"/>
      <c r="AK764" s="130"/>
      <c r="AL764" s="130"/>
      <c r="AM764" s="130"/>
      <c r="AN764" s="130"/>
      <c r="AO764" s="116"/>
      <c r="AP764" s="116"/>
      <c r="AQ764" s="116"/>
      <c r="AR764" s="116"/>
      <c r="AS764" s="116"/>
      <c r="AT764" s="116"/>
      <c r="AU764" s="116"/>
      <c r="AV764" s="116"/>
      <c r="AW764" s="116"/>
      <c r="AX764" s="116"/>
      <c r="AY764" s="116"/>
    </row>
    <row r="765" spans="9:51" ht="15.75" customHeight="1">
      <c r="I765" s="260"/>
      <c r="J765" s="116"/>
      <c r="K765" s="130"/>
      <c r="L765" s="130"/>
      <c r="M765" s="130"/>
      <c r="N765" s="130"/>
      <c r="O765" s="130"/>
      <c r="P765" s="117"/>
      <c r="Q765" s="130"/>
      <c r="R765" s="130"/>
      <c r="S765" s="130"/>
      <c r="T765" s="130"/>
      <c r="U765" s="130"/>
      <c r="V765" s="325"/>
      <c r="W765" s="325"/>
      <c r="X765" s="130"/>
      <c r="Y765" s="325"/>
      <c r="Z765" s="325"/>
      <c r="AA765" s="325"/>
      <c r="AB765" s="130"/>
      <c r="AC765" s="130"/>
      <c r="AD765" s="130"/>
      <c r="AE765" s="130"/>
      <c r="AF765" s="130"/>
      <c r="AG765" s="130"/>
      <c r="AH765" s="130"/>
      <c r="AI765" s="130"/>
      <c r="AJ765" s="130"/>
      <c r="AK765" s="130"/>
      <c r="AL765" s="130"/>
      <c r="AM765" s="130"/>
      <c r="AN765" s="130"/>
      <c r="AO765" s="116"/>
      <c r="AP765" s="116"/>
      <c r="AQ765" s="116"/>
      <c r="AR765" s="116"/>
      <c r="AS765" s="116"/>
      <c r="AT765" s="116"/>
      <c r="AU765" s="116"/>
      <c r="AV765" s="116"/>
      <c r="AW765" s="116"/>
      <c r="AX765" s="116"/>
      <c r="AY765" s="116"/>
    </row>
    <row r="766" spans="9:51" ht="15.75" customHeight="1">
      <c r="I766" s="260"/>
      <c r="J766" s="116"/>
      <c r="K766" s="130"/>
      <c r="L766" s="130"/>
      <c r="M766" s="130"/>
      <c r="N766" s="130"/>
      <c r="O766" s="130"/>
      <c r="P766" s="117"/>
      <c r="Q766" s="130"/>
      <c r="R766" s="130"/>
      <c r="S766" s="130"/>
      <c r="T766" s="130"/>
      <c r="U766" s="130"/>
      <c r="V766" s="325"/>
      <c r="W766" s="325"/>
      <c r="X766" s="130"/>
      <c r="Y766" s="325"/>
      <c r="Z766" s="325"/>
      <c r="AA766" s="325"/>
      <c r="AB766" s="130"/>
      <c r="AC766" s="130"/>
      <c r="AD766" s="130"/>
      <c r="AE766" s="130"/>
      <c r="AF766" s="130"/>
      <c r="AG766" s="130"/>
      <c r="AH766" s="130"/>
      <c r="AI766" s="130"/>
      <c r="AJ766" s="130"/>
      <c r="AK766" s="130"/>
      <c r="AL766" s="130"/>
      <c r="AM766" s="130"/>
      <c r="AN766" s="130"/>
      <c r="AO766" s="116"/>
      <c r="AP766" s="116"/>
      <c r="AQ766" s="116"/>
      <c r="AR766" s="116"/>
      <c r="AS766" s="116"/>
      <c r="AT766" s="116"/>
      <c r="AU766" s="116"/>
      <c r="AV766" s="116"/>
      <c r="AW766" s="116"/>
      <c r="AX766" s="116"/>
      <c r="AY766" s="116"/>
    </row>
    <row r="767" spans="9:51" ht="15.75" customHeight="1">
      <c r="I767" s="260"/>
      <c r="J767" s="116"/>
      <c r="K767" s="130"/>
      <c r="L767" s="130"/>
      <c r="M767" s="130"/>
      <c r="N767" s="130"/>
      <c r="O767" s="130"/>
      <c r="P767" s="117"/>
      <c r="Q767" s="130"/>
      <c r="R767" s="130"/>
      <c r="S767" s="130"/>
      <c r="T767" s="130"/>
      <c r="U767" s="130"/>
      <c r="V767" s="325"/>
      <c r="W767" s="325"/>
      <c r="X767" s="130"/>
      <c r="Y767" s="325"/>
      <c r="Z767" s="325"/>
      <c r="AA767" s="325"/>
      <c r="AB767" s="130"/>
      <c r="AC767" s="130"/>
      <c r="AD767" s="130"/>
      <c r="AE767" s="130"/>
      <c r="AF767" s="130"/>
      <c r="AG767" s="130"/>
      <c r="AH767" s="130"/>
      <c r="AI767" s="130"/>
      <c r="AJ767" s="130"/>
      <c r="AK767" s="130"/>
      <c r="AL767" s="130"/>
      <c r="AM767" s="130"/>
      <c r="AN767" s="130"/>
      <c r="AO767" s="116"/>
      <c r="AP767" s="116"/>
      <c r="AQ767" s="116"/>
      <c r="AR767" s="116"/>
      <c r="AS767" s="116"/>
      <c r="AT767" s="116"/>
      <c r="AU767" s="116"/>
      <c r="AV767" s="116"/>
      <c r="AW767" s="116"/>
      <c r="AX767" s="116"/>
      <c r="AY767" s="116"/>
    </row>
    <row r="768" spans="9:51" ht="15.75" customHeight="1">
      <c r="I768" s="260"/>
      <c r="J768" s="116"/>
      <c r="K768" s="130"/>
      <c r="L768" s="130"/>
      <c r="M768" s="130"/>
      <c r="N768" s="130"/>
      <c r="O768" s="130"/>
      <c r="P768" s="117"/>
      <c r="Q768" s="130"/>
      <c r="R768" s="130"/>
      <c r="S768" s="130"/>
      <c r="T768" s="130"/>
      <c r="U768" s="130"/>
      <c r="V768" s="325"/>
      <c r="W768" s="325"/>
      <c r="X768" s="130"/>
      <c r="Y768" s="325"/>
      <c r="Z768" s="325"/>
      <c r="AA768" s="325"/>
      <c r="AB768" s="130"/>
      <c r="AC768" s="130"/>
      <c r="AD768" s="130"/>
      <c r="AE768" s="130"/>
      <c r="AF768" s="130"/>
      <c r="AG768" s="130"/>
      <c r="AH768" s="130"/>
      <c r="AI768" s="130"/>
      <c r="AJ768" s="130"/>
      <c r="AK768" s="130"/>
      <c r="AL768" s="130"/>
      <c r="AM768" s="130"/>
      <c r="AN768" s="130"/>
      <c r="AO768" s="116"/>
      <c r="AP768" s="116"/>
      <c r="AQ768" s="116"/>
      <c r="AR768" s="116"/>
      <c r="AS768" s="116"/>
      <c r="AT768" s="116"/>
      <c r="AU768" s="116"/>
      <c r="AV768" s="116"/>
      <c r="AW768" s="116"/>
      <c r="AX768" s="116"/>
      <c r="AY768" s="116"/>
    </row>
    <row r="769" spans="9:51" ht="15.75" customHeight="1">
      <c r="I769" s="260"/>
      <c r="J769" s="116"/>
      <c r="K769" s="130"/>
      <c r="L769" s="130"/>
      <c r="M769" s="130"/>
      <c r="N769" s="130"/>
      <c r="O769" s="130"/>
      <c r="P769" s="117"/>
      <c r="Q769" s="130"/>
      <c r="R769" s="130"/>
      <c r="S769" s="130"/>
      <c r="T769" s="130"/>
      <c r="U769" s="130"/>
      <c r="V769" s="325"/>
      <c r="W769" s="325"/>
      <c r="X769" s="130"/>
      <c r="Y769" s="325"/>
      <c r="Z769" s="325"/>
      <c r="AA769" s="325"/>
      <c r="AB769" s="130"/>
      <c r="AC769" s="130"/>
      <c r="AD769" s="130"/>
      <c r="AE769" s="130"/>
      <c r="AF769" s="130"/>
      <c r="AG769" s="130"/>
      <c r="AH769" s="130"/>
      <c r="AI769" s="130"/>
      <c r="AJ769" s="130"/>
      <c r="AK769" s="130"/>
      <c r="AL769" s="130"/>
      <c r="AM769" s="130"/>
      <c r="AN769" s="130"/>
      <c r="AO769" s="116"/>
      <c r="AP769" s="116"/>
      <c r="AQ769" s="116"/>
      <c r="AR769" s="116"/>
      <c r="AS769" s="116"/>
      <c r="AT769" s="116"/>
      <c r="AU769" s="116"/>
      <c r="AV769" s="116"/>
      <c r="AW769" s="116"/>
      <c r="AX769" s="116"/>
      <c r="AY769" s="116"/>
    </row>
    <row r="770" spans="9:51" ht="15.75" customHeight="1">
      <c r="I770" s="260"/>
      <c r="J770" s="116"/>
      <c r="K770" s="130"/>
      <c r="L770" s="130"/>
      <c r="M770" s="130"/>
      <c r="N770" s="130"/>
      <c r="O770" s="130"/>
      <c r="P770" s="117"/>
      <c r="Q770" s="130"/>
      <c r="R770" s="130"/>
      <c r="S770" s="130"/>
      <c r="T770" s="130"/>
      <c r="U770" s="130"/>
      <c r="V770" s="325"/>
      <c r="W770" s="325"/>
      <c r="X770" s="130"/>
      <c r="Y770" s="325"/>
      <c r="Z770" s="325"/>
      <c r="AA770" s="325"/>
      <c r="AB770" s="130"/>
      <c r="AC770" s="130"/>
      <c r="AD770" s="130"/>
      <c r="AE770" s="130"/>
      <c r="AF770" s="130"/>
      <c r="AG770" s="130"/>
      <c r="AH770" s="130"/>
      <c r="AI770" s="130"/>
      <c r="AJ770" s="130"/>
      <c r="AK770" s="130"/>
      <c r="AL770" s="130"/>
      <c r="AM770" s="130"/>
      <c r="AN770" s="130"/>
      <c r="AO770" s="116"/>
      <c r="AP770" s="116"/>
      <c r="AQ770" s="116"/>
      <c r="AR770" s="116"/>
      <c r="AS770" s="116"/>
      <c r="AT770" s="116"/>
      <c r="AU770" s="116"/>
      <c r="AV770" s="116"/>
      <c r="AW770" s="116"/>
      <c r="AX770" s="116"/>
      <c r="AY770" s="116"/>
    </row>
    <row r="771" spans="9:51" ht="15.75" customHeight="1">
      <c r="I771" s="260"/>
      <c r="J771" s="116"/>
      <c r="K771" s="130"/>
      <c r="L771" s="130"/>
      <c r="M771" s="130"/>
      <c r="N771" s="130"/>
      <c r="O771" s="130"/>
      <c r="P771" s="117"/>
      <c r="Q771" s="130"/>
      <c r="R771" s="130"/>
      <c r="S771" s="130"/>
      <c r="T771" s="130"/>
      <c r="U771" s="130"/>
      <c r="V771" s="325"/>
      <c r="W771" s="325"/>
      <c r="X771" s="130"/>
      <c r="Y771" s="325"/>
      <c r="Z771" s="325"/>
      <c r="AA771" s="325"/>
      <c r="AB771" s="130"/>
      <c r="AC771" s="130"/>
      <c r="AD771" s="130"/>
      <c r="AE771" s="130"/>
      <c r="AF771" s="130"/>
      <c r="AG771" s="130"/>
      <c r="AH771" s="130"/>
      <c r="AI771" s="130"/>
      <c r="AJ771" s="130"/>
      <c r="AK771" s="130"/>
      <c r="AL771" s="130"/>
      <c r="AM771" s="130"/>
      <c r="AN771" s="130"/>
      <c r="AO771" s="116"/>
      <c r="AP771" s="116"/>
      <c r="AQ771" s="116"/>
      <c r="AR771" s="116"/>
      <c r="AS771" s="116"/>
      <c r="AT771" s="116"/>
      <c r="AU771" s="116"/>
      <c r="AV771" s="116"/>
      <c r="AW771" s="116"/>
      <c r="AX771" s="116"/>
      <c r="AY771" s="116"/>
    </row>
    <row r="772" spans="9:51" ht="15.75" customHeight="1">
      <c r="I772" s="260"/>
      <c r="J772" s="116"/>
      <c r="K772" s="130"/>
      <c r="L772" s="130"/>
      <c r="M772" s="130"/>
      <c r="N772" s="130"/>
      <c r="O772" s="130"/>
      <c r="P772" s="117"/>
      <c r="Q772" s="130"/>
      <c r="R772" s="130"/>
      <c r="S772" s="130"/>
      <c r="T772" s="130"/>
      <c r="U772" s="130"/>
      <c r="V772" s="325"/>
      <c r="W772" s="325"/>
      <c r="X772" s="130"/>
      <c r="Y772" s="325"/>
      <c r="Z772" s="325"/>
      <c r="AA772" s="325"/>
      <c r="AB772" s="130"/>
      <c r="AC772" s="130"/>
      <c r="AD772" s="130"/>
      <c r="AE772" s="130"/>
      <c r="AF772" s="130"/>
      <c r="AG772" s="130"/>
      <c r="AH772" s="130"/>
      <c r="AI772" s="130"/>
      <c r="AJ772" s="130"/>
      <c r="AK772" s="130"/>
      <c r="AL772" s="130"/>
      <c r="AM772" s="130"/>
      <c r="AN772" s="130"/>
      <c r="AO772" s="116"/>
      <c r="AP772" s="116"/>
      <c r="AQ772" s="116"/>
      <c r="AR772" s="116"/>
      <c r="AS772" s="116"/>
      <c r="AT772" s="116"/>
      <c r="AU772" s="116"/>
      <c r="AV772" s="116"/>
      <c r="AW772" s="116"/>
      <c r="AX772" s="116"/>
      <c r="AY772" s="116"/>
    </row>
    <row r="773" spans="9:51" ht="15.75" customHeight="1">
      <c r="I773" s="260"/>
      <c r="J773" s="116"/>
      <c r="K773" s="130"/>
      <c r="L773" s="130"/>
      <c r="M773" s="130"/>
      <c r="N773" s="130"/>
      <c r="O773" s="130"/>
      <c r="P773" s="117"/>
      <c r="Q773" s="130"/>
      <c r="R773" s="130"/>
      <c r="S773" s="130"/>
      <c r="T773" s="130"/>
      <c r="U773" s="130"/>
      <c r="V773" s="325"/>
      <c r="W773" s="325"/>
      <c r="X773" s="130"/>
      <c r="Y773" s="325"/>
      <c r="Z773" s="325"/>
      <c r="AA773" s="325"/>
      <c r="AB773" s="130"/>
      <c r="AC773" s="130"/>
      <c r="AD773" s="130"/>
      <c r="AE773" s="130"/>
      <c r="AF773" s="130"/>
      <c r="AG773" s="130"/>
      <c r="AH773" s="130"/>
      <c r="AI773" s="130"/>
      <c r="AJ773" s="130"/>
      <c r="AK773" s="130"/>
      <c r="AL773" s="130"/>
      <c r="AM773" s="130"/>
      <c r="AN773" s="130"/>
      <c r="AO773" s="116"/>
      <c r="AP773" s="116"/>
      <c r="AQ773" s="116"/>
      <c r="AR773" s="116"/>
      <c r="AS773" s="116"/>
      <c r="AT773" s="116"/>
      <c r="AU773" s="116"/>
      <c r="AV773" s="116"/>
      <c r="AW773" s="116"/>
      <c r="AX773" s="116"/>
      <c r="AY773" s="116"/>
    </row>
    <row r="774" spans="9:51" ht="15.75" customHeight="1">
      <c r="I774" s="260"/>
      <c r="J774" s="116"/>
      <c r="K774" s="130"/>
      <c r="L774" s="130"/>
      <c r="M774" s="130"/>
      <c r="N774" s="130"/>
      <c r="O774" s="130"/>
      <c r="P774" s="117"/>
      <c r="Q774" s="130"/>
      <c r="R774" s="130"/>
      <c r="S774" s="130"/>
      <c r="T774" s="130"/>
      <c r="U774" s="130"/>
      <c r="V774" s="325"/>
      <c r="W774" s="325"/>
      <c r="X774" s="130"/>
      <c r="Y774" s="325"/>
      <c r="Z774" s="325"/>
      <c r="AA774" s="325"/>
      <c r="AB774" s="130"/>
      <c r="AC774" s="130"/>
      <c r="AD774" s="130"/>
      <c r="AE774" s="130"/>
      <c r="AF774" s="130"/>
      <c r="AG774" s="130"/>
      <c r="AH774" s="130"/>
      <c r="AI774" s="130"/>
      <c r="AJ774" s="130"/>
      <c r="AK774" s="130"/>
      <c r="AL774" s="130"/>
      <c r="AM774" s="130"/>
      <c r="AN774" s="130"/>
      <c r="AO774" s="116"/>
      <c r="AP774" s="116"/>
      <c r="AQ774" s="116"/>
      <c r="AR774" s="116"/>
      <c r="AS774" s="116"/>
      <c r="AT774" s="116"/>
      <c r="AU774" s="116"/>
      <c r="AV774" s="116"/>
      <c r="AW774" s="116"/>
      <c r="AX774" s="116"/>
      <c r="AY774" s="116"/>
    </row>
    <row r="775" spans="9:51" ht="15.75" customHeight="1">
      <c r="I775" s="260"/>
      <c r="J775" s="116"/>
      <c r="K775" s="130"/>
      <c r="L775" s="130"/>
      <c r="M775" s="130"/>
      <c r="N775" s="130"/>
      <c r="O775" s="130"/>
      <c r="P775" s="117"/>
      <c r="Q775" s="130"/>
      <c r="R775" s="130"/>
      <c r="S775" s="130"/>
      <c r="T775" s="130"/>
      <c r="U775" s="130"/>
      <c r="V775" s="325"/>
      <c r="W775" s="325"/>
      <c r="X775" s="130"/>
      <c r="Y775" s="325"/>
      <c r="Z775" s="325"/>
      <c r="AA775" s="325"/>
      <c r="AB775" s="130"/>
      <c r="AC775" s="130"/>
      <c r="AD775" s="130"/>
      <c r="AE775" s="130"/>
      <c r="AF775" s="130"/>
      <c r="AG775" s="130"/>
      <c r="AH775" s="130"/>
      <c r="AI775" s="130"/>
      <c r="AJ775" s="130"/>
      <c r="AK775" s="130"/>
      <c r="AL775" s="130"/>
      <c r="AM775" s="130"/>
      <c r="AN775" s="130"/>
      <c r="AO775" s="116"/>
      <c r="AP775" s="116"/>
      <c r="AQ775" s="116"/>
      <c r="AR775" s="116"/>
      <c r="AS775" s="116"/>
      <c r="AT775" s="116"/>
      <c r="AU775" s="116"/>
      <c r="AV775" s="116"/>
      <c r="AW775" s="116"/>
      <c r="AX775" s="116"/>
      <c r="AY775" s="116"/>
    </row>
    <row r="776" spans="9:51" ht="15.75" customHeight="1">
      <c r="I776" s="260"/>
      <c r="J776" s="116"/>
      <c r="K776" s="130"/>
      <c r="L776" s="130"/>
      <c r="M776" s="130"/>
      <c r="N776" s="130"/>
      <c r="O776" s="130"/>
      <c r="P776" s="117"/>
      <c r="Q776" s="130"/>
      <c r="R776" s="130"/>
      <c r="S776" s="130"/>
      <c r="T776" s="130"/>
      <c r="U776" s="130"/>
      <c r="V776" s="325"/>
      <c r="W776" s="325"/>
      <c r="X776" s="130"/>
      <c r="Y776" s="325"/>
      <c r="Z776" s="325"/>
      <c r="AA776" s="325"/>
      <c r="AB776" s="130"/>
      <c r="AC776" s="130"/>
      <c r="AD776" s="130"/>
      <c r="AE776" s="130"/>
      <c r="AF776" s="130"/>
      <c r="AG776" s="130"/>
      <c r="AH776" s="130"/>
      <c r="AI776" s="130"/>
      <c r="AJ776" s="130"/>
      <c r="AK776" s="130"/>
      <c r="AL776" s="130"/>
      <c r="AM776" s="130"/>
      <c r="AN776" s="130"/>
      <c r="AO776" s="116"/>
      <c r="AP776" s="116"/>
      <c r="AQ776" s="116"/>
      <c r="AR776" s="116"/>
      <c r="AS776" s="116"/>
      <c r="AT776" s="116"/>
      <c r="AU776" s="116"/>
      <c r="AV776" s="116"/>
      <c r="AW776" s="116"/>
      <c r="AX776" s="116"/>
      <c r="AY776" s="116"/>
    </row>
    <row r="777" spans="9:51" ht="15.75" customHeight="1">
      <c r="I777" s="260"/>
      <c r="J777" s="116"/>
      <c r="K777" s="130"/>
      <c r="L777" s="130"/>
      <c r="M777" s="130"/>
      <c r="N777" s="130"/>
      <c r="O777" s="130"/>
      <c r="P777" s="117"/>
      <c r="Q777" s="130"/>
      <c r="R777" s="130"/>
      <c r="S777" s="130"/>
      <c r="T777" s="130"/>
      <c r="U777" s="130"/>
      <c r="V777" s="325"/>
      <c r="W777" s="325"/>
      <c r="X777" s="130"/>
      <c r="Y777" s="325"/>
      <c r="Z777" s="325"/>
      <c r="AA777" s="325"/>
      <c r="AB777" s="130"/>
      <c r="AC777" s="130"/>
      <c r="AD777" s="130"/>
      <c r="AE777" s="130"/>
      <c r="AF777" s="130"/>
      <c r="AG777" s="130"/>
      <c r="AH777" s="130"/>
      <c r="AI777" s="130"/>
      <c r="AJ777" s="130"/>
      <c r="AK777" s="130"/>
      <c r="AL777" s="130"/>
      <c r="AM777" s="130"/>
      <c r="AN777" s="130"/>
      <c r="AO777" s="116"/>
      <c r="AP777" s="116"/>
      <c r="AQ777" s="116"/>
      <c r="AR777" s="116"/>
      <c r="AS777" s="116"/>
      <c r="AT777" s="116"/>
      <c r="AU777" s="116"/>
      <c r="AV777" s="116"/>
      <c r="AW777" s="116"/>
      <c r="AX777" s="116"/>
      <c r="AY777" s="116"/>
    </row>
    <row r="778" spans="9:51" ht="15.75" customHeight="1">
      <c r="I778" s="260"/>
      <c r="J778" s="116"/>
      <c r="K778" s="130"/>
      <c r="L778" s="130"/>
      <c r="M778" s="130"/>
      <c r="N778" s="130"/>
      <c r="O778" s="130"/>
      <c r="P778" s="117"/>
      <c r="Q778" s="130"/>
      <c r="R778" s="130"/>
      <c r="S778" s="130"/>
      <c r="T778" s="130"/>
      <c r="U778" s="130"/>
      <c r="V778" s="325"/>
      <c r="W778" s="325"/>
      <c r="X778" s="130"/>
      <c r="Y778" s="325"/>
      <c r="Z778" s="325"/>
      <c r="AA778" s="325"/>
      <c r="AB778" s="130"/>
      <c r="AC778" s="130"/>
      <c r="AD778" s="130"/>
      <c r="AE778" s="130"/>
      <c r="AF778" s="130"/>
      <c r="AG778" s="130"/>
      <c r="AH778" s="130"/>
      <c r="AI778" s="130"/>
      <c r="AJ778" s="130"/>
      <c r="AK778" s="130"/>
      <c r="AL778" s="130"/>
      <c r="AM778" s="130"/>
      <c r="AN778" s="130"/>
      <c r="AO778" s="116"/>
      <c r="AP778" s="116"/>
      <c r="AQ778" s="116"/>
      <c r="AR778" s="116"/>
      <c r="AS778" s="116"/>
      <c r="AT778" s="116"/>
      <c r="AU778" s="116"/>
      <c r="AV778" s="116"/>
      <c r="AW778" s="116"/>
      <c r="AX778" s="116"/>
      <c r="AY778" s="116"/>
    </row>
    <row r="779" spans="9:51" ht="15.75" customHeight="1">
      <c r="I779" s="260"/>
      <c r="J779" s="116"/>
      <c r="K779" s="130"/>
      <c r="L779" s="130"/>
      <c r="M779" s="130"/>
      <c r="N779" s="130"/>
      <c r="O779" s="130"/>
      <c r="P779" s="117"/>
      <c r="Q779" s="130"/>
      <c r="R779" s="130"/>
      <c r="S779" s="130"/>
      <c r="T779" s="130"/>
      <c r="U779" s="130"/>
      <c r="V779" s="325"/>
      <c r="W779" s="325"/>
      <c r="X779" s="130"/>
      <c r="Y779" s="325"/>
      <c r="Z779" s="325"/>
      <c r="AA779" s="325"/>
      <c r="AB779" s="130"/>
      <c r="AC779" s="130"/>
      <c r="AD779" s="130"/>
      <c r="AE779" s="130"/>
      <c r="AF779" s="130"/>
      <c r="AG779" s="130"/>
      <c r="AH779" s="130"/>
      <c r="AI779" s="130"/>
      <c r="AJ779" s="130"/>
      <c r="AK779" s="130"/>
      <c r="AL779" s="130"/>
      <c r="AM779" s="130"/>
      <c r="AN779" s="130"/>
      <c r="AO779" s="116"/>
      <c r="AP779" s="116"/>
      <c r="AQ779" s="116"/>
      <c r="AR779" s="116"/>
      <c r="AS779" s="116"/>
      <c r="AT779" s="116"/>
      <c r="AU779" s="116"/>
      <c r="AV779" s="116"/>
      <c r="AW779" s="116"/>
      <c r="AX779" s="116"/>
      <c r="AY779" s="116"/>
    </row>
    <row r="780" spans="9:51" ht="15.75" customHeight="1">
      <c r="I780" s="260"/>
      <c r="J780" s="116"/>
      <c r="K780" s="130"/>
      <c r="L780" s="130"/>
      <c r="M780" s="130"/>
      <c r="N780" s="130"/>
      <c r="O780" s="130"/>
      <c r="P780" s="117"/>
      <c r="Q780" s="130"/>
      <c r="R780" s="130"/>
      <c r="S780" s="130"/>
      <c r="T780" s="130"/>
      <c r="U780" s="130"/>
      <c r="V780" s="325"/>
      <c r="W780" s="325"/>
      <c r="X780" s="130"/>
      <c r="Y780" s="325"/>
      <c r="Z780" s="325"/>
      <c r="AA780" s="325"/>
      <c r="AB780" s="130"/>
      <c r="AC780" s="130"/>
      <c r="AD780" s="130"/>
      <c r="AE780" s="130"/>
      <c r="AF780" s="130"/>
      <c r="AG780" s="130"/>
      <c r="AH780" s="130"/>
      <c r="AI780" s="130"/>
      <c r="AJ780" s="130"/>
      <c r="AK780" s="130"/>
      <c r="AL780" s="130"/>
      <c r="AM780" s="130"/>
      <c r="AN780" s="130"/>
      <c r="AO780" s="116"/>
      <c r="AP780" s="116"/>
      <c r="AQ780" s="116"/>
      <c r="AR780" s="116"/>
      <c r="AS780" s="116"/>
      <c r="AT780" s="116"/>
      <c r="AU780" s="116"/>
      <c r="AV780" s="116"/>
      <c r="AW780" s="116"/>
      <c r="AX780" s="116"/>
      <c r="AY780" s="116"/>
    </row>
    <row r="781" spans="9:51" ht="15.75" customHeight="1">
      <c r="I781" s="260"/>
      <c r="J781" s="116"/>
      <c r="K781" s="130"/>
      <c r="L781" s="130"/>
      <c r="M781" s="130"/>
      <c r="N781" s="130"/>
      <c r="O781" s="130"/>
      <c r="P781" s="117"/>
      <c r="Q781" s="130"/>
      <c r="R781" s="130"/>
      <c r="S781" s="130"/>
      <c r="T781" s="130"/>
      <c r="U781" s="130"/>
      <c r="V781" s="325"/>
      <c r="W781" s="325"/>
      <c r="X781" s="130"/>
      <c r="Y781" s="325"/>
      <c r="Z781" s="325"/>
      <c r="AA781" s="325"/>
      <c r="AB781" s="130"/>
      <c r="AC781" s="130"/>
      <c r="AD781" s="130"/>
      <c r="AE781" s="130"/>
      <c r="AF781" s="130"/>
      <c r="AG781" s="130"/>
      <c r="AH781" s="130"/>
      <c r="AI781" s="130"/>
      <c r="AJ781" s="130"/>
      <c r="AK781" s="130"/>
      <c r="AL781" s="130"/>
      <c r="AM781" s="130"/>
      <c r="AN781" s="130"/>
      <c r="AO781" s="116"/>
      <c r="AP781" s="116"/>
      <c r="AQ781" s="116"/>
      <c r="AR781" s="116"/>
      <c r="AS781" s="116"/>
      <c r="AT781" s="116"/>
      <c r="AU781" s="116"/>
      <c r="AV781" s="116"/>
      <c r="AW781" s="116"/>
      <c r="AX781" s="116"/>
      <c r="AY781" s="116"/>
    </row>
    <row r="782" spans="9:51" ht="15.75" customHeight="1">
      <c r="I782" s="260"/>
      <c r="J782" s="116"/>
      <c r="K782" s="130"/>
      <c r="L782" s="130"/>
      <c r="M782" s="130"/>
      <c r="N782" s="130"/>
      <c r="O782" s="130"/>
      <c r="P782" s="117"/>
      <c r="Q782" s="130"/>
      <c r="R782" s="130"/>
      <c r="S782" s="130"/>
      <c r="T782" s="130"/>
      <c r="U782" s="130"/>
      <c r="V782" s="325"/>
      <c r="W782" s="325"/>
      <c r="X782" s="130"/>
      <c r="Y782" s="325"/>
      <c r="Z782" s="325"/>
      <c r="AA782" s="325"/>
      <c r="AB782" s="130"/>
      <c r="AC782" s="130"/>
      <c r="AD782" s="130"/>
      <c r="AE782" s="130"/>
      <c r="AF782" s="130"/>
      <c r="AG782" s="130"/>
      <c r="AH782" s="130"/>
      <c r="AI782" s="130"/>
      <c r="AJ782" s="130"/>
      <c r="AK782" s="130"/>
      <c r="AL782" s="130"/>
      <c r="AM782" s="130"/>
      <c r="AN782" s="130"/>
      <c r="AO782" s="116"/>
      <c r="AP782" s="116"/>
      <c r="AQ782" s="116"/>
      <c r="AR782" s="116"/>
      <c r="AS782" s="116"/>
      <c r="AT782" s="116"/>
      <c r="AU782" s="116"/>
      <c r="AV782" s="116"/>
      <c r="AW782" s="116"/>
      <c r="AX782" s="116"/>
      <c r="AY782" s="116"/>
    </row>
    <row r="783" spans="9:51" ht="15.75" customHeight="1">
      <c r="I783" s="260"/>
      <c r="J783" s="116"/>
      <c r="K783" s="130"/>
      <c r="L783" s="130"/>
      <c r="M783" s="130"/>
      <c r="N783" s="130"/>
      <c r="O783" s="130"/>
      <c r="P783" s="117"/>
      <c r="Q783" s="130"/>
      <c r="R783" s="130"/>
      <c r="S783" s="130"/>
      <c r="T783" s="130"/>
      <c r="U783" s="130"/>
      <c r="V783" s="325"/>
      <c r="W783" s="325"/>
      <c r="X783" s="130"/>
      <c r="Y783" s="325"/>
      <c r="Z783" s="325"/>
      <c r="AA783" s="325"/>
      <c r="AB783" s="130"/>
      <c r="AC783" s="130"/>
      <c r="AD783" s="130"/>
      <c r="AE783" s="130"/>
      <c r="AF783" s="130"/>
      <c r="AG783" s="130"/>
      <c r="AH783" s="130"/>
      <c r="AI783" s="130"/>
      <c r="AJ783" s="130"/>
      <c r="AK783" s="130"/>
      <c r="AL783" s="130"/>
      <c r="AM783" s="130"/>
      <c r="AN783" s="130"/>
      <c r="AO783" s="116"/>
      <c r="AP783" s="116"/>
      <c r="AQ783" s="116"/>
      <c r="AR783" s="116"/>
      <c r="AS783" s="116"/>
      <c r="AT783" s="116"/>
      <c r="AU783" s="116"/>
      <c r="AV783" s="116"/>
      <c r="AW783" s="116"/>
      <c r="AX783" s="116"/>
      <c r="AY783" s="116"/>
    </row>
    <row r="784" spans="9:51" ht="15.75" customHeight="1">
      <c r="I784" s="260"/>
      <c r="J784" s="116"/>
      <c r="K784" s="130"/>
      <c r="L784" s="130"/>
      <c r="M784" s="130"/>
      <c r="N784" s="130"/>
      <c r="O784" s="130"/>
      <c r="P784" s="117"/>
      <c r="Q784" s="130"/>
      <c r="R784" s="130"/>
      <c r="S784" s="130"/>
      <c r="T784" s="130"/>
      <c r="U784" s="130"/>
      <c r="V784" s="325"/>
      <c r="W784" s="325"/>
      <c r="X784" s="130"/>
      <c r="Y784" s="325"/>
      <c r="Z784" s="325"/>
      <c r="AA784" s="325"/>
      <c r="AB784" s="130"/>
      <c r="AC784" s="130"/>
      <c r="AD784" s="130"/>
      <c r="AE784" s="130"/>
      <c r="AF784" s="130"/>
      <c r="AG784" s="130"/>
      <c r="AH784" s="130"/>
      <c r="AI784" s="130"/>
      <c r="AJ784" s="130"/>
      <c r="AK784" s="130"/>
      <c r="AL784" s="130"/>
      <c r="AM784" s="130"/>
      <c r="AN784" s="130"/>
      <c r="AO784" s="116"/>
      <c r="AP784" s="116"/>
      <c r="AQ784" s="116"/>
      <c r="AR784" s="116"/>
      <c r="AS784" s="116"/>
      <c r="AT784" s="116"/>
      <c r="AU784" s="116"/>
      <c r="AV784" s="116"/>
      <c r="AW784" s="116"/>
      <c r="AX784" s="116"/>
      <c r="AY784" s="116"/>
    </row>
    <row r="785" spans="9:51" ht="15.75" customHeight="1">
      <c r="I785" s="260"/>
      <c r="J785" s="116"/>
      <c r="K785" s="130"/>
      <c r="L785" s="130"/>
      <c r="M785" s="130"/>
      <c r="N785" s="130"/>
      <c r="O785" s="130"/>
      <c r="P785" s="117"/>
      <c r="Q785" s="130"/>
      <c r="R785" s="130"/>
      <c r="S785" s="130"/>
      <c r="T785" s="130"/>
      <c r="U785" s="130"/>
      <c r="V785" s="325"/>
      <c r="W785" s="325"/>
      <c r="X785" s="130"/>
      <c r="Y785" s="325"/>
      <c r="Z785" s="325"/>
      <c r="AA785" s="325"/>
      <c r="AB785" s="130"/>
      <c r="AC785" s="130"/>
      <c r="AD785" s="130"/>
      <c r="AE785" s="130"/>
      <c r="AF785" s="130"/>
      <c r="AG785" s="130"/>
      <c r="AH785" s="130"/>
      <c r="AI785" s="130"/>
      <c r="AJ785" s="130"/>
      <c r="AK785" s="130"/>
      <c r="AL785" s="130"/>
      <c r="AM785" s="130"/>
      <c r="AN785" s="130"/>
      <c r="AO785" s="116"/>
      <c r="AP785" s="116"/>
      <c r="AQ785" s="116"/>
      <c r="AR785" s="116"/>
      <c r="AS785" s="116"/>
      <c r="AT785" s="116"/>
      <c r="AU785" s="116"/>
      <c r="AV785" s="116"/>
      <c r="AW785" s="116"/>
      <c r="AX785" s="116"/>
      <c r="AY785" s="116"/>
    </row>
    <row r="786" spans="9:51" ht="15.75" customHeight="1">
      <c r="I786" s="260"/>
      <c r="J786" s="116"/>
      <c r="K786" s="130"/>
      <c r="L786" s="130"/>
      <c r="M786" s="130"/>
      <c r="N786" s="130"/>
      <c r="O786" s="130"/>
      <c r="P786" s="117"/>
      <c r="Q786" s="130"/>
      <c r="R786" s="130"/>
      <c r="S786" s="130"/>
      <c r="T786" s="130"/>
      <c r="U786" s="130"/>
      <c r="V786" s="325"/>
      <c r="W786" s="325"/>
      <c r="X786" s="130"/>
      <c r="Y786" s="325"/>
      <c r="Z786" s="325"/>
      <c r="AA786" s="325"/>
      <c r="AB786" s="130"/>
      <c r="AC786" s="130"/>
      <c r="AD786" s="130"/>
      <c r="AE786" s="130"/>
      <c r="AF786" s="130"/>
      <c r="AG786" s="130"/>
      <c r="AH786" s="130"/>
      <c r="AI786" s="130"/>
      <c r="AJ786" s="130"/>
      <c r="AK786" s="130"/>
      <c r="AL786" s="130"/>
      <c r="AM786" s="130"/>
      <c r="AN786" s="130"/>
      <c r="AO786" s="116"/>
      <c r="AP786" s="116"/>
      <c r="AQ786" s="116"/>
      <c r="AR786" s="116"/>
      <c r="AS786" s="116"/>
      <c r="AT786" s="116"/>
      <c r="AU786" s="116"/>
      <c r="AV786" s="116"/>
      <c r="AW786" s="116"/>
      <c r="AX786" s="116"/>
      <c r="AY786" s="116"/>
    </row>
    <row r="787" spans="9:51" ht="15.75" customHeight="1">
      <c r="I787" s="260"/>
      <c r="J787" s="116"/>
      <c r="K787" s="130"/>
      <c r="L787" s="130"/>
      <c r="M787" s="130"/>
      <c r="N787" s="130"/>
      <c r="O787" s="130"/>
      <c r="P787" s="117"/>
      <c r="Q787" s="130"/>
      <c r="R787" s="130"/>
      <c r="S787" s="130"/>
      <c r="T787" s="130"/>
      <c r="U787" s="130"/>
      <c r="V787" s="325"/>
      <c r="W787" s="325"/>
      <c r="X787" s="130"/>
      <c r="Y787" s="325"/>
      <c r="Z787" s="325"/>
      <c r="AA787" s="325"/>
      <c r="AB787" s="130"/>
      <c r="AC787" s="130"/>
      <c r="AD787" s="130"/>
      <c r="AE787" s="130"/>
      <c r="AF787" s="130"/>
      <c r="AG787" s="130"/>
      <c r="AH787" s="130"/>
      <c r="AI787" s="130"/>
      <c r="AJ787" s="130"/>
      <c r="AK787" s="130"/>
      <c r="AL787" s="130"/>
      <c r="AM787" s="130"/>
      <c r="AN787" s="130"/>
      <c r="AO787" s="116"/>
      <c r="AP787" s="116"/>
      <c r="AQ787" s="116"/>
      <c r="AR787" s="116"/>
      <c r="AS787" s="116"/>
      <c r="AT787" s="116"/>
      <c r="AU787" s="116"/>
      <c r="AV787" s="116"/>
      <c r="AW787" s="116"/>
      <c r="AX787" s="116"/>
      <c r="AY787" s="116"/>
    </row>
    <row r="788" spans="9:51" ht="15.75" customHeight="1">
      <c r="I788" s="260"/>
      <c r="J788" s="116"/>
      <c r="K788" s="130"/>
      <c r="L788" s="130"/>
      <c r="M788" s="130"/>
      <c r="N788" s="130"/>
      <c r="O788" s="130"/>
      <c r="P788" s="117"/>
      <c r="Q788" s="130"/>
      <c r="R788" s="130"/>
      <c r="S788" s="130"/>
      <c r="T788" s="130"/>
      <c r="U788" s="130"/>
      <c r="V788" s="325"/>
      <c r="W788" s="325"/>
      <c r="X788" s="130"/>
      <c r="Y788" s="325"/>
      <c r="Z788" s="325"/>
      <c r="AA788" s="325"/>
      <c r="AB788" s="130"/>
      <c r="AC788" s="130"/>
      <c r="AD788" s="130"/>
      <c r="AE788" s="130"/>
      <c r="AF788" s="130"/>
      <c r="AG788" s="130"/>
      <c r="AH788" s="130"/>
      <c r="AI788" s="130"/>
      <c r="AJ788" s="130"/>
      <c r="AK788" s="130"/>
      <c r="AL788" s="130"/>
      <c r="AM788" s="130"/>
      <c r="AN788" s="130"/>
      <c r="AO788" s="116"/>
      <c r="AP788" s="116"/>
      <c r="AQ788" s="116"/>
      <c r="AR788" s="116"/>
      <c r="AS788" s="116"/>
      <c r="AT788" s="116"/>
      <c r="AU788" s="116"/>
      <c r="AV788" s="116"/>
      <c r="AW788" s="116"/>
      <c r="AX788" s="116"/>
      <c r="AY788" s="116"/>
    </row>
    <row r="789" spans="9:51" ht="15.75" customHeight="1">
      <c r="I789" s="260"/>
      <c r="J789" s="116"/>
      <c r="K789" s="130"/>
      <c r="L789" s="130"/>
      <c r="M789" s="130"/>
      <c r="N789" s="130"/>
      <c r="O789" s="130"/>
      <c r="P789" s="117"/>
      <c r="Q789" s="130"/>
      <c r="R789" s="130"/>
      <c r="S789" s="130"/>
      <c r="T789" s="130"/>
      <c r="U789" s="130"/>
      <c r="V789" s="325"/>
      <c r="W789" s="325"/>
      <c r="X789" s="130"/>
      <c r="Y789" s="325"/>
      <c r="Z789" s="325"/>
      <c r="AA789" s="325"/>
      <c r="AB789" s="130"/>
      <c r="AC789" s="130"/>
      <c r="AD789" s="130"/>
      <c r="AE789" s="130"/>
      <c r="AF789" s="130"/>
      <c r="AG789" s="130"/>
      <c r="AH789" s="130"/>
      <c r="AI789" s="130"/>
      <c r="AJ789" s="130"/>
      <c r="AK789" s="130"/>
      <c r="AL789" s="130"/>
      <c r="AM789" s="130"/>
      <c r="AN789" s="130"/>
      <c r="AO789" s="116"/>
      <c r="AP789" s="116"/>
      <c r="AQ789" s="116"/>
      <c r="AR789" s="116"/>
      <c r="AS789" s="116"/>
      <c r="AT789" s="116"/>
      <c r="AU789" s="116"/>
      <c r="AV789" s="116"/>
      <c r="AW789" s="116"/>
      <c r="AX789" s="116"/>
      <c r="AY789" s="116"/>
    </row>
    <row r="790" spans="9:51" ht="15.75" customHeight="1">
      <c r="I790" s="260"/>
      <c r="J790" s="116"/>
      <c r="K790" s="130"/>
      <c r="L790" s="130"/>
      <c r="M790" s="130"/>
      <c r="N790" s="130"/>
      <c r="O790" s="130"/>
      <c r="P790" s="117"/>
      <c r="Q790" s="130"/>
      <c r="R790" s="130"/>
      <c r="S790" s="130"/>
      <c r="T790" s="130"/>
      <c r="U790" s="130"/>
      <c r="V790" s="325"/>
      <c r="W790" s="325"/>
      <c r="X790" s="130"/>
      <c r="Y790" s="325"/>
      <c r="Z790" s="325"/>
      <c r="AA790" s="325"/>
      <c r="AB790" s="130"/>
      <c r="AC790" s="130"/>
      <c r="AD790" s="130"/>
      <c r="AE790" s="130"/>
      <c r="AF790" s="130"/>
      <c r="AG790" s="130"/>
      <c r="AH790" s="130"/>
      <c r="AI790" s="130"/>
      <c r="AJ790" s="130"/>
      <c r="AK790" s="130"/>
      <c r="AL790" s="130"/>
      <c r="AM790" s="130"/>
      <c r="AN790" s="130"/>
      <c r="AO790" s="116"/>
      <c r="AP790" s="116"/>
      <c r="AQ790" s="116"/>
      <c r="AR790" s="116"/>
      <c r="AS790" s="116"/>
      <c r="AT790" s="116"/>
      <c r="AU790" s="116"/>
      <c r="AV790" s="116"/>
      <c r="AW790" s="116"/>
      <c r="AX790" s="116"/>
      <c r="AY790" s="116"/>
    </row>
    <row r="791" spans="9:51" ht="15.75" customHeight="1">
      <c r="I791" s="260"/>
      <c r="J791" s="116"/>
      <c r="K791" s="130"/>
      <c r="L791" s="130"/>
      <c r="M791" s="130"/>
      <c r="N791" s="130"/>
      <c r="O791" s="130"/>
      <c r="P791" s="117"/>
      <c r="Q791" s="130"/>
      <c r="R791" s="130"/>
      <c r="S791" s="130"/>
      <c r="T791" s="130"/>
      <c r="U791" s="130"/>
      <c r="V791" s="325"/>
      <c r="W791" s="325"/>
      <c r="X791" s="130"/>
      <c r="Y791" s="325"/>
      <c r="Z791" s="325"/>
      <c r="AA791" s="325"/>
      <c r="AB791" s="130"/>
      <c r="AC791" s="130"/>
      <c r="AD791" s="130"/>
      <c r="AE791" s="130"/>
      <c r="AF791" s="130"/>
      <c r="AG791" s="130"/>
      <c r="AH791" s="130"/>
      <c r="AI791" s="130"/>
      <c r="AJ791" s="130"/>
      <c r="AK791" s="130"/>
      <c r="AL791" s="130"/>
      <c r="AM791" s="130"/>
      <c r="AN791" s="130"/>
      <c r="AO791" s="116"/>
      <c r="AP791" s="116"/>
      <c r="AQ791" s="116"/>
      <c r="AR791" s="116"/>
      <c r="AS791" s="116"/>
      <c r="AT791" s="116"/>
      <c r="AU791" s="116"/>
      <c r="AV791" s="116"/>
      <c r="AW791" s="116"/>
      <c r="AX791" s="116"/>
      <c r="AY791" s="116"/>
    </row>
    <row r="792" spans="9:51" ht="15.75" customHeight="1">
      <c r="I792" s="260"/>
      <c r="J792" s="116"/>
      <c r="K792" s="130"/>
      <c r="L792" s="130"/>
      <c r="M792" s="130"/>
      <c r="N792" s="130"/>
      <c r="O792" s="130"/>
      <c r="P792" s="117"/>
      <c r="Q792" s="130"/>
      <c r="R792" s="130"/>
      <c r="S792" s="130"/>
      <c r="T792" s="130"/>
      <c r="U792" s="130"/>
      <c r="V792" s="325"/>
      <c r="W792" s="325"/>
      <c r="X792" s="130"/>
      <c r="Y792" s="325"/>
      <c r="Z792" s="325"/>
      <c r="AA792" s="325"/>
      <c r="AB792" s="130"/>
      <c r="AC792" s="130"/>
      <c r="AD792" s="130"/>
      <c r="AE792" s="130"/>
      <c r="AF792" s="130"/>
      <c r="AG792" s="130"/>
      <c r="AH792" s="130"/>
      <c r="AI792" s="130"/>
      <c r="AJ792" s="130"/>
      <c r="AK792" s="130"/>
      <c r="AL792" s="130"/>
      <c r="AM792" s="130"/>
      <c r="AN792" s="130"/>
      <c r="AO792" s="116"/>
      <c r="AP792" s="116"/>
      <c r="AQ792" s="116"/>
      <c r="AR792" s="116"/>
      <c r="AS792" s="116"/>
      <c r="AT792" s="116"/>
      <c r="AU792" s="116"/>
      <c r="AV792" s="116"/>
      <c r="AW792" s="116"/>
      <c r="AX792" s="116"/>
      <c r="AY792" s="116"/>
    </row>
    <row r="793" spans="9:51" ht="15.75" customHeight="1">
      <c r="I793" s="260"/>
      <c r="J793" s="116"/>
      <c r="K793" s="130"/>
      <c r="L793" s="130"/>
      <c r="M793" s="130"/>
      <c r="N793" s="130"/>
      <c r="O793" s="130"/>
      <c r="P793" s="117"/>
      <c r="Q793" s="130"/>
      <c r="R793" s="130"/>
      <c r="S793" s="130"/>
      <c r="T793" s="130"/>
      <c r="U793" s="130"/>
      <c r="V793" s="325"/>
      <c r="W793" s="325"/>
      <c r="X793" s="130"/>
      <c r="Y793" s="325"/>
      <c r="Z793" s="325"/>
      <c r="AA793" s="325"/>
      <c r="AB793" s="130"/>
      <c r="AC793" s="130"/>
      <c r="AD793" s="130"/>
      <c r="AE793" s="130"/>
      <c r="AF793" s="130"/>
      <c r="AG793" s="130"/>
      <c r="AH793" s="130"/>
      <c r="AI793" s="130"/>
      <c r="AJ793" s="130"/>
      <c r="AK793" s="130"/>
      <c r="AL793" s="130"/>
      <c r="AM793" s="130"/>
      <c r="AN793" s="130"/>
      <c r="AO793" s="116"/>
      <c r="AP793" s="116"/>
      <c r="AQ793" s="116"/>
      <c r="AR793" s="116"/>
      <c r="AS793" s="116"/>
      <c r="AT793" s="116"/>
      <c r="AU793" s="116"/>
      <c r="AV793" s="116"/>
      <c r="AW793" s="116"/>
      <c r="AX793" s="116"/>
      <c r="AY793" s="116"/>
    </row>
    <row r="794" spans="9:51" ht="15.75" customHeight="1">
      <c r="I794" s="260"/>
      <c r="J794" s="116"/>
      <c r="K794" s="130"/>
      <c r="L794" s="130"/>
      <c r="M794" s="130"/>
      <c r="N794" s="130"/>
      <c r="O794" s="130"/>
      <c r="P794" s="117"/>
      <c r="Q794" s="130"/>
      <c r="R794" s="130"/>
      <c r="S794" s="130"/>
      <c r="T794" s="130"/>
      <c r="U794" s="130"/>
      <c r="V794" s="325"/>
      <c r="W794" s="325"/>
      <c r="X794" s="130"/>
      <c r="Y794" s="325"/>
      <c r="Z794" s="325"/>
      <c r="AA794" s="325"/>
      <c r="AB794" s="130"/>
      <c r="AC794" s="130"/>
      <c r="AD794" s="130"/>
      <c r="AE794" s="130"/>
      <c r="AF794" s="130"/>
      <c r="AG794" s="130"/>
      <c r="AH794" s="130"/>
      <c r="AI794" s="130"/>
      <c r="AJ794" s="130"/>
      <c r="AK794" s="130"/>
      <c r="AL794" s="130"/>
      <c r="AM794" s="130"/>
      <c r="AN794" s="130"/>
      <c r="AO794" s="116"/>
      <c r="AP794" s="116"/>
      <c r="AQ794" s="116"/>
      <c r="AR794" s="116"/>
      <c r="AS794" s="116"/>
      <c r="AT794" s="116"/>
      <c r="AU794" s="116"/>
      <c r="AV794" s="116"/>
      <c r="AW794" s="116"/>
      <c r="AX794" s="116"/>
      <c r="AY794" s="116"/>
    </row>
    <row r="795" spans="9:51" ht="15.75" customHeight="1">
      <c r="I795" s="260"/>
      <c r="J795" s="116"/>
      <c r="K795" s="130"/>
      <c r="L795" s="130"/>
      <c r="M795" s="130"/>
      <c r="N795" s="130"/>
      <c r="O795" s="130"/>
      <c r="P795" s="117"/>
      <c r="Q795" s="130"/>
      <c r="R795" s="130"/>
      <c r="S795" s="130"/>
      <c r="T795" s="130"/>
      <c r="U795" s="130"/>
      <c r="V795" s="325"/>
      <c r="W795" s="325"/>
      <c r="X795" s="130"/>
      <c r="Y795" s="325"/>
      <c r="Z795" s="325"/>
      <c r="AA795" s="325"/>
      <c r="AB795" s="130"/>
      <c r="AC795" s="130"/>
      <c r="AD795" s="130"/>
      <c r="AE795" s="130"/>
      <c r="AF795" s="130"/>
      <c r="AG795" s="130"/>
      <c r="AH795" s="130"/>
      <c r="AI795" s="130"/>
      <c r="AJ795" s="130"/>
      <c r="AK795" s="130"/>
      <c r="AL795" s="130"/>
      <c r="AM795" s="130"/>
      <c r="AN795" s="130"/>
      <c r="AO795" s="116"/>
      <c r="AP795" s="116"/>
      <c r="AQ795" s="116"/>
      <c r="AR795" s="116"/>
      <c r="AS795" s="116"/>
      <c r="AT795" s="116"/>
      <c r="AU795" s="116"/>
      <c r="AV795" s="116"/>
      <c r="AW795" s="116"/>
      <c r="AX795" s="116"/>
      <c r="AY795" s="116"/>
    </row>
    <row r="796" spans="9:51" ht="15.75" customHeight="1">
      <c r="I796" s="260"/>
      <c r="J796" s="116"/>
      <c r="K796" s="130"/>
      <c r="L796" s="130"/>
      <c r="M796" s="130"/>
      <c r="N796" s="130"/>
      <c r="O796" s="130"/>
      <c r="P796" s="117"/>
      <c r="Q796" s="130"/>
      <c r="R796" s="130"/>
      <c r="S796" s="130"/>
      <c r="T796" s="130"/>
      <c r="U796" s="130"/>
      <c r="V796" s="325"/>
      <c r="W796" s="325"/>
      <c r="X796" s="130"/>
      <c r="Y796" s="325"/>
      <c r="Z796" s="325"/>
      <c r="AA796" s="325"/>
      <c r="AB796" s="130"/>
      <c r="AC796" s="130"/>
      <c r="AD796" s="130"/>
      <c r="AE796" s="130"/>
      <c r="AF796" s="130"/>
      <c r="AG796" s="130"/>
      <c r="AH796" s="130"/>
      <c r="AI796" s="130"/>
      <c r="AJ796" s="130"/>
      <c r="AK796" s="130"/>
      <c r="AL796" s="130"/>
      <c r="AM796" s="130"/>
      <c r="AN796" s="130"/>
      <c r="AO796" s="116"/>
      <c r="AP796" s="116"/>
      <c r="AQ796" s="116"/>
      <c r="AR796" s="116"/>
      <c r="AS796" s="116"/>
      <c r="AT796" s="116"/>
      <c r="AU796" s="116"/>
      <c r="AV796" s="116"/>
      <c r="AW796" s="116"/>
      <c r="AX796" s="116"/>
      <c r="AY796" s="116"/>
    </row>
    <row r="797" spans="9:51" ht="15.75" customHeight="1">
      <c r="I797" s="260"/>
      <c r="J797" s="116"/>
      <c r="K797" s="130"/>
      <c r="L797" s="130"/>
      <c r="M797" s="130"/>
      <c r="N797" s="130"/>
      <c r="O797" s="130"/>
      <c r="P797" s="117"/>
      <c r="Q797" s="130"/>
      <c r="R797" s="130"/>
      <c r="S797" s="130"/>
      <c r="T797" s="130"/>
      <c r="U797" s="130"/>
      <c r="V797" s="325"/>
      <c r="W797" s="325"/>
      <c r="X797" s="130"/>
      <c r="Y797" s="325"/>
      <c r="Z797" s="325"/>
      <c r="AA797" s="325"/>
      <c r="AB797" s="130"/>
      <c r="AC797" s="130"/>
      <c r="AD797" s="130"/>
      <c r="AE797" s="130"/>
      <c r="AF797" s="130"/>
      <c r="AG797" s="130"/>
      <c r="AH797" s="130"/>
      <c r="AI797" s="130"/>
      <c r="AJ797" s="130"/>
      <c r="AK797" s="130"/>
      <c r="AL797" s="130"/>
      <c r="AM797" s="130"/>
      <c r="AN797" s="130"/>
      <c r="AO797" s="116"/>
      <c r="AP797" s="116"/>
      <c r="AQ797" s="116"/>
      <c r="AR797" s="116"/>
      <c r="AS797" s="116"/>
      <c r="AT797" s="116"/>
      <c r="AU797" s="116"/>
      <c r="AV797" s="116"/>
      <c r="AW797" s="116"/>
      <c r="AX797" s="116"/>
      <c r="AY797" s="116"/>
    </row>
    <row r="798" spans="9:51" ht="15.75" customHeight="1">
      <c r="I798" s="260"/>
      <c r="J798" s="116"/>
      <c r="K798" s="130"/>
      <c r="L798" s="130"/>
      <c r="M798" s="130"/>
      <c r="N798" s="130"/>
      <c r="O798" s="130"/>
      <c r="P798" s="117"/>
      <c r="Q798" s="130"/>
      <c r="R798" s="130"/>
      <c r="S798" s="130"/>
      <c r="T798" s="130"/>
      <c r="U798" s="130"/>
      <c r="V798" s="325"/>
      <c r="W798" s="325"/>
      <c r="X798" s="130"/>
      <c r="Y798" s="325"/>
      <c r="Z798" s="325"/>
      <c r="AA798" s="325"/>
      <c r="AB798" s="130"/>
      <c r="AC798" s="130"/>
      <c r="AD798" s="130"/>
      <c r="AE798" s="130"/>
      <c r="AF798" s="130"/>
      <c r="AG798" s="130"/>
      <c r="AH798" s="130"/>
      <c r="AI798" s="130"/>
      <c r="AJ798" s="130"/>
      <c r="AK798" s="130"/>
      <c r="AL798" s="130"/>
      <c r="AM798" s="130"/>
      <c r="AN798" s="130"/>
      <c r="AO798" s="116"/>
      <c r="AP798" s="116"/>
      <c r="AQ798" s="116"/>
      <c r="AR798" s="116"/>
      <c r="AS798" s="116"/>
      <c r="AT798" s="116"/>
      <c r="AU798" s="116"/>
      <c r="AV798" s="116"/>
      <c r="AW798" s="116"/>
      <c r="AX798" s="116"/>
      <c r="AY798" s="116"/>
    </row>
    <row r="799" spans="9:51" ht="15.75" customHeight="1">
      <c r="I799" s="260"/>
      <c r="J799" s="116"/>
      <c r="K799" s="130"/>
      <c r="L799" s="130"/>
      <c r="M799" s="130"/>
      <c r="N799" s="130"/>
      <c r="O799" s="130"/>
      <c r="P799" s="117"/>
      <c r="Q799" s="130"/>
      <c r="R799" s="130"/>
      <c r="S799" s="130"/>
      <c r="T799" s="130"/>
      <c r="U799" s="130"/>
      <c r="V799" s="325"/>
      <c r="W799" s="325"/>
      <c r="X799" s="130"/>
      <c r="Y799" s="325"/>
      <c r="Z799" s="325"/>
      <c r="AA799" s="325"/>
      <c r="AB799" s="130"/>
      <c r="AC799" s="130"/>
      <c r="AD799" s="130"/>
      <c r="AE799" s="130"/>
      <c r="AF799" s="130"/>
      <c r="AG799" s="130"/>
      <c r="AH799" s="130"/>
      <c r="AI799" s="130"/>
      <c r="AJ799" s="130"/>
      <c r="AK799" s="130"/>
      <c r="AL799" s="130"/>
      <c r="AM799" s="130"/>
      <c r="AN799" s="130"/>
      <c r="AO799" s="116"/>
      <c r="AP799" s="116"/>
      <c r="AQ799" s="116"/>
      <c r="AR799" s="116"/>
      <c r="AS799" s="116"/>
      <c r="AT799" s="116"/>
      <c r="AU799" s="116"/>
      <c r="AV799" s="116"/>
      <c r="AW799" s="116"/>
      <c r="AX799" s="116"/>
      <c r="AY799" s="116"/>
    </row>
    <row r="800" spans="9:51" ht="15.75" customHeight="1">
      <c r="I800" s="260"/>
      <c r="J800" s="116"/>
      <c r="K800" s="130"/>
      <c r="L800" s="130"/>
      <c r="M800" s="130"/>
      <c r="N800" s="130"/>
      <c r="O800" s="130"/>
      <c r="P800" s="117"/>
      <c r="Q800" s="130"/>
      <c r="R800" s="130"/>
      <c r="S800" s="130"/>
      <c r="T800" s="130"/>
      <c r="U800" s="130"/>
      <c r="V800" s="325"/>
      <c r="W800" s="325"/>
      <c r="X800" s="130"/>
      <c r="Y800" s="325"/>
      <c r="Z800" s="325"/>
      <c r="AA800" s="325"/>
      <c r="AB800" s="130"/>
      <c r="AC800" s="130"/>
      <c r="AD800" s="130"/>
      <c r="AE800" s="130"/>
      <c r="AF800" s="130"/>
      <c r="AG800" s="130"/>
      <c r="AH800" s="130"/>
      <c r="AI800" s="130"/>
      <c r="AJ800" s="130"/>
      <c r="AK800" s="130"/>
      <c r="AL800" s="130"/>
      <c r="AM800" s="130"/>
      <c r="AN800" s="130"/>
      <c r="AO800" s="116"/>
      <c r="AP800" s="116"/>
      <c r="AQ800" s="116"/>
      <c r="AR800" s="116"/>
      <c r="AS800" s="116"/>
      <c r="AT800" s="116"/>
      <c r="AU800" s="116"/>
      <c r="AV800" s="116"/>
      <c r="AW800" s="116"/>
      <c r="AX800" s="116"/>
      <c r="AY800" s="116"/>
    </row>
    <row r="801" spans="9:51" ht="15.75" customHeight="1">
      <c r="I801" s="260"/>
      <c r="J801" s="116"/>
      <c r="K801" s="130"/>
      <c r="L801" s="130"/>
      <c r="M801" s="130"/>
      <c r="N801" s="130"/>
      <c r="O801" s="130"/>
      <c r="P801" s="117"/>
      <c r="Q801" s="130"/>
      <c r="R801" s="130"/>
      <c r="S801" s="130"/>
      <c r="T801" s="130"/>
      <c r="U801" s="130"/>
      <c r="V801" s="325"/>
      <c r="W801" s="325"/>
      <c r="X801" s="130"/>
      <c r="Y801" s="325"/>
      <c r="Z801" s="325"/>
      <c r="AA801" s="325"/>
      <c r="AB801" s="130"/>
      <c r="AC801" s="130"/>
      <c r="AD801" s="130"/>
      <c r="AE801" s="130"/>
      <c r="AF801" s="130"/>
      <c r="AG801" s="130"/>
      <c r="AH801" s="130"/>
      <c r="AI801" s="130"/>
      <c r="AJ801" s="130"/>
      <c r="AK801" s="130"/>
      <c r="AL801" s="130"/>
      <c r="AM801" s="130"/>
      <c r="AN801" s="130"/>
      <c r="AO801" s="116"/>
      <c r="AP801" s="116"/>
      <c r="AQ801" s="116"/>
      <c r="AR801" s="116"/>
      <c r="AS801" s="116"/>
      <c r="AT801" s="116"/>
      <c r="AU801" s="116"/>
      <c r="AV801" s="116"/>
      <c r="AW801" s="116"/>
      <c r="AX801" s="116"/>
      <c r="AY801" s="116"/>
    </row>
    <row r="802" spans="9:51" ht="15.75" customHeight="1">
      <c r="I802" s="260"/>
      <c r="J802" s="116"/>
      <c r="K802" s="130"/>
      <c r="L802" s="130"/>
      <c r="M802" s="130"/>
      <c r="N802" s="130"/>
      <c r="O802" s="130"/>
      <c r="P802" s="117"/>
      <c r="Q802" s="130"/>
      <c r="R802" s="130"/>
      <c r="S802" s="130"/>
      <c r="T802" s="130"/>
      <c r="U802" s="130"/>
      <c r="V802" s="325"/>
      <c r="W802" s="325"/>
      <c r="X802" s="130"/>
      <c r="Y802" s="325"/>
      <c r="Z802" s="325"/>
      <c r="AA802" s="325"/>
      <c r="AB802" s="130"/>
      <c r="AC802" s="130"/>
      <c r="AD802" s="130"/>
      <c r="AE802" s="130"/>
      <c r="AF802" s="130"/>
      <c r="AG802" s="130"/>
      <c r="AH802" s="130"/>
      <c r="AI802" s="130"/>
      <c r="AJ802" s="130"/>
      <c r="AK802" s="130"/>
      <c r="AL802" s="130"/>
      <c r="AM802" s="130"/>
      <c r="AN802" s="130"/>
      <c r="AO802" s="116"/>
      <c r="AP802" s="116"/>
      <c r="AQ802" s="116"/>
      <c r="AR802" s="116"/>
      <c r="AS802" s="116"/>
      <c r="AT802" s="116"/>
      <c r="AU802" s="116"/>
      <c r="AV802" s="116"/>
      <c r="AW802" s="116"/>
      <c r="AX802" s="116"/>
      <c r="AY802" s="116"/>
    </row>
    <row r="803" spans="9:51" ht="15.75" customHeight="1">
      <c r="I803" s="260"/>
      <c r="J803" s="116"/>
      <c r="K803" s="130"/>
      <c r="L803" s="130"/>
      <c r="M803" s="130"/>
      <c r="N803" s="130"/>
      <c r="O803" s="130"/>
      <c r="P803" s="117"/>
      <c r="Q803" s="130"/>
      <c r="R803" s="130"/>
      <c r="S803" s="130"/>
      <c r="T803" s="130"/>
      <c r="U803" s="130"/>
      <c r="V803" s="325"/>
      <c r="W803" s="325"/>
      <c r="X803" s="130"/>
      <c r="Y803" s="325"/>
      <c r="Z803" s="325"/>
      <c r="AA803" s="325"/>
      <c r="AB803" s="130"/>
      <c r="AC803" s="130"/>
      <c r="AD803" s="130"/>
      <c r="AE803" s="130"/>
      <c r="AF803" s="130"/>
      <c r="AG803" s="130"/>
      <c r="AH803" s="130"/>
      <c r="AI803" s="130"/>
      <c r="AJ803" s="130"/>
      <c r="AK803" s="130"/>
      <c r="AL803" s="130"/>
      <c r="AM803" s="130"/>
      <c r="AN803" s="130"/>
      <c r="AO803" s="116"/>
      <c r="AP803" s="116"/>
      <c r="AQ803" s="116"/>
      <c r="AR803" s="116"/>
      <c r="AS803" s="116"/>
      <c r="AT803" s="116"/>
      <c r="AU803" s="116"/>
      <c r="AV803" s="116"/>
      <c r="AW803" s="116"/>
      <c r="AX803" s="116"/>
      <c r="AY803" s="116"/>
    </row>
    <row r="804" spans="9:51" ht="15.75" customHeight="1">
      <c r="I804" s="260"/>
      <c r="J804" s="116"/>
      <c r="K804" s="130"/>
      <c r="L804" s="130"/>
      <c r="M804" s="130"/>
      <c r="N804" s="130"/>
      <c r="O804" s="130"/>
      <c r="P804" s="117"/>
      <c r="Q804" s="130"/>
      <c r="R804" s="130"/>
      <c r="S804" s="130"/>
      <c r="T804" s="130"/>
      <c r="U804" s="130"/>
      <c r="V804" s="325"/>
      <c r="W804" s="325"/>
      <c r="X804" s="130"/>
      <c r="Y804" s="325"/>
      <c r="Z804" s="325"/>
      <c r="AA804" s="325"/>
      <c r="AB804" s="130"/>
      <c r="AC804" s="130"/>
      <c r="AD804" s="130"/>
      <c r="AE804" s="130"/>
      <c r="AF804" s="130"/>
      <c r="AG804" s="130"/>
      <c r="AH804" s="130"/>
      <c r="AI804" s="130"/>
      <c r="AJ804" s="130"/>
      <c r="AK804" s="130"/>
      <c r="AL804" s="130"/>
      <c r="AM804" s="130"/>
      <c r="AN804" s="130"/>
      <c r="AO804" s="116"/>
      <c r="AP804" s="116"/>
      <c r="AQ804" s="116"/>
      <c r="AR804" s="116"/>
      <c r="AS804" s="116"/>
      <c r="AT804" s="116"/>
      <c r="AU804" s="116"/>
      <c r="AV804" s="116"/>
      <c r="AW804" s="116"/>
      <c r="AX804" s="116"/>
      <c r="AY804" s="116"/>
    </row>
    <row r="805" spans="9:51" ht="15.75" customHeight="1">
      <c r="I805" s="260"/>
      <c r="J805" s="116"/>
      <c r="K805" s="130"/>
      <c r="L805" s="130"/>
      <c r="M805" s="130"/>
      <c r="N805" s="130"/>
      <c r="O805" s="130"/>
      <c r="P805" s="117"/>
      <c r="Q805" s="130"/>
      <c r="R805" s="130"/>
      <c r="S805" s="130"/>
      <c r="T805" s="130"/>
      <c r="U805" s="130"/>
      <c r="V805" s="325"/>
      <c r="W805" s="325"/>
      <c r="X805" s="130"/>
      <c r="Y805" s="325"/>
      <c r="Z805" s="325"/>
      <c r="AA805" s="325"/>
      <c r="AB805" s="130"/>
      <c r="AC805" s="130"/>
      <c r="AD805" s="130"/>
      <c r="AE805" s="130"/>
      <c r="AF805" s="130"/>
      <c r="AG805" s="130"/>
      <c r="AH805" s="130"/>
      <c r="AI805" s="130"/>
      <c r="AJ805" s="130"/>
      <c r="AK805" s="130"/>
      <c r="AL805" s="130"/>
      <c r="AM805" s="130"/>
      <c r="AN805" s="130"/>
      <c r="AO805" s="116"/>
      <c r="AP805" s="116"/>
      <c r="AQ805" s="116"/>
      <c r="AR805" s="116"/>
      <c r="AS805" s="116"/>
      <c r="AT805" s="116"/>
      <c r="AU805" s="116"/>
      <c r="AV805" s="116"/>
      <c r="AW805" s="116"/>
      <c r="AX805" s="116"/>
      <c r="AY805" s="116"/>
    </row>
    <row r="806" spans="9:51" ht="15.75" customHeight="1">
      <c r="I806" s="260"/>
      <c r="J806" s="116"/>
      <c r="K806" s="130"/>
      <c r="L806" s="130"/>
      <c r="M806" s="130"/>
      <c r="N806" s="130"/>
      <c r="O806" s="130"/>
      <c r="P806" s="117"/>
      <c r="Q806" s="130"/>
      <c r="R806" s="130"/>
      <c r="S806" s="130"/>
      <c r="T806" s="130"/>
      <c r="U806" s="130"/>
      <c r="V806" s="325"/>
      <c r="W806" s="325"/>
      <c r="X806" s="130"/>
      <c r="Y806" s="325"/>
      <c r="Z806" s="325"/>
      <c r="AA806" s="325"/>
      <c r="AB806" s="130"/>
      <c r="AC806" s="130"/>
      <c r="AD806" s="130"/>
      <c r="AE806" s="130"/>
      <c r="AF806" s="130"/>
      <c r="AG806" s="130"/>
      <c r="AH806" s="130"/>
      <c r="AI806" s="130"/>
      <c r="AJ806" s="130"/>
      <c r="AK806" s="130"/>
      <c r="AL806" s="130"/>
      <c r="AM806" s="130"/>
      <c r="AN806" s="130"/>
      <c r="AO806" s="116"/>
      <c r="AP806" s="116"/>
      <c r="AQ806" s="116"/>
      <c r="AR806" s="116"/>
      <c r="AS806" s="116"/>
      <c r="AT806" s="116"/>
      <c r="AU806" s="116"/>
      <c r="AV806" s="116"/>
      <c r="AW806" s="116"/>
      <c r="AX806" s="116"/>
      <c r="AY806" s="116"/>
    </row>
    <row r="807" spans="9:51" ht="15.75" customHeight="1">
      <c r="I807" s="260"/>
      <c r="J807" s="116"/>
      <c r="K807" s="130"/>
      <c r="L807" s="130"/>
      <c r="M807" s="130"/>
      <c r="N807" s="130"/>
      <c r="O807" s="130"/>
      <c r="P807" s="117"/>
      <c r="Q807" s="130"/>
      <c r="R807" s="130"/>
      <c r="S807" s="130"/>
      <c r="T807" s="130"/>
      <c r="U807" s="130"/>
      <c r="V807" s="325"/>
      <c r="W807" s="325"/>
      <c r="X807" s="130"/>
      <c r="Y807" s="325"/>
      <c r="Z807" s="325"/>
      <c r="AA807" s="325"/>
      <c r="AB807" s="130"/>
      <c r="AC807" s="130"/>
      <c r="AD807" s="130"/>
      <c r="AE807" s="130"/>
      <c r="AF807" s="130"/>
      <c r="AG807" s="130"/>
      <c r="AH807" s="130"/>
      <c r="AI807" s="130"/>
      <c r="AJ807" s="130"/>
      <c r="AK807" s="130"/>
      <c r="AL807" s="130"/>
      <c r="AM807" s="130"/>
      <c r="AN807" s="130"/>
      <c r="AO807" s="116"/>
      <c r="AP807" s="116"/>
      <c r="AQ807" s="116"/>
      <c r="AR807" s="116"/>
      <c r="AS807" s="116"/>
      <c r="AT807" s="116"/>
      <c r="AU807" s="116"/>
      <c r="AV807" s="116"/>
      <c r="AW807" s="116"/>
      <c r="AX807" s="116"/>
      <c r="AY807" s="116"/>
    </row>
    <row r="808" spans="9:51" ht="15.75" customHeight="1">
      <c r="I808" s="260"/>
      <c r="J808" s="116"/>
      <c r="K808" s="130"/>
      <c r="L808" s="130"/>
      <c r="M808" s="130"/>
      <c r="N808" s="130"/>
      <c r="O808" s="130"/>
      <c r="P808" s="117"/>
      <c r="Q808" s="130"/>
      <c r="R808" s="130"/>
      <c r="S808" s="130"/>
      <c r="T808" s="130"/>
      <c r="U808" s="130"/>
      <c r="V808" s="325"/>
      <c r="W808" s="325"/>
      <c r="X808" s="130"/>
      <c r="Y808" s="325"/>
      <c r="Z808" s="325"/>
      <c r="AA808" s="325"/>
      <c r="AB808" s="130"/>
      <c r="AC808" s="130"/>
      <c r="AD808" s="130"/>
      <c r="AE808" s="130"/>
      <c r="AF808" s="130"/>
      <c r="AG808" s="130"/>
      <c r="AH808" s="130"/>
      <c r="AI808" s="130"/>
      <c r="AJ808" s="130"/>
      <c r="AK808" s="130"/>
      <c r="AL808" s="130"/>
      <c r="AM808" s="130"/>
      <c r="AN808" s="130"/>
      <c r="AO808" s="116"/>
      <c r="AP808" s="116"/>
      <c r="AQ808" s="116"/>
      <c r="AR808" s="116"/>
      <c r="AS808" s="116"/>
      <c r="AT808" s="116"/>
      <c r="AU808" s="116"/>
      <c r="AV808" s="116"/>
      <c r="AW808" s="116"/>
      <c r="AX808" s="116"/>
      <c r="AY808" s="116"/>
    </row>
    <row r="809" spans="9:51" ht="15.75" customHeight="1">
      <c r="I809" s="260"/>
      <c r="J809" s="116"/>
      <c r="K809" s="130"/>
      <c r="L809" s="130"/>
      <c r="M809" s="130"/>
      <c r="N809" s="130"/>
      <c r="O809" s="130"/>
      <c r="P809" s="117"/>
      <c r="Q809" s="130"/>
      <c r="R809" s="130"/>
      <c r="S809" s="130"/>
      <c r="T809" s="130"/>
      <c r="U809" s="130"/>
      <c r="V809" s="325"/>
      <c r="W809" s="325"/>
      <c r="X809" s="130"/>
      <c r="Y809" s="325"/>
      <c r="Z809" s="325"/>
      <c r="AA809" s="325"/>
      <c r="AB809" s="130"/>
      <c r="AC809" s="130"/>
      <c r="AD809" s="130"/>
      <c r="AE809" s="130"/>
      <c r="AF809" s="130"/>
      <c r="AG809" s="130"/>
      <c r="AH809" s="130"/>
      <c r="AI809" s="130"/>
      <c r="AJ809" s="130"/>
      <c r="AK809" s="130"/>
      <c r="AL809" s="130"/>
      <c r="AM809" s="130"/>
      <c r="AN809" s="130"/>
      <c r="AO809" s="116"/>
      <c r="AP809" s="116"/>
      <c r="AQ809" s="116"/>
      <c r="AR809" s="116"/>
      <c r="AS809" s="116"/>
      <c r="AT809" s="116"/>
      <c r="AU809" s="116"/>
      <c r="AV809" s="116"/>
      <c r="AW809" s="116"/>
      <c r="AX809" s="116"/>
      <c r="AY809" s="116"/>
    </row>
    <row r="810" spans="9:51" ht="15.75" customHeight="1">
      <c r="I810" s="260"/>
      <c r="J810" s="116"/>
      <c r="K810" s="130"/>
      <c r="L810" s="130"/>
      <c r="M810" s="130"/>
      <c r="N810" s="130"/>
      <c r="O810" s="130"/>
      <c r="P810" s="117"/>
      <c r="Q810" s="130"/>
      <c r="R810" s="130"/>
      <c r="S810" s="130"/>
      <c r="T810" s="130"/>
      <c r="U810" s="130"/>
      <c r="V810" s="325"/>
      <c r="W810" s="325"/>
      <c r="X810" s="130"/>
      <c r="Y810" s="325"/>
      <c r="Z810" s="325"/>
      <c r="AA810" s="325"/>
      <c r="AB810" s="130"/>
      <c r="AC810" s="130"/>
      <c r="AD810" s="130"/>
      <c r="AE810" s="130"/>
      <c r="AF810" s="130"/>
      <c r="AG810" s="130"/>
      <c r="AH810" s="130"/>
      <c r="AI810" s="130"/>
      <c r="AJ810" s="130"/>
      <c r="AK810" s="130"/>
      <c r="AL810" s="130"/>
      <c r="AM810" s="130"/>
      <c r="AN810" s="130"/>
      <c r="AO810" s="116"/>
      <c r="AP810" s="116"/>
      <c r="AQ810" s="116"/>
      <c r="AR810" s="116"/>
      <c r="AS810" s="116"/>
      <c r="AT810" s="116"/>
      <c r="AU810" s="116"/>
      <c r="AV810" s="116"/>
      <c r="AW810" s="116"/>
      <c r="AX810" s="116"/>
      <c r="AY810" s="116"/>
    </row>
    <row r="811" spans="9:51" ht="15.75" customHeight="1">
      <c r="I811" s="260"/>
      <c r="J811" s="116"/>
      <c r="K811" s="130"/>
      <c r="L811" s="130"/>
      <c r="M811" s="130"/>
      <c r="N811" s="130"/>
      <c r="O811" s="130"/>
      <c r="P811" s="117"/>
      <c r="Q811" s="130"/>
      <c r="R811" s="130"/>
      <c r="S811" s="130"/>
      <c r="T811" s="130"/>
      <c r="U811" s="130"/>
      <c r="V811" s="325"/>
      <c r="W811" s="325"/>
      <c r="X811" s="130"/>
      <c r="Y811" s="325"/>
      <c r="Z811" s="325"/>
      <c r="AA811" s="325"/>
      <c r="AB811" s="130"/>
      <c r="AC811" s="130"/>
      <c r="AD811" s="130"/>
      <c r="AE811" s="130"/>
      <c r="AF811" s="130"/>
      <c r="AG811" s="130"/>
      <c r="AH811" s="130"/>
      <c r="AI811" s="130"/>
      <c r="AJ811" s="130"/>
      <c r="AK811" s="130"/>
      <c r="AL811" s="130"/>
      <c r="AM811" s="130"/>
      <c r="AN811" s="130"/>
      <c r="AO811" s="116"/>
      <c r="AP811" s="116"/>
      <c r="AQ811" s="116"/>
      <c r="AR811" s="116"/>
      <c r="AS811" s="116"/>
      <c r="AT811" s="116"/>
      <c r="AU811" s="116"/>
      <c r="AV811" s="116"/>
      <c r="AW811" s="116"/>
      <c r="AX811" s="116"/>
      <c r="AY811" s="116"/>
    </row>
    <row r="812" spans="9:51" ht="15.75" customHeight="1">
      <c r="I812" s="260"/>
      <c r="J812" s="116"/>
      <c r="K812" s="130"/>
      <c r="L812" s="130"/>
      <c r="M812" s="130"/>
      <c r="N812" s="130"/>
      <c r="O812" s="130"/>
      <c r="P812" s="117"/>
      <c r="Q812" s="130"/>
      <c r="R812" s="130"/>
      <c r="S812" s="130"/>
      <c r="T812" s="130"/>
      <c r="U812" s="130"/>
      <c r="V812" s="325"/>
      <c r="W812" s="325"/>
      <c r="X812" s="130"/>
      <c r="Y812" s="325"/>
      <c r="Z812" s="325"/>
      <c r="AA812" s="325"/>
      <c r="AB812" s="130"/>
      <c r="AC812" s="130"/>
      <c r="AD812" s="130"/>
      <c r="AE812" s="130"/>
      <c r="AF812" s="130"/>
      <c r="AG812" s="130"/>
      <c r="AH812" s="130"/>
      <c r="AI812" s="130"/>
      <c r="AJ812" s="130"/>
      <c r="AK812" s="130"/>
      <c r="AL812" s="130"/>
      <c r="AM812" s="130"/>
      <c r="AN812" s="130"/>
      <c r="AO812" s="116"/>
      <c r="AP812" s="116"/>
      <c r="AQ812" s="116"/>
      <c r="AR812" s="116"/>
      <c r="AS812" s="116"/>
      <c r="AT812" s="116"/>
      <c r="AU812" s="116"/>
      <c r="AV812" s="116"/>
      <c r="AW812" s="116"/>
      <c r="AX812" s="116"/>
      <c r="AY812" s="116"/>
    </row>
    <row r="813" spans="9:51" ht="15.75" customHeight="1">
      <c r="I813" s="260"/>
      <c r="J813" s="116"/>
      <c r="K813" s="130"/>
      <c r="L813" s="130"/>
      <c r="M813" s="130"/>
      <c r="N813" s="130"/>
      <c r="O813" s="130"/>
      <c r="P813" s="117"/>
      <c r="Q813" s="130"/>
      <c r="R813" s="130"/>
      <c r="S813" s="130"/>
      <c r="T813" s="130"/>
      <c r="U813" s="130"/>
      <c r="V813" s="325"/>
      <c r="W813" s="325"/>
      <c r="X813" s="130"/>
      <c r="Y813" s="325"/>
      <c r="Z813" s="325"/>
      <c r="AA813" s="325"/>
      <c r="AB813" s="130"/>
      <c r="AC813" s="130"/>
      <c r="AD813" s="130"/>
      <c r="AE813" s="130"/>
      <c r="AF813" s="130"/>
      <c r="AG813" s="130"/>
      <c r="AH813" s="130"/>
      <c r="AI813" s="130"/>
      <c r="AJ813" s="130"/>
      <c r="AK813" s="130"/>
      <c r="AL813" s="130"/>
      <c r="AM813" s="130"/>
      <c r="AN813" s="130"/>
      <c r="AO813" s="116"/>
      <c r="AP813" s="116"/>
      <c r="AQ813" s="116"/>
      <c r="AR813" s="116"/>
      <c r="AS813" s="116"/>
      <c r="AT813" s="116"/>
      <c r="AU813" s="116"/>
      <c r="AV813" s="116"/>
      <c r="AW813" s="116"/>
      <c r="AX813" s="116"/>
      <c r="AY813" s="116"/>
    </row>
    <row r="814" spans="9:51" ht="15.75" customHeight="1">
      <c r="I814" s="260"/>
      <c r="J814" s="116"/>
      <c r="K814" s="130"/>
      <c r="L814" s="130"/>
      <c r="M814" s="130"/>
      <c r="N814" s="130"/>
      <c r="O814" s="130"/>
      <c r="P814" s="117"/>
      <c r="Q814" s="130"/>
      <c r="R814" s="130"/>
      <c r="S814" s="130"/>
      <c r="T814" s="130"/>
      <c r="U814" s="130"/>
      <c r="V814" s="325"/>
      <c r="W814" s="325"/>
      <c r="X814" s="130"/>
      <c r="Y814" s="325"/>
      <c r="Z814" s="325"/>
      <c r="AA814" s="325"/>
      <c r="AB814" s="130"/>
      <c r="AC814" s="130"/>
      <c r="AD814" s="130"/>
      <c r="AE814" s="130"/>
      <c r="AF814" s="130"/>
      <c r="AG814" s="130"/>
      <c r="AH814" s="130"/>
      <c r="AI814" s="130"/>
      <c r="AJ814" s="130"/>
      <c r="AK814" s="130"/>
      <c r="AL814" s="130"/>
      <c r="AM814" s="130"/>
      <c r="AN814" s="130"/>
      <c r="AO814" s="116"/>
      <c r="AP814" s="116"/>
      <c r="AQ814" s="116"/>
      <c r="AR814" s="116"/>
      <c r="AS814" s="116"/>
      <c r="AT814" s="116"/>
      <c r="AU814" s="116"/>
      <c r="AV814" s="116"/>
      <c r="AW814" s="116"/>
      <c r="AX814" s="116"/>
      <c r="AY814" s="116"/>
    </row>
    <row r="815" spans="9:51" ht="15.75" customHeight="1">
      <c r="I815" s="260"/>
      <c r="J815" s="116"/>
      <c r="K815" s="130"/>
      <c r="L815" s="130"/>
      <c r="M815" s="130"/>
      <c r="N815" s="130"/>
      <c r="O815" s="130"/>
      <c r="P815" s="117"/>
      <c r="Q815" s="130"/>
      <c r="R815" s="130"/>
      <c r="S815" s="130"/>
      <c r="T815" s="130"/>
      <c r="U815" s="130"/>
      <c r="V815" s="325"/>
      <c r="W815" s="325"/>
      <c r="X815" s="130"/>
      <c r="Y815" s="325"/>
      <c r="Z815" s="325"/>
      <c r="AA815" s="325"/>
      <c r="AB815" s="130"/>
      <c r="AC815" s="130"/>
      <c r="AD815" s="130"/>
      <c r="AE815" s="130"/>
      <c r="AF815" s="130"/>
      <c r="AG815" s="130"/>
      <c r="AH815" s="130"/>
      <c r="AI815" s="130"/>
      <c r="AJ815" s="130"/>
      <c r="AK815" s="130"/>
      <c r="AL815" s="130"/>
      <c r="AM815" s="130"/>
      <c r="AN815" s="130"/>
      <c r="AO815" s="116"/>
      <c r="AP815" s="116"/>
      <c r="AQ815" s="116"/>
      <c r="AR815" s="116"/>
      <c r="AS815" s="116"/>
      <c r="AT815" s="116"/>
      <c r="AU815" s="116"/>
      <c r="AV815" s="116"/>
      <c r="AW815" s="116"/>
      <c r="AX815" s="116"/>
      <c r="AY815" s="116"/>
    </row>
    <row r="816" spans="9:51" ht="15.75" customHeight="1">
      <c r="I816" s="260"/>
      <c r="J816" s="116"/>
      <c r="K816" s="130"/>
      <c r="L816" s="130"/>
      <c r="M816" s="130"/>
      <c r="N816" s="130"/>
      <c r="O816" s="130"/>
      <c r="P816" s="117"/>
      <c r="Q816" s="130"/>
      <c r="R816" s="130"/>
      <c r="S816" s="130"/>
      <c r="T816" s="130"/>
      <c r="U816" s="130"/>
      <c r="V816" s="325"/>
      <c r="W816" s="325"/>
      <c r="X816" s="130"/>
      <c r="Y816" s="325"/>
      <c r="Z816" s="325"/>
      <c r="AA816" s="325"/>
      <c r="AB816" s="130"/>
      <c r="AC816" s="130"/>
      <c r="AD816" s="130"/>
      <c r="AE816" s="130"/>
      <c r="AF816" s="130"/>
      <c r="AG816" s="130"/>
      <c r="AH816" s="130"/>
      <c r="AI816" s="130"/>
      <c r="AJ816" s="130"/>
      <c r="AK816" s="130"/>
      <c r="AL816" s="130"/>
      <c r="AM816" s="130"/>
      <c r="AN816" s="130"/>
      <c r="AO816" s="116"/>
      <c r="AP816" s="116"/>
      <c r="AQ816" s="116"/>
      <c r="AR816" s="116"/>
      <c r="AS816" s="116"/>
      <c r="AT816" s="116"/>
      <c r="AU816" s="116"/>
      <c r="AV816" s="116"/>
      <c r="AW816" s="116"/>
      <c r="AX816" s="116"/>
      <c r="AY816" s="116"/>
    </row>
    <row r="817" spans="9:51" ht="15.75" customHeight="1">
      <c r="I817" s="260"/>
      <c r="J817" s="116"/>
      <c r="K817" s="130"/>
      <c r="L817" s="130"/>
      <c r="M817" s="130"/>
      <c r="N817" s="130"/>
      <c r="O817" s="130"/>
      <c r="P817" s="117"/>
      <c r="Q817" s="130"/>
      <c r="R817" s="130"/>
      <c r="S817" s="130"/>
      <c r="T817" s="130"/>
      <c r="U817" s="130"/>
      <c r="V817" s="325"/>
      <c r="W817" s="325"/>
      <c r="X817" s="130"/>
      <c r="Y817" s="325"/>
      <c r="Z817" s="325"/>
      <c r="AA817" s="325"/>
      <c r="AB817" s="130"/>
      <c r="AC817" s="130"/>
      <c r="AD817" s="130"/>
      <c r="AE817" s="130"/>
      <c r="AF817" s="130"/>
      <c r="AG817" s="130"/>
      <c r="AH817" s="130"/>
      <c r="AI817" s="130"/>
      <c r="AJ817" s="130"/>
      <c r="AK817" s="130"/>
      <c r="AL817" s="130"/>
      <c r="AM817" s="130"/>
      <c r="AN817" s="130"/>
      <c r="AO817" s="116"/>
      <c r="AP817" s="116"/>
      <c r="AQ817" s="116"/>
      <c r="AR817" s="116"/>
      <c r="AS817" s="116"/>
      <c r="AT817" s="116"/>
      <c r="AU817" s="116"/>
      <c r="AV817" s="116"/>
      <c r="AW817" s="116"/>
      <c r="AX817" s="116"/>
      <c r="AY817" s="116"/>
    </row>
    <row r="818" spans="9:51" ht="15.75" customHeight="1">
      <c r="I818" s="260"/>
      <c r="J818" s="116"/>
      <c r="K818" s="130"/>
      <c r="L818" s="130"/>
      <c r="M818" s="130"/>
      <c r="N818" s="130"/>
      <c r="O818" s="130"/>
      <c r="P818" s="117"/>
      <c r="Q818" s="130"/>
      <c r="R818" s="130"/>
      <c r="S818" s="130"/>
      <c r="T818" s="130"/>
      <c r="U818" s="130"/>
      <c r="V818" s="325"/>
      <c r="W818" s="325"/>
      <c r="X818" s="130"/>
      <c r="Y818" s="325"/>
      <c r="Z818" s="325"/>
      <c r="AA818" s="325"/>
      <c r="AB818" s="130"/>
      <c r="AC818" s="130"/>
      <c r="AD818" s="130"/>
      <c r="AE818" s="130"/>
      <c r="AF818" s="130"/>
      <c r="AG818" s="130"/>
      <c r="AH818" s="130"/>
      <c r="AI818" s="130"/>
      <c r="AJ818" s="130"/>
      <c r="AK818" s="130"/>
      <c r="AL818" s="130"/>
      <c r="AM818" s="130"/>
      <c r="AN818" s="130"/>
      <c r="AO818" s="116"/>
      <c r="AP818" s="116"/>
      <c r="AQ818" s="116"/>
      <c r="AR818" s="116"/>
      <c r="AS818" s="116"/>
      <c r="AT818" s="116"/>
      <c r="AU818" s="116"/>
      <c r="AV818" s="116"/>
      <c r="AW818" s="116"/>
      <c r="AX818" s="116"/>
      <c r="AY818" s="116"/>
    </row>
    <row r="819" spans="9:51" ht="15.75" customHeight="1">
      <c r="I819" s="260"/>
      <c r="J819" s="116"/>
      <c r="K819" s="130"/>
      <c r="L819" s="130"/>
      <c r="M819" s="130"/>
      <c r="N819" s="130"/>
      <c r="O819" s="130"/>
      <c r="P819" s="117"/>
      <c r="Q819" s="130"/>
      <c r="R819" s="130"/>
      <c r="S819" s="130"/>
      <c r="T819" s="130"/>
      <c r="U819" s="130"/>
      <c r="V819" s="325"/>
      <c r="W819" s="325"/>
      <c r="X819" s="130"/>
      <c r="Y819" s="325"/>
      <c r="Z819" s="325"/>
      <c r="AA819" s="325"/>
      <c r="AB819" s="130"/>
      <c r="AC819" s="130"/>
      <c r="AD819" s="130"/>
      <c r="AE819" s="130"/>
      <c r="AF819" s="130"/>
      <c r="AG819" s="130"/>
      <c r="AH819" s="130"/>
      <c r="AI819" s="130"/>
      <c r="AJ819" s="130"/>
      <c r="AK819" s="130"/>
      <c r="AL819" s="130"/>
      <c r="AM819" s="130"/>
      <c r="AN819" s="130"/>
      <c r="AO819" s="116"/>
      <c r="AP819" s="116"/>
      <c r="AQ819" s="116"/>
      <c r="AR819" s="116"/>
      <c r="AS819" s="116"/>
      <c r="AT819" s="116"/>
      <c r="AU819" s="116"/>
      <c r="AV819" s="116"/>
      <c r="AW819" s="116"/>
      <c r="AX819" s="116"/>
      <c r="AY819" s="116"/>
    </row>
    <row r="820" spans="9:51" ht="15.75" customHeight="1">
      <c r="I820" s="260"/>
      <c r="J820" s="116"/>
      <c r="K820" s="130"/>
      <c r="L820" s="130"/>
      <c r="M820" s="130"/>
      <c r="N820" s="130"/>
      <c r="O820" s="130"/>
      <c r="P820" s="117"/>
      <c r="Q820" s="130"/>
      <c r="R820" s="130"/>
      <c r="S820" s="130"/>
      <c r="T820" s="130"/>
      <c r="U820" s="130"/>
      <c r="V820" s="325"/>
      <c r="W820" s="325"/>
      <c r="X820" s="130"/>
      <c r="Y820" s="325"/>
      <c r="Z820" s="325"/>
      <c r="AA820" s="325"/>
      <c r="AB820" s="130"/>
      <c r="AC820" s="130"/>
      <c r="AD820" s="130"/>
      <c r="AE820" s="130"/>
      <c r="AF820" s="130"/>
      <c r="AG820" s="130"/>
      <c r="AH820" s="130"/>
      <c r="AI820" s="130"/>
      <c r="AJ820" s="130"/>
      <c r="AK820" s="130"/>
      <c r="AL820" s="130"/>
      <c r="AM820" s="130"/>
      <c r="AN820" s="130"/>
      <c r="AO820" s="116"/>
      <c r="AP820" s="116"/>
      <c r="AQ820" s="116"/>
      <c r="AR820" s="116"/>
      <c r="AS820" s="116"/>
      <c r="AT820" s="116"/>
      <c r="AU820" s="116"/>
      <c r="AV820" s="116"/>
      <c r="AW820" s="116"/>
      <c r="AX820" s="116"/>
      <c r="AY820" s="116"/>
    </row>
    <row r="821" spans="9:51" ht="15.75" customHeight="1">
      <c r="I821" s="260"/>
      <c r="J821" s="116"/>
      <c r="K821" s="130"/>
      <c r="L821" s="130"/>
      <c r="M821" s="130"/>
      <c r="N821" s="130"/>
      <c r="O821" s="130"/>
      <c r="P821" s="117"/>
      <c r="Q821" s="130"/>
      <c r="R821" s="130"/>
      <c r="S821" s="130"/>
      <c r="T821" s="130"/>
      <c r="U821" s="130"/>
      <c r="V821" s="325"/>
      <c r="W821" s="325"/>
      <c r="X821" s="130"/>
      <c r="Y821" s="325"/>
      <c r="Z821" s="325"/>
      <c r="AA821" s="325"/>
      <c r="AB821" s="130"/>
      <c r="AC821" s="130"/>
      <c r="AD821" s="130"/>
      <c r="AE821" s="130"/>
      <c r="AF821" s="130"/>
      <c r="AG821" s="130"/>
      <c r="AH821" s="130"/>
      <c r="AI821" s="130"/>
      <c r="AJ821" s="130"/>
      <c r="AK821" s="130"/>
      <c r="AL821" s="130"/>
      <c r="AM821" s="130"/>
      <c r="AN821" s="130"/>
      <c r="AO821" s="116"/>
      <c r="AP821" s="116"/>
      <c r="AQ821" s="116"/>
      <c r="AR821" s="116"/>
      <c r="AS821" s="116"/>
      <c r="AT821" s="116"/>
      <c r="AU821" s="116"/>
      <c r="AV821" s="116"/>
      <c r="AW821" s="116"/>
      <c r="AX821" s="116"/>
      <c r="AY821" s="116"/>
    </row>
    <row r="822" spans="9:51" ht="15.75" customHeight="1">
      <c r="I822" s="260"/>
      <c r="J822" s="116"/>
      <c r="K822" s="130"/>
      <c r="L822" s="130"/>
      <c r="M822" s="130"/>
      <c r="N822" s="130"/>
      <c r="O822" s="130"/>
      <c r="P822" s="117"/>
      <c r="Q822" s="130"/>
      <c r="R822" s="130"/>
      <c r="S822" s="130"/>
      <c r="T822" s="130"/>
      <c r="U822" s="130"/>
      <c r="V822" s="325"/>
      <c r="W822" s="325"/>
      <c r="X822" s="130"/>
      <c r="Y822" s="325"/>
      <c r="Z822" s="325"/>
      <c r="AA822" s="325"/>
      <c r="AB822" s="130"/>
      <c r="AC822" s="130"/>
      <c r="AD822" s="130"/>
      <c r="AE822" s="130"/>
      <c r="AF822" s="130"/>
      <c r="AG822" s="130"/>
      <c r="AH822" s="130"/>
      <c r="AI822" s="130"/>
      <c r="AJ822" s="130"/>
      <c r="AK822" s="130"/>
      <c r="AL822" s="130"/>
      <c r="AM822" s="130"/>
      <c r="AN822" s="130"/>
      <c r="AO822" s="116"/>
      <c r="AP822" s="116"/>
      <c r="AQ822" s="116"/>
      <c r="AR822" s="116"/>
      <c r="AS822" s="116"/>
      <c r="AT822" s="116"/>
      <c r="AU822" s="116"/>
      <c r="AV822" s="116"/>
      <c r="AW822" s="116"/>
      <c r="AX822" s="116"/>
      <c r="AY822" s="116"/>
    </row>
    <row r="823" spans="9:51" ht="15.75" customHeight="1">
      <c r="I823" s="260"/>
      <c r="J823" s="116"/>
      <c r="K823" s="130"/>
      <c r="L823" s="130"/>
      <c r="M823" s="130"/>
      <c r="N823" s="130"/>
      <c r="O823" s="130"/>
      <c r="P823" s="117"/>
      <c r="Q823" s="130"/>
      <c r="R823" s="130"/>
      <c r="S823" s="130"/>
      <c r="T823" s="130"/>
      <c r="U823" s="130"/>
      <c r="V823" s="325"/>
      <c r="W823" s="325"/>
      <c r="X823" s="130"/>
      <c r="Y823" s="325"/>
      <c r="Z823" s="325"/>
      <c r="AA823" s="325"/>
      <c r="AB823" s="130"/>
      <c r="AC823" s="130"/>
      <c r="AD823" s="130"/>
      <c r="AE823" s="130"/>
      <c r="AF823" s="130"/>
      <c r="AG823" s="130"/>
      <c r="AH823" s="130"/>
      <c r="AI823" s="130"/>
      <c r="AJ823" s="130"/>
      <c r="AK823" s="130"/>
      <c r="AL823" s="130"/>
      <c r="AM823" s="130"/>
      <c r="AN823" s="130"/>
      <c r="AO823" s="116"/>
      <c r="AP823" s="116"/>
      <c r="AQ823" s="116"/>
      <c r="AR823" s="116"/>
      <c r="AS823" s="116"/>
      <c r="AT823" s="116"/>
      <c r="AU823" s="116"/>
      <c r="AV823" s="116"/>
      <c r="AW823" s="116"/>
      <c r="AX823" s="116"/>
      <c r="AY823" s="116"/>
    </row>
    <row r="824" spans="9:51" ht="15.75" customHeight="1">
      <c r="I824" s="260"/>
      <c r="J824" s="116"/>
      <c r="K824" s="130"/>
      <c r="L824" s="130"/>
      <c r="M824" s="130"/>
      <c r="N824" s="130"/>
      <c r="O824" s="130"/>
      <c r="P824" s="117"/>
      <c r="Q824" s="130"/>
      <c r="R824" s="130"/>
      <c r="S824" s="130"/>
      <c r="T824" s="130"/>
      <c r="U824" s="130"/>
      <c r="V824" s="325"/>
      <c r="W824" s="325"/>
      <c r="X824" s="130"/>
      <c r="Y824" s="325"/>
      <c r="Z824" s="325"/>
      <c r="AA824" s="325"/>
      <c r="AB824" s="130"/>
      <c r="AC824" s="130"/>
      <c r="AD824" s="130"/>
      <c r="AE824" s="130"/>
      <c r="AF824" s="130"/>
      <c r="AG824" s="130"/>
      <c r="AH824" s="130"/>
      <c r="AI824" s="130"/>
      <c r="AJ824" s="130"/>
      <c r="AK824" s="130"/>
      <c r="AL824" s="130"/>
      <c r="AM824" s="130"/>
      <c r="AN824" s="130"/>
      <c r="AO824" s="116"/>
      <c r="AP824" s="116"/>
      <c r="AQ824" s="116"/>
      <c r="AR824" s="116"/>
      <c r="AS824" s="116"/>
      <c r="AT824" s="116"/>
      <c r="AU824" s="116"/>
      <c r="AV824" s="116"/>
      <c r="AW824" s="116"/>
      <c r="AX824" s="116"/>
      <c r="AY824" s="116"/>
    </row>
    <row r="825" spans="9:51" ht="15.75" customHeight="1">
      <c r="I825" s="260"/>
      <c r="J825" s="116"/>
      <c r="K825" s="130"/>
      <c r="L825" s="130"/>
      <c r="M825" s="130"/>
      <c r="N825" s="130"/>
      <c r="O825" s="130"/>
      <c r="P825" s="117"/>
      <c r="Q825" s="130"/>
      <c r="R825" s="130"/>
      <c r="S825" s="130"/>
      <c r="T825" s="130"/>
      <c r="U825" s="130"/>
      <c r="V825" s="325"/>
      <c r="W825" s="325"/>
      <c r="X825" s="130"/>
      <c r="Y825" s="325"/>
      <c r="Z825" s="325"/>
      <c r="AA825" s="325"/>
      <c r="AB825" s="130"/>
      <c r="AC825" s="130"/>
      <c r="AD825" s="130"/>
      <c r="AE825" s="130"/>
      <c r="AF825" s="130"/>
      <c r="AG825" s="130"/>
      <c r="AH825" s="130"/>
      <c r="AI825" s="130"/>
      <c r="AJ825" s="130"/>
      <c r="AK825" s="130"/>
      <c r="AL825" s="130"/>
      <c r="AM825" s="130"/>
      <c r="AN825" s="130"/>
      <c r="AO825" s="116"/>
      <c r="AP825" s="116"/>
      <c r="AQ825" s="116"/>
      <c r="AR825" s="116"/>
      <c r="AS825" s="116"/>
      <c r="AT825" s="116"/>
      <c r="AU825" s="116"/>
      <c r="AV825" s="116"/>
      <c r="AW825" s="116"/>
      <c r="AX825" s="116"/>
      <c r="AY825" s="116"/>
    </row>
    <row r="826" spans="9:51" ht="15.75" customHeight="1">
      <c r="I826" s="260"/>
      <c r="J826" s="116"/>
      <c r="K826" s="130"/>
      <c r="L826" s="130"/>
      <c r="M826" s="130"/>
      <c r="N826" s="130"/>
      <c r="O826" s="130"/>
      <c r="P826" s="117"/>
      <c r="Q826" s="130"/>
      <c r="R826" s="130"/>
      <c r="S826" s="130"/>
      <c r="T826" s="130"/>
      <c r="U826" s="130"/>
      <c r="V826" s="325"/>
      <c r="W826" s="325"/>
      <c r="X826" s="130"/>
      <c r="Y826" s="325"/>
      <c r="Z826" s="325"/>
      <c r="AA826" s="325"/>
      <c r="AB826" s="130"/>
      <c r="AC826" s="130"/>
      <c r="AD826" s="130"/>
      <c r="AE826" s="130"/>
      <c r="AF826" s="130"/>
      <c r="AG826" s="130"/>
      <c r="AH826" s="130"/>
      <c r="AI826" s="130"/>
      <c r="AJ826" s="130"/>
      <c r="AK826" s="130"/>
      <c r="AL826" s="130"/>
      <c r="AM826" s="130"/>
      <c r="AN826" s="130"/>
      <c r="AO826" s="116"/>
      <c r="AP826" s="116"/>
      <c r="AQ826" s="116"/>
      <c r="AR826" s="116"/>
      <c r="AS826" s="116"/>
      <c r="AT826" s="116"/>
      <c r="AU826" s="116"/>
      <c r="AV826" s="116"/>
      <c r="AW826" s="116"/>
      <c r="AX826" s="116"/>
      <c r="AY826" s="116"/>
    </row>
    <row r="827" spans="9:51" ht="15.75" customHeight="1">
      <c r="I827" s="260"/>
      <c r="J827" s="116"/>
      <c r="K827" s="130"/>
      <c r="L827" s="130"/>
      <c r="M827" s="130"/>
      <c r="N827" s="130"/>
      <c r="O827" s="130"/>
      <c r="P827" s="117"/>
      <c r="Q827" s="130"/>
      <c r="R827" s="130"/>
      <c r="S827" s="130"/>
      <c r="T827" s="130"/>
      <c r="U827" s="130"/>
      <c r="V827" s="325"/>
      <c r="W827" s="325"/>
      <c r="X827" s="130"/>
      <c r="Y827" s="325"/>
      <c r="Z827" s="325"/>
      <c r="AA827" s="325"/>
      <c r="AB827" s="130"/>
      <c r="AC827" s="130"/>
      <c r="AD827" s="130"/>
      <c r="AE827" s="130"/>
      <c r="AF827" s="130"/>
      <c r="AG827" s="130"/>
      <c r="AH827" s="130"/>
      <c r="AI827" s="130"/>
      <c r="AJ827" s="130"/>
      <c r="AK827" s="130"/>
      <c r="AL827" s="130"/>
      <c r="AM827" s="130"/>
      <c r="AN827" s="130"/>
      <c r="AO827" s="116"/>
      <c r="AP827" s="116"/>
      <c r="AQ827" s="116"/>
      <c r="AR827" s="116"/>
      <c r="AS827" s="116"/>
      <c r="AT827" s="116"/>
      <c r="AU827" s="116"/>
      <c r="AV827" s="116"/>
      <c r="AW827" s="116"/>
      <c r="AX827" s="116"/>
      <c r="AY827" s="116"/>
    </row>
    <row r="828" spans="9:51" ht="15.75" customHeight="1">
      <c r="I828" s="260"/>
      <c r="J828" s="116"/>
      <c r="K828" s="130"/>
      <c r="L828" s="130"/>
      <c r="M828" s="130"/>
      <c r="N828" s="130"/>
      <c r="O828" s="130"/>
      <c r="P828" s="117"/>
      <c r="Q828" s="130"/>
      <c r="R828" s="130"/>
      <c r="S828" s="130"/>
      <c r="T828" s="130"/>
      <c r="U828" s="130"/>
      <c r="V828" s="325"/>
      <c r="W828" s="325"/>
      <c r="X828" s="130"/>
      <c r="Y828" s="325"/>
      <c r="Z828" s="325"/>
      <c r="AA828" s="325"/>
      <c r="AB828" s="130"/>
      <c r="AC828" s="130"/>
      <c r="AD828" s="130"/>
      <c r="AE828" s="130"/>
      <c r="AF828" s="130"/>
      <c r="AG828" s="130"/>
      <c r="AH828" s="130"/>
      <c r="AI828" s="130"/>
      <c r="AJ828" s="130"/>
      <c r="AK828" s="130"/>
      <c r="AL828" s="130"/>
      <c r="AM828" s="130"/>
      <c r="AN828" s="130"/>
      <c r="AO828" s="116"/>
      <c r="AP828" s="116"/>
      <c r="AQ828" s="116"/>
      <c r="AR828" s="116"/>
      <c r="AS828" s="116"/>
      <c r="AT828" s="116"/>
      <c r="AU828" s="116"/>
      <c r="AV828" s="116"/>
      <c r="AW828" s="116"/>
      <c r="AX828" s="116"/>
      <c r="AY828" s="116"/>
    </row>
    <row r="829" spans="9:51" ht="15.75" customHeight="1">
      <c r="I829" s="260"/>
      <c r="J829" s="116"/>
      <c r="K829" s="130"/>
      <c r="L829" s="130"/>
      <c r="M829" s="130"/>
      <c r="N829" s="130"/>
      <c r="O829" s="130"/>
      <c r="P829" s="117"/>
      <c r="Q829" s="130"/>
      <c r="R829" s="130"/>
      <c r="S829" s="130"/>
      <c r="T829" s="130"/>
      <c r="U829" s="130"/>
      <c r="V829" s="325"/>
      <c r="W829" s="325"/>
      <c r="X829" s="130"/>
      <c r="Y829" s="325"/>
      <c r="Z829" s="325"/>
      <c r="AA829" s="325"/>
      <c r="AB829" s="130"/>
      <c r="AC829" s="130"/>
      <c r="AD829" s="130"/>
      <c r="AE829" s="130"/>
      <c r="AF829" s="130"/>
      <c r="AG829" s="130"/>
      <c r="AH829" s="130"/>
      <c r="AI829" s="130"/>
      <c r="AJ829" s="130"/>
      <c r="AK829" s="130"/>
      <c r="AL829" s="130"/>
      <c r="AM829" s="130"/>
      <c r="AN829" s="130"/>
      <c r="AO829" s="116"/>
      <c r="AP829" s="116"/>
      <c r="AQ829" s="116"/>
      <c r="AR829" s="116"/>
      <c r="AS829" s="116"/>
      <c r="AT829" s="116"/>
      <c r="AU829" s="116"/>
      <c r="AV829" s="116"/>
      <c r="AW829" s="116"/>
      <c r="AX829" s="116"/>
      <c r="AY829" s="116"/>
    </row>
    <row r="830" spans="9:51" ht="15.75" customHeight="1">
      <c r="I830" s="260"/>
      <c r="J830" s="116"/>
      <c r="K830" s="130"/>
      <c r="L830" s="130"/>
      <c r="M830" s="130"/>
      <c r="N830" s="130"/>
      <c r="O830" s="130"/>
      <c r="P830" s="117"/>
      <c r="Q830" s="130"/>
      <c r="R830" s="130"/>
      <c r="S830" s="130"/>
      <c r="T830" s="130"/>
      <c r="U830" s="130"/>
      <c r="V830" s="325"/>
      <c r="W830" s="325"/>
      <c r="X830" s="130"/>
      <c r="Y830" s="325"/>
      <c r="Z830" s="325"/>
      <c r="AA830" s="325"/>
      <c r="AB830" s="130"/>
      <c r="AC830" s="130"/>
      <c r="AD830" s="130"/>
      <c r="AE830" s="130"/>
      <c r="AF830" s="130"/>
      <c r="AG830" s="130"/>
      <c r="AH830" s="130"/>
      <c r="AI830" s="130"/>
      <c r="AJ830" s="130"/>
      <c r="AK830" s="130"/>
      <c r="AL830" s="130"/>
      <c r="AM830" s="130"/>
      <c r="AN830" s="130"/>
      <c r="AO830" s="116"/>
      <c r="AP830" s="116"/>
      <c r="AQ830" s="116"/>
      <c r="AR830" s="116"/>
      <c r="AS830" s="116"/>
      <c r="AT830" s="116"/>
      <c r="AU830" s="116"/>
      <c r="AV830" s="116"/>
      <c r="AW830" s="116"/>
      <c r="AX830" s="116"/>
      <c r="AY830" s="116"/>
    </row>
    <row r="831" spans="9:51" ht="15.75" customHeight="1">
      <c r="I831" s="260"/>
      <c r="J831" s="116"/>
      <c r="K831" s="130"/>
      <c r="L831" s="130"/>
      <c r="M831" s="130"/>
      <c r="N831" s="130"/>
      <c r="O831" s="130"/>
      <c r="P831" s="117"/>
      <c r="Q831" s="130"/>
      <c r="R831" s="130"/>
      <c r="S831" s="130"/>
      <c r="T831" s="130"/>
      <c r="U831" s="130"/>
      <c r="V831" s="325"/>
      <c r="W831" s="325"/>
      <c r="X831" s="130"/>
      <c r="Y831" s="325"/>
      <c r="Z831" s="325"/>
      <c r="AA831" s="325"/>
      <c r="AB831" s="130"/>
      <c r="AC831" s="130"/>
      <c r="AD831" s="130"/>
      <c r="AE831" s="130"/>
      <c r="AF831" s="130"/>
      <c r="AG831" s="130"/>
      <c r="AH831" s="130"/>
      <c r="AI831" s="130"/>
      <c r="AJ831" s="130"/>
      <c r="AK831" s="130"/>
      <c r="AL831" s="130"/>
      <c r="AM831" s="130"/>
      <c r="AN831" s="130"/>
      <c r="AO831" s="116"/>
      <c r="AP831" s="116"/>
      <c r="AQ831" s="116"/>
      <c r="AR831" s="116"/>
      <c r="AS831" s="116"/>
      <c r="AT831" s="116"/>
      <c r="AU831" s="116"/>
      <c r="AV831" s="116"/>
      <c r="AW831" s="116"/>
      <c r="AX831" s="116"/>
      <c r="AY831" s="116"/>
    </row>
    <row r="832" spans="9:51" ht="15.75" customHeight="1">
      <c r="I832" s="260"/>
      <c r="J832" s="116"/>
      <c r="K832" s="130"/>
      <c r="L832" s="130"/>
      <c r="M832" s="130"/>
      <c r="N832" s="130"/>
      <c r="O832" s="130"/>
      <c r="P832" s="117"/>
      <c r="Q832" s="130"/>
      <c r="R832" s="130"/>
      <c r="S832" s="130"/>
      <c r="T832" s="130"/>
      <c r="U832" s="130"/>
      <c r="V832" s="325"/>
      <c r="W832" s="325"/>
      <c r="X832" s="130"/>
      <c r="Y832" s="325"/>
      <c r="Z832" s="325"/>
      <c r="AA832" s="325"/>
      <c r="AB832" s="130"/>
      <c r="AC832" s="130"/>
      <c r="AD832" s="130"/>
      <c r="AE832" s="130"/>
      <c r="AF832" s="130"/>
      <c r="AG832" s="130"/>
      <c r="AH832" s="130"/>
      <c r="AI832" s="130"/>
      <c r="AJ832" s="130"/>
      <c r="AK832" s="130"/>
      <c r="AL832" s="130"/>
      <c r="AM832" s="130"/>
      <c r="AN832" s="130"/>
      <c r="AO832" s="116"/>
      <c r="AP832" s="116"/>
      <c r="AQ832" s="116"/>
      <c r="AR832" s="116"/>
      <c r="AS832" s="116"/>
      <c r="AT832" s="116"/>
      <c r="AU832" s="116"/>
      <c r="AV832" s="116"/>
      <c r="AW832" s="116"/>
      <c r="AX832" s="116"/>
      <c r="AY832" s="116"/>
    </row>
    <row r="833" spans="9:51" ht="15.75" customHeight="1">
      <c r="I833" s="260"/>
      <c r="J833" s="116"/>
      <c r="K833" s="130"/>
      <c r="L833" s="130"/>
      <c r="M833" s="130"/>
      <c r="N833" s="130"/>
      <c r="O833" s="130"/>
      <c r="P833" s="117"/>
      <c r="Q833" s="130"/>
      <c r="R833" s="130"/>
      <c r="S833" s="130"/>
      <c r="T833" s="130"/>
      <c r="U833" s="130"/>
      <c r="V833" s="325"/>
      <c r="W833" s="325"/>
      <c r="X833" s="130"/>
      <c r="Y833" s="325"/>
      <c r="Z833" s="325"/>
      <c r="AA833" s="325"/>
      <c r="AB833" s="130"/>
      <c r="AC833" s="130"/>
      <c r="AD833" s="130"/>
      <c r="AE833" s="130"/>
      <c r="AF833" s="130"/>
      <c r="AG833" s="130"/>
      <c r="AH833" s="130"/>
      <c r="AI833" s="130"/>
      <c r="AJ833" s="130"/>
      <c r="AK833" s="130"/>
      <c r="AL833" s="130"/>
      <c r="AM833" s="130"/>
      <c r="AN833" s="130"/>
      <c r="AO833" s="116"/>
      <c r="AP833" s="116"/>
      <c r="AQ833" s="116"/>
      <c r="AR833" s="116"/>
      <c r="AS833" s="116"/>
      <c r="AT833" s="116"/>
      <c r="AU833" s="116"/>
      <c r="AV833" s="116"/>
      <c r="AW833" s="116"/>
      <c r="AX833" s="116"/>
      <c r="AY833" s="116"/>
    </row>
    <row r="834" spans="9:51" ht="15.75" customHeight="1">
      <c r="I834" s="260"/>
      <c r="J834" s="116"/>
      <c r="K834" s="130"/>
      <c r="L834" s="130"/>
      <c r="M834" s="130"/>
      <c r="N834" s="130"/>
      <c r="O834" s="130"/>
      <c r="P834" s="117"/>
      <c r="Q834" s="130"/>
      <c r="R834" s="130"/>
      <c r="S834" s="130"/>
      <c r="T834" s="130"/>
      <c r="U834" s="130"/>
      <c r="V834" s="325"/>
      <c r="W834" s="325"/>
      <c r="X834" s="130"/>
      <c r="Y834" s="325"/>
      <c r="Z834" s="325"/>
      <c r="AA834" s="325"/>
      <c r="AB834" s="130"/>
      <c r="AC834" s="130"/>
      <c r="AD834" s="130"/>
      <c r="AE834" s="130"/>
      <c r="AF834" s="130"/>
      <c r="AG834" s="130"/>
      <c r="AH834" s="130"/>
      <c r="AI834" s="130"/>
      <c r="AJ834" s="130"/>
      <c r="AK834" s="130"/>
      <c r="AL834" s="130"/>
      <c r="AM834" s="130"/>
      <c r="AN834" s="130"/>
      <c r="AO834" s="116"/>
      <c r="AP834" s="116"/>
      <c r="AQ834" s="116"/>
      <c r="AR834" s="116"/>
      <c r="AS834" s="116"/>
      <c r="AT834" s="116"/>
      <c r="AU834" s="116"/>
      <c r="AV834" s="116"/>
      <c r="AW834" s="116"/>
      <c r="AX834" s="116"/>
      <c r="AY834" s="116"/>
    </row>
    <row r="835" spans="9:51" ht="15.75" customHeight="1">
      <c r="I835" s="260"/>
      <c r="J835" s="116"/>
      <c r="K835" s="130"/>
      <c r="L835" s="130"/>
      <c r="M835" s="130"/>
      <c r="N835" s="130"/>
      <c r="O835" s="130"/>
      <c r="P835" s="117"/>
      <c r="Q835" s="130"/>
      <c r="R835" s="130"/>
      <c r="S835" s="130"/>
      <c r="T835" s="130"/>
      <c r="U835" s="130"/>
      <c r="V835" s="325"/>
      <c r="W835" s="325"/>
      <c r="X835" s="130"/>
      <c r="Y835" s="325"/>
      <c r="Z835" s="325"/>
      <c r="AA835" s="325"/>
      <c r="AB835" s="130"/>
      <c r="AC835" s="130"/>
      <c r="AD835" s="130"/>
      <c r="AE835" s="130"/>
      <c r="AF835" s="130"/>
      <c r="AG835" s="130"/>
      <c r="AH835" s="130"/>
      <c r="AI835" s="130"/>
      <c r="AJ835" s="130"/>
      <c r="AK835" s="130"/>
      <c r="AL835" s="130"/>
      <c r="AM835" s="130"/>
      <c r="AN835" s="130"/>
      <c r="AO835" s="116"/>
      <c r="AP835" s="116"/>
      <c r="AQ835" s="116"/>
      <c r="AR835" s="116"/>
      <c r="AS835" s="116"/>
      <c r="AT835" s="116"/>
      <c r="AU835" s="116"/>
      <c r="AV835" s="116"/>
      <c r="AW835" s="116"/>
      <c r="AX835" s="116"/>
      <c r="AY835" s="116"/>
    </row>
    <row r="836" spans="9:51" ht="15.75" customHeight="1">
      <c r="I836" s="260"/>
      <c r="J836" s="116"/>
      <c r="K836" s="130"/>
      <c r="L836" s="130"/>
      <c r="M836" s="130"/>
      <c r="N836" s="130"/>
      <c r="O836" s="130"/>
      <c r="P836" s="117"/>
      <c r="Q836" s="130"/>
      <c r="R836" s="130"/>
      <c r="S836" s="130"/>
      <c r="T836" s="130"/>
      <c r="U836" s="130"/>
      <c r="V836" s="325"/>
      <c r="W836" s="325"/>
      <c r="X836" s="130"/>
      <c r="Y836" s="325"/>
      <c r="Z836" s="325"/>
      <c r="AA836" s="325"/>
      <c r="AB836" s="130"/>
      <c r="AC836" s="130"/>
      <c r="AD836" s="130"/>
      <c r="AE836" s="130"/>
      <c r="AF836" s="130"/>
      <c r="AG836" s="130"/>
      <c r="AH836" s="130"/>
      <c r="AI836" s="130"/>
      <c r="AJ836" s="130"/>
      <c r="AK836" s="130"/>
      <c r="AL836" s="130"/>
      <c r="AM836" s="130"/>
      <c r="AN836" s="130"/>
      <c r="AO836" s="116"/>
      <c r="AP836" s="116"/>
      <c r="AQ836" s="116"/>
      <c r="AR836" s="116"/>
      <c r="AS836" s="116"/>
      <c r="AT836" s="116"/>
      <c r="AU836" s="116"/>
      <c r="AV836" s="116"/>
      <c r="AW836" s="116"/>
      <c r="AX836" s="116"/>
      <c r="AY836" s="116"/>
    </row>
    <row r="837" spans="9:51" ht="15.75" customHeight="1">
      <c r="I837" s="260"/>
      <c r="J837" s="116"/>
      <c r="K837" s="130"/>
      <c r="L837" s="130"/>
      <c r="M837" s="130"/>
      <c r="N837" s="130"/>
      <c r="O837" s="130"/>
      <c r="P837" s="117"/>
      <c r="Q837" s="130"/>
      <c r="R837" s="130"/>
      <c r="S837" s="130"/>
      <c r="T837" s="130"/>
      <c r="U837" s="130"/>
      <c r="V837" s="325"/>
      <c r="W837" s="325"/>
      <c r="X837" s="130"/>
      <c r="Y837" s="325"/>
      <c r="Z837" s="325"/>
      <c r="AA837" s="325"/>
      <c r="AB837" s="130"/>
      <c r="AC837" s="130"/>
      <c r="AD837" s="130"/>
      <c r="AE837" s="130"/>
      <c r="AF837" s="130"/>
      <c r="AG837" s="130"/>
      <c r="AH837" s="130"/>
      <c r="AI837" s="130"/>
      <c r="AJ837" s="130"/>
      <c r="AK837" s="130"/>
      <c r="AL837" s="130"/>
      <c r="AM837" s="130"/>
      <c r="AN837" s="130"/>
      <c r="AO837" s="116"/>
      <c r="AP837" s="116"/>
      <c r="AQ837" s="116"/>
      <c r="AR837" s="116"/>
      <c r="AS837" s="116"/>
      <c r="AT837" s="116"/>
      <c r="AU837" s="116"/>
      <c r="AV837" s="116"/>
      <c r="AW837" s="116"/>
      <c r="AX837" s="116"/>
      <c r="AY837" s="116"/>
    </row>
    <row r="838" spans="9:51" ht="15.75" customHeight="1">
      <c r="I838" s="260"/>
      <c r="J838" s="116"/>
      <c r="K838" s="130"/>
      <c r="L838" s="130"/>
      <c r="M838" s="130"/>
      <c r="N838" s="130"/>
      <c r="O838" s="130"/>
      <c r="P838" s="117"/>
      <c r="Q838" s="130"/>
      <c r="R838" s="130"/>
      <c r="S838" s="130"/>
      <c r="T838" s="130"/>
      <c r="U838" s="130"/>
      <c r="V838" s="325"/>
      <c r="W838" s="325"/>
      <c r="X838" s="130"/>
      <c r="Y838" s="325"/>
      <c r="Z838" s="325"/>
      <c r="AA838" s="325"/>
      <c r="AB838" s="130"/>
      <c r="AC838" s="130"/>
      <c r="AD838" s="130"/>
      <c r="AE838" s="130"/>
      <c r="AF838" s="130"/>
      <c r="AG838" s="130"/>
      <c r="AH838" s="130"/>
      <c r="AI838" s="130"/>
      <c r="AJ838" s="130"/>
      <c r="AK838" s="130"/>
      <c r="AL838" s="130"/>
      <c r="AM838" s="130"/>
      <c r="AN838" s="130"/>
      <c r="AO838" s="116"/>
      <c r="AP838" s="116"/>
      <c r="AQ838" s="116"/>
      <c r="AR838" s="116"/>
      <c r="AS838" s="116"/>
      <c r="AT838" s="116"/>
      <c r="AU838" s="116"/>
      <c r="AV838" s="116"/>
      <c r="AW838" s="116"/>
      <c r="AX838" s="116"/>
      <c r="AY838" s="116"/>
    </row>
    <row r="839" spans="9:51" ht="15.75" customHeight="1">
      <c r="I839" s="260"/>
      <c r="J839" s="116"/>
      <c r="K839" s="130"/>
      <c r="L839" s="130"/>
      <c r="M839" s="130"/>
      <c r="N839" s="130"/>
      <c r="O839" s="130"/>
      <c r="P839" s="117"/>
      <c r="Q839" s="130"/>
      <c r="R839" s="130"/>
      <c r="S839" s="130"/>
      <c r="T839" s="130"/>
      <c r="U839" s="130"/>
      <c r="V839" s="325"/>
      <c r="W839" s="325"/>
      <c r="X839" s="130"/>
      <c r="Y839" s="325"/>
      <c r="Z839" s="325"/>
      <c r="AA839" s="325"/>
      <c r="AB839" s="130"/>
      <c r="AC839" s="130"/>
      <c r="AD839" s="130"/>
      <c r="AE839" s="130"/>
      <c r="AF839" s="130"/>
      <c r="AG839" s="130"/>
      <c r="AH839" s="130"/>
      <c r="AI839" s="130"/>
      <c r="AJ839" s="130"/>
      <c r="AK839" s="130"/>
      <c r="AL839" s="130"/>
      <c r="AM839" s="130"/>
      <c r="AN839" s="130"/>
      <c r="AO839" s="116"/>
      <c r="AP839" s="116"/>
      <c r="AQ839" s="116"/>
      <c r="AR839" s="116"/>
      <c r="AS839" s="116"/>
      <c r="AT839" s="116"/>
      <c r="AU839" s="116"/>
      <c r="AV839" s="116"/>
      <c r="AW839" s="116"/>
      <c r="AX839" s="116"/>
      <c r="AY839" s="116"/>
    </row>
    <row r="840" spans="9:51" ht="15.75" customHeight="1">
      <c r="I840" s="260"/>
      <c r="J840" s="116"/>
      <c r="K840" s="130"/>
      <c r="L840" s="130"/>
      <c r="M840" s="130"/>
      <c r="N840" s="130"/>
      <c r="O840" s="130"/>
      <c r="P840" s="117"/>
      <c r="Q840" s="130"/>
      <c r="R840" s="130"/>
      <c r="S840" s="130"/>
      <c r="T840" s="130"/>
      <c r="U840" s="130"/>
      <c r="V840" s="325"/>
      <c r="W840" s="325"/>
      <c r="X840" s="130"/>
      <c r="Y840" s="325"/>
      <c r="Z840" s="325"/>
      <c r="AA840" s="325"/>
      <c r="AB840" s="130"/>
      <c r="AC840" s="130"/>
      <c r="AD840" s="130"/>
      <c r="AE840" s="130"/>
      <c r="AF840" s="130"/>
      <c r="AG840" s="130"/>
      <c r="AH840" s="130"/>
      <c r="AI840" s="130"/>
      <c r="AJ840" s="130"/>
      <c r="AK840" s="130"/>
      <c r="AL840" s="130"/>
      <c r="AM840" s="130"/>
      <c r="AN840" s="130"/>
      <c r="AO840" s="116"/>
      <c r="AP840" s="116"/>
      <c r="AQ840" s="116"/>
      <c r="AR840" s="116"/>
      <c r="AS840" s="116"/>
      <c r="AT840" s="116"/>
      <c r="AU840" s="116"/>
      <c r="AV840" s="116"/>
      <c r="AW840" s="116"/>
      <c r="AX840" s="116"/>
      <c r="AY840" s="116"/>
    </row>
    <row r="841" spans="9:51" ht="15.75" customHeight="1">
      <c r="I841" s="260"/>
      <c r="J841" s="116"/>
      <c r="K841" s="130"/>
      <c r="L841" s="130"/>
      <c r="M841" s="130"/>
      <c r="N841" s="130"/>
      <c r="O841" s="130"/>
      <c r="P841" s="117"/>
      <c r="Q841" s="130"/>
      <c r="R841" s="130"/>
      <c r="S841" s="130"/>
      <c r="T841" s="130"/>
      <c r="U841" s="130"/>
      <c r="V841" s="325"/>
      <c r="W841" s="325"/>
      <c r="X841" s="130"/>
      <c r="Y841" s="325"/>
      <c r="Z841" s="325"/>
      <c r="AA841" s="325"/>
      <c r="AB841" s="130"/>
      <c r="AC841" s="130"/>
      <c r="AD841" s="130"/>
      <c r="AE841" s="130"/>
      <c r="AF841" s="130"/>
      <c r="AG841" s="130"/>
      <c r="AH841" s="130"/>
      <c r="AI841" s="130"/>
      <c r="AJ841" s="130"/>
      <c r="AK841" s="130"/>
      <c r="AL841" s="130"/>
      <c r="AM841" s="130"/>
      <c r="AN841" s="130"/>
      <c r="AO841" s="116"/>
      <c r="AP841" s="116"/>
      <c r="AQ841" s="116"/>
      <c r="AR841" s="116"/>
      <c r="AS841" s="116"/>
      <c r="AT841" s="116"/>
      <c r="AU841" s="116"/>
      <c r="AV841" s="116"/>
      <c r="AW841" s="116"/>
      <c r="AX841" s="116"/>
      <c r="AY841" s="116"/>
    </row>
    <row r="842" spans="9:51" ht="15.75" customHeight="1">
      <c r="I842" s="260"/>
      <c r="J842" s="116"/>
      <c r="K842" s="130"/>
      <c r="L842" s="130"/>
      <c r="M842" s="130"/>
      <c r="N842" s="130"/>
      <c r="O842" s="130"/>
      <c r="P842" s="117"/>
      <c r="Q842" s="130"/>
      <c r="R842" s="130"/>
      <c r="S842" s="130"/>
      <c r="T842" s="130"/>
      <c r="U842" s="130"/>
      <c r="V842" s="325"/>
      <c r="W842" s="325"/>
      <c r="X842" s="130"/>
      <c r="Y842" s="325"/>
      <c r="Z842" s="325"/>
      <c r="AA842" s="325"/>
      <c r="AB842" s="130"/>
      <c r="AC842" s="130"/>
      <c r="AD842" s="130"/>
      <c r="AE842" s="130"/>
      <c r="AF842" s="130"/>
      <c r="AG842" s="130"/>
      <c r="AH842" s="130"/>
      <c r="AI842" s="130"/>
      <c r="AJ842" s="130"/>
      <c r="AK842" s="130"/>
      <c r="AL842" s="130"/>
      <c r="AM842" s="130"/>
      <c r="AN842" s="130"/>
      <c r="AO842" s="116"/>
      <c r="AP842" s="116"/>
      <c r="AQ842" s="116"/>
      <c r="AR842" s="116"/>
      <c r="AS842" s="116"/>
      <c r="AT842" s="116"/>
      <c r="AU842" s="116"/>
      <c r="AV842" s="116"/>
      <c r="AW842" s="116"/>
      <c r="AX842" s="116"/>
      <c r="AY842" s="116"/>
    </row>
    <row r="843" spans="9:51" ht="15.75" customHeight="1">
      <c r="I843" s="260"/>
      <c r="J843" s="116"/>
      <c r="K843" s="130"/>
      <c r="L843" s="130"/>
      <c r="M843" s="130"/>
      <c r="N843" s="130"/>
      <c r="O843" s="130"/>
      <c r="P843" s="117"/>
      <c r="Q843" s="130"/>
      <c r="R843" s="130"/>
      <c r="S843" s="130"/>
      <c r="T843" s="130"/>
      <c r="U843" s="130"/>
      <c r="V843" s="325"/>
      <c r="W843" s="325"/>
      <c r="X843" s="130"/>
      <c r="Y843" s="325"/>
      <c r="Z843" s="325"/>
      <c r="AA843" s="325"/>
      <c r="AB843" s="130"/>
      <c r="AC843" s="130"/>
      <c r="AD843" s="130"/>
      <c r="AE843" s="130"/>
      <c r="AF843" s="130"/>
      <c r="AG843" s="130"/>
      <c r="AH843" s="130"/>
      <c r="AI843" s="130"/>
      <c r="AJ843" s="130"/>
      <c r="AK843" s="130"/>
      <c r="AL843" s="130"/>
      <c r="AM843" s="130"/>
      <c r="AN843" s="130"/>
      <c r="AO843" s="116"/>
      <c r="AP843" s="116"/>
      <c r="AQ843" s="116"/>
      <c r="AR843" s="116"/>
      <c r="AS843" s="116"/>
      <c r="AT843" s="116"/>
      <c r="AU843" s="116"/>
      <c r="AV843" s="116"/>
      <c r="AW843" s="116"/>
      <c r="AX843" s="116"/>
      <c r="AY843" s="116"/>
    </row>
    <row r="844" spans="9:51" ht="15.75" customHeight="1">
      <c r="I844" s="260"/>
      <c r="J844" s="116"/>
      <c r="K844" s="130"/>
      <c r="L844" s="130"/>
      <c r="M844" s="130"/>
      <c r="N844" s="130"/>
      <c r="O844" s="130"/>
      <c r="P844" s="117"/>
      <c r="Q844" s="130"/>
      <c r="R844" s="130"/>
      <c r="S844" s="130"/>
      <c r="T844" s="130"/>
      <c r="U844" s="130"/>
      <c r="V844" s="325"/>
      <c r="W844" s="325"/>
      <c r="X844" s="130"/>
      <c r="Y844" s="325"/>
      <c r="Z844" s="325"/>
      <c r="AA844" s="325"/>
      <c r="AB844" s="130"/>
      <c r="AC844" s="130"/>
      <c r="AD844" s="130"/>
      <c r="AE844" s="130"/>
      <c r="AF844" s="130"/>
      <c r="AG844" s="130"/>
      <c r="AH844" s="130"/>
      <c r="AI844" s="130"/>
      <c r="AJ844" s="130"/>
      <c r="AK844" s="130"/>
      <c r="AL844" s="130"/>
      <c r="AM844" s="130"/>
      <c r="AN844" s="130"/>
      <c r="AO844" s="116"/>
      <c r="AP844" s="116"/>
      <c r="AQ844" s="116"/>
      <c r="AR844" s="116"/>
      <c r="AS844" s="116"/>
      <c r="AT844" s="116"/>
      <c r="AU844" s="116"/>
      <c r="AV844" s="116"/>
      <c r="AW844" s="116"/>
      <c r="AX844" s="116"/>
      <c r="AY844" s="116"/>
    </row>
    <row r="845" spans="9:51" ht="15.75" customHeight="1">
      <c r="I845" s="260"/>
      <c r="J845" s="116"/>
      <c r="K845" s="130"/>
      <c r="L845" s="130"/>
      <c r="M845" s="130"/>
      <c r="N845" s="130"/>
      <c r="O845" s="130"/>
      <c r="P845" s="117"/>
      <c r="Q845" s="130"/>
      <c r="R845" s="130"/>
      <c r="S845" s="130"/>
      <c r="T845" s="130"/>
      <c r="U845" s="130"/>
      <c r="V845" s="325"/>
      <c r="W845" s="325"/>
      <c r="X845" s="130"/>
      <c r="Y845" s="325"/>
      <c r="Z845" s="325"/>
      <c r="AA845" s="325"/>
      <c r="AB845" s="130"/>
      <c r="AC845" s="130"/>
      <c r="AD845" s="130"/>
      <c r="AE845" s="130"/>
      <c r="AF845" s="130"/>
      <c r="AG845" s="130"/>
      <c r="AH845" s="130"/>
      <c r="AI845" s="130"/>
      <c r="AJ845" s="130"/>
      <c r="AK845" s="130"/>
      <c r="AL845" s="130"/>
      <c r="AM845" s="130"/>
      <c r="AN845" s="130"/>
      <c r="AO845" s="116"/>
      <c r="AP845" s="116"/>
      <c r="AQ845" s="116"/>
      <c r="AR845" s="116"/>
      <c r="AS845" s="116"/>
      <c r="AT845" s="116"/>
      <c r="AU845" s="116"/>
      <c r="AV845" s="116"/>
      <c r="AW845" s="116"/>
      <c r="AX845" s="116"/>
      <c r="AY845" s="116"/>
    </row>
    <row r="846" spans="9:51" ht="15.75" customHeight="1">
      <c r="I846" s="260"/>
      <c r="J846" s="116"/>
      <c r="K846" s="130"/>
      <c r="L846" s="130"/>
      <c r="M846" s="130"/>
      <c r="N846" s="130"/>
      <c r="O846" s="130"/>
      <c r="P846" s="117"/>
      <c r="Q846" s="130"/>
      <c r="R846" s="130"/>
      <c r="S846" s="130"/>
      <c r="T846" s="130"/>
      <c r="U846" s="130"/>
      <c r="V846" s="325"/>
      <c r="W846" s="325"/>
      <c r="X846" s="130"/>
      <c r="Y846" s="325"/>
      <c r="Z846" s="325"/>
      <c r="AA846" s="325"/>
      <c r="AB846" s="130"/>
      <c r="AC846" s="130"/>
      <c r="AD846" s="130"/>
      <c r="AE846" s="130"/>
      <c r="AF846" s="130"/>
      <c r="AG846" s="130"/>
      <c r="AH846" s="130"/>
      <c r="AI846" s="130"/>
      <c r="AJ846" s="130"/>
      <c r="AK846" s="130"/>
      <c r="AL846" s="130"/>
      <c r="AM846" s="130"/>
      <c r="AN846" s="130"/>
      <c r="AO846" s="116"/>
      <c r="AP846" s="116"/>
      <c r="AQ846" s="116"/>
      <c r="AR846" s="116"/>
      <c r="AS846" s="116"/>
      <c r="AT846" s="116"/>
      <c r="AU846" s="116"/>
      <c r="AV846" s="116"/>
      <c r="AW846" s="116"/>
      <c r="AX846" s="116"/>
      <c r="AY846" s="116"/>
    </row>
    <row r="847" spans="9:51" ht="15.75" customHeight="1">
      <c r="I847" s="260"/>
      <c r="J847" s="116"/>
      <c r="K847" s="130"/>
      <c r="L847" s="130"/>
      <c r="M847" s="130"/>
      <c r="N847" s="130"/>
      <c r="O847" s="130"/>
      <c r="P847" s="117"/>
      <c r="Q847" s="130"/>
      <c r="R847" s="130"/>
      <c r="S847" s="130"/>
      <c r="T847" s="130"/>
      <c r="U847" s="130"/>
      <c r="V847" s="325"/>
      <c r="W847" s="325"/>
      <c r="X847" s="130"/>
      <c r="Y847" s="325"/>
      <c r="Z847" s="325"/>
      <c r="AA847" s="325"/>
      <c r="AB847" s="130"/>
      <c r="AC847" s="130"/>
      <c r="AD847" s="130"/>
      <c r="AE847" s="130"/>
      <c r="AF847" s="130"/>
      <c r="AG847" s="130"/>
      <c r="AH847" s="130"/>
      <c r="AI847" s="130"/>
      <c r="AJ847" s="130"/>
      <c r="AK847" s="130"/>
      <c r="AL847" s="130"/>
      <c r="AM847" s="130"/>
      <c r="AN847" s="130"/>
      <c r="AO847" s="116"/>
      <c r="AP847" s="116"/>
      <c r="AQ847" s="116"/>
      <c r="AR847" s="116"/>
      <c r="AS847" s="116"/>
      <c r="AT847" s="116"/>
      <c r="AU847" s="116"/>
      <c r="AV847" s="116"/>
      <c r="AW847" s="116"/>
      <c r="AX847" s="116"/>
      <c r="AY847" s="116"/>
    </row>
    <row r="848" spans="9:51" ht="15.75" customHeight="1">
      <c r="I848" s="260"/>
      <c r="J848" s="116"/>
      <c r="K848" s="130"/>
      <c r="L848" s="130"/>
      <c r="M848" s="130"/>
      <c r="N848" s="130"/>
      <c r="O848" s="130"/>
      <c r="P848" s="117"/>
      <c r="Q848" s="130"/>
      <c r="R848" s="130"/>
      <c r="S848" s="130"/>
      <c r="T848" s="130"/>
      <c r="U848" s="130"/>
      <c r="V848" s="325"/>
      <c r="W848" s="325"/>
      <c r="X848" s="130"/>
      <c r="Y848" s="325"/>
      <c r="Z848" s="325"/>
      <c r="AA848" s="325"/>
      <c r="AB848" s="130"/>
      <c r="AC848" s="130"/>
      <c r="AD848" s="130"/>
      <c r="AE848" s="130"/>
      <c r="AF848" s="130"/>
      <c r="AG848" s="130"/>
      <c r="AH848" s="130"/>
      <c r="AI848" s="130"/>
      <c r="AJ848" s="130"/>
      <c r="AK848" s="130"/>
      <c r="AL848" s="130"/>
      <c r="AM848" s="130"/>
      <c r="AN848" s="130"/>
      <c r="AO848" s="116"/>
      <c r="AP848" s="116"/>
      <c r="AQ848" s="116"/>
      <c r="AR848" s="116"/>
      <c r="AS848" s="116"/>
      <c r="AT848" s="116"/>
      <c r="AU848" s="116"/>
      <c r="AV848" s="116"/>
      <c r="AW848" s="116"/>
      <c r="AX848" s="116"/>
      <c r="AY848" s="116"/>
    </row>
    <row r="849" spans="9:51" ht="15.75" customHeight="1">
      <c r="I849" s="260"/>
      <c r="J849" s="116"/>
      <c r="K849" s="130"/>
      <c r="L849" s="130"/>
      <c r="M849" s="130"/>
      <c r="N849" s="130"/>
      <c r="O849" s="130"/>
      <c r="P849" s="117"/>
      <c r="Q849" s="130"/>
      <c r="R849" s="130"/>
      <c r="S849" s="130"/>
      <c r="T849" s="130"/>
      <c r="U849" s="130"/>
      <c r="V849" s="325"/>
      <c r="W849" s="325"/>
      <c r="X849" s="130"/>
      <c r="Y849" s="325"/>
      <c r="Z849" s="325"/>
      <c r="AA849" s="325"/>
      <c r="AB849" s="130"/>
      <c r="AC849" s="130"/>
      <c r="AD849" s="130"/>
      <c r="AE849" s="130"/>
      <c r="AF849" s="130"/>
      <c r="AG849" s="130"/>
      <c r="AH849" s="130"/>
      <c r="AI849" s="130"/>
      <c r="AJ849" s="130"/>
      <c r="AK849" s="130"/>
      <c r="AL849" s="130"/>
      <c r="AM849" s="130"/>
      <c r="AN849" s="130"/>
      <c r="AO849" s="116"/>
      <c r="AP849" s="116"/>
      <c r="AQ849" s="116"/>
      <c r="AR849" s="116"/>
      <c r="AS849" s="116"/>
      <c r="AT849" s="116"/>
      <c r="AU849" s="116"/>
      <c r="AV849" s="116"/>
      <c r="AW849" s="116"/>
      <c r="AX849" s="116"/>
      <c r="AY849" s="116"/>
    </row>
    <row r="850" spans="9:51" ht="15.75" customHeight="1">
      <c r="I850" s="260"/>
      <c r="J850" s="116"/>
      <c r="K850" s="130"/>
      <c r="L850" s="130"/>
      <c r="M850" s="130"/>
      <c r="N850" s="130"/>
      <c r="O850" s="130"/>
      <c r="P850" s="117"/>
      <c r="Q850" s="130"/>
      <c r="R850" s="130"/>
      <c r="S850" s="130"/>
      <c r="T850" s="130"/>
      <c r="U850" s="130"/>
      <c r="V850" s="325"/>
      <c r="W850" s="325"/>
      <c r="X850" s="130"/>
      <c r="Y850" s="325"/>
      <c r="Z850" s="325"/>
      <c r="AA850" s="325"/>
      <c r="AB850" s="130"/>
      <c r="AC850" s="130"/>
      <c r="AD850" s="130"/>
      <c r="AE850" s="130"/>
      <c r="AF850" s="130"/>
      <c r="AG850" s="130"/>
      <c r="AH850" s="130"/>
      <c r="AI850" s="130"/>
      <c r="AJ850" s="130"/>
      <c r="AK850" s="130"/>
      <c r="AL850" s="130"/>
      <c r="AM850" s="130"/>
      <c r="AN850" s="130"/>
      <c r="AO850" s="116"/>
      <c r="AP850" s="116"/>
      <c r="AQ850" s="116"/>
      <c r="AR850" s="116"/>
      <c r="AS850" s="116"/>
      <c r="AT850" s="116"/>
      <c r="AU850" s="116"/>
      <c r="AV850" s="116"/>
      <c r="AW850" s="116"/>
      <c r="AX850" s="116"/>
      <c r="AY850" s="116"/>
    </row>
    <row r="851" spans="9:51" ht="15.75" customHeight="1">
      <c r="I851" s="260"/>
      <c r="J851" s="116"/>
      <c r="K851" s="130"/>
      <c r="L851" s="130"/>
      <c r="M851" s="130"/>
      <c r="N851" s="130"/>
      <c r="O851" s="130"/>
      <c r="P851" s="117"/>
      <c r="Q851" s="130"/>
      <c r="R851" s="130"/>
      <c r="S851" s="130"/>
      <c r="T851" s="130"/>
      <c r="U851" s="130"/>
      <c r="V851" s="325"/>
      <c r="W851" s="325"/>
      <c r="X851" s="130"/>
      <c r="Y851" s="325"/>
      <c r="Z851" s="325"/>
      <c r="AA851" s="325"/>
      <c r="AB851" s="130"/>
      <c r="AC851" s="130"/>
      <c r="AD851" s="130"/>
      <c r="AE851" s="130"/>
      <c r="AF851" s="130"/>
      <c r="AG851" s="130"/>
      <c r="AH851" s="130"/>
      <c r="AI851" s="130"/>
      <c r="AJ851" s="130"/>
      <c r="AK851" s="130"/>
      <c r="AL851" s="130"/>
      <c r="AM851" s="130"/>
      <c r="AN851" s="130"/>
      <c r="AO851" s="116"/>
      <c r="AP851" s="116"/>
      <c r="AQ851" s="116"/>
      <c r="AR851" s="116"/>
      <c r="AS851" s="116"/>
      <c r="AT851" s="116"/>
      <c r="AU851" s="116"/>
      <c r="AV851" s="116"/>
      <c r="AW851" s="116"/>
      <c r="AX851" s="116"/>
      <c r="AY851" s="116"/>
    </row>
    <row r="852" spans="9:51" ht="15.75" customHeight="1">
      <c r="I852" s="260"/>
      <c r="J852" s="116"/>
      <c r="K852" s="130"/>
      <c r="L852" s="130"/>
      <c r="M852" s="130"/>
      <c r="N852" s="130"/>
      <c r="O852" s="130"/>
      <c r="P852" s="117"/>
      <c r="Q852" s="130"/>
      <c r="R852" s="130"/>
      <c r="S852" s="130"/>
      <c r="T852" s="130"/>
      <c r="U852" s="130"/>
      <c r="V852" s="325"/>
      <c r="W852" s="325"/>
      <c r="X852" s="130"/>
      <c r="Y852" s="325"/>
      <c r="Z852" s="325"/>
      <c r="AA852" s="325"/>
      <c r="AB852" s="130"/>
      <c r="AC852" s="130"/>
      <c r="AD852" s="130"/>
      <c r="AE852" s="130"/>
      <c r="AF852" s="130"/>
      <c r="AG852" s="130"/>
      <c r="AH852" s="130"/>
      <c r="AI852" s="130"/>
      <c r="AJ852" s="130"/>
      <c r="AK852" s="130"/>
      <c r="AL852" s="130"/>
      <c r="AM852" s="130"/>
      <c r="AN852" s="130"/>
      <c r="AO852" s="116"/>
      <c r="AP852" s="116"/>
      <c r="AQ852" s="116"/>
      <c r="AR852" s="116"/>
      <c r="AS852" s="116"/>
      <c r="AT852" s="116"/>
      <c r="AU852" s="116"/>
      <c r="AV852" s="116"/>
      <c r="AW852" s="116"/>
      <c r="AX852" s="116"/>
      <c r="AY852" s="116"/>
    </row>
    <row r="853" spans="9:51" ht="15.75" customHeight="1">
      <c r="I853" s="260"/>
      <c r="J853" s="116"/>
      <c r="K853" s="130"/>
      <c r="L853" s="130"/>
      <c r="M853" s="130"/>
      <c r="N853" s="130"/>
      <c r="O853" s="130"/>
      <c r="P853" s="117"/>
      <c r="Q853" s="130"/>
      <c r="R853" s="130"/>
      <c r="S853" s="130"/>
      <c r="T853" s="130"/>
      <c r="U853" s="130"/>
      <c r="V853" s="325"/>
      <c r="W853" s="325"/>
      <c r="X853" s="130"/>
      <c r="Y853" s="325"/>
      <c r="Z853" s="325"/>
      <c r="AA853" s="325"/>
      <c r="AB853" s="130"/>
      <c r="AC853" s="130"/>
      <c r="AD853" s="130"/>
      <c r="AE853" s="130"/>
      <c r="AF853" s="130"/>
      <c r="AG853" s="130"/>
      <c r="AH853" s="130"/>
      <c r="AI853" s="130"/>
      <c r="AJ853" s="130"/>
      <c r="AK853" s="130"/>
      <c r="AL853" s="130"/>
      <c r="AM853" s="130"/>
      <c r="AN853" s="130"/>
      <c r="AO853" s="116"/>
      <c r="AP853" s="116"/>
      <c r="AQ853" s="116"/>
      <c r="AR853" s="116"/>
      <c r="AS853" s="116"/>
      <c r="AT853" s="116"/>
      <c r="AU853" s="116"/>
      <c r="AV853" s="116"/>
      <c r="AW853" s="116"/>
      <c r="AX853" s="116"/>
      <c r="AY853" s="116"/>
    </row>
    <row r="854" spans="9:51" ht="15.75" customHeight="1">
      <c r="I854" s="260"/>
      <c r="J854" s="116"/>
      <c r="K854" s="130"/>
      <c r="L854" s="130"/>
      <c r="M854" s="130"/>
      <c r="N854" s="130"/>
      <c r="O854" s="130"/>
      <c r="P854" s="117"/>
      <c r="Q854" s="130"/>
      <c r="R854" s="130"/>
      <c r="S854" s="130"/>
      <c r="T854" s="130"/>
      <c r="U854" s="130"/>
      <c r="V854" s="325"/>
      <c r="W854" s="325"/>
      <c r="X854" s="130"/>
      <c r="Y854" s="325"/>
      <c r="Z854" s="325"/>
      <c r="AA854" s="325"/>
      <c r="AB854" s="130"/>
      <c r="AC854" s="130"/>
      <c r="AD854" s="130"/>
      <c r="AE854" s="130"/>
      <c r="AF854" s="130"/>
      <c r="AG854" s="130"/>
      <c r="AH854" s="130"/>
      <c r="AI854" s="130"/>
      <c r="AJ854" s="130"/>
      <c r="AK854" s="130"/>
      <c r="AL854" s="130"/>
      <c r="AM854" s="130"/>
      <c r="AN854" s="130"/>
      <c r="AO854" s="116"/>
      <c r="AP854" s="116"/>
      <c r="AQ854" s="116"/>
      <c r="AR854" s="116"/>
      <c r="AS854" s="116"/>
      <c r="AT854" s="116"/>
      <c r="AU854" s="116"/>
      <c r="AV854" s="116"/>
      <c r="AW854" s="116"/>
      <c r="AX854" s="116"/>
      <c r="AY854" s="116"/>
    </row>
    <row r="855" spans="9:51" ht="15.75" customHeight="1">
      <c r="I855" s="260"/>
      <c r="J855" s="116"/>
      <c r="K855" s="130"/>
      <c r="L855" s="130"/>
      <c r="M855" s="130"/>
      <c r="N855" s="130"/>
      <c r="O855" s="130"/>
      <c r="P855" s="117"/>
      <c r="Q855" s="130"/>
      <c r="R855" s="130"/>
      <c r="S855" s="130"/>
      <c r="T855" s="130"/>
      <c r="U855" s="130"/>
      <c r="V855" s="325"/>
      <c r="W855" s="325"/>
      <c r="X855" s="130"/>
      <c r="Y855" s="325"/>
      <c r="Z855" s="325"/>
      <c r="AA855" s="325"/>
      <c r="AB855" s="130"/>
      <c r="AC855" s="130"/>
      <c r="AD855" s="130"/>
      <c r="AE855" s="130"/>
      <c r="AF855" s="130"/>
      <c r="AG855" s="130"/>
      <c r="AH855" s="130"/>
      <c r="AI855" s="130"/>
      <c r="AJ855" s="130"/>
      <c r="AK855" s="130"/>
      <c r="AL855" s="130"/>
      <c r="AM855" s="130"/>
      <c r="AN855" s="130"/>
      <c r="AO855" s="116"/>
      <c r="AP855" s="116"/>
      <c r="AQ855" s="116"/>
      <c r="AR855" s="116"/>
      <c r="AS855" s="116"/>
      <c r="AT855" s="116"/>
      <c r="AU855" s="116"/>
      <c r="AV855" s="116"/>
      <c r="AW855" s="116"/>
      <c r="AX855" s="116"/>
      <c r="AY855" s="116"/>
    </row>
    <row r="856" spans="9:51" ht="15.75" customHeight="1">
      <c r="I856" s="260"/>
      <c r="J856" s="116"/>
      <c r="K856" s="130"/>
      <c r="L856" s="130"/>
      <c r="M856" s="130"/>
      <c r="N856" s="130"/>
      <c r="O856" s="130"/>
      <c r="P856" s="117"/>
      <c r="Q856" s="130"/>
      <c r="R856" s="130"/>
      <c r="S856" s="130"/>
      <c r="T856" s="130"/>
      <c r="U856" s="130"/>
      <c r="V856" s="325"/>
      <c r="W856" s="325"/>
      <c r="X856" s="130"/>
      <c r="Y856" s="325"/>
      <c r="Z856" s="325"/>
      <c r="AA856" s="325"/>
      <c r="AB856" s="130"/>
      <c r="AC856" s="130"/>
      <c r="AD856" s="130"/>
      <c r="AE856" s="130"/>
      <c r="AF856" s="130"/>
      <c r="AG856" s="130"/>
      <c r="AH856" s="130"/>
      <c r="AI856" s="130"/>
      <c r="AJ856" s="130"/>
      <c r="AK856" s="130"/>
      <c r="AL856" s="130"/>
      <c r="AM856" s="130"/>
      <c r="AN856" s="130"/>
      <c r="AO856" s="116"/>
      <c r="AP856" s="116"/>
      <c r="AQ856" s="116"/>
      <c r="AR856" s="116"/>
      <c r="AS856" s="116"/>
      <c r="AT856" s="116"/>
      <c r="AU856" s="116"/>
      <c r="AV856" s="116"/>
      <c r="AW856" s="116"/>
      <c r="AX856" s="116"/>
      <c r="AY856" s="116"/>
    </row>
    <row r="857" spans="9:51" ht="15.75" customHeight="1">
      <c r="I857" s="260"/>
      <c r="J857" s="116"/>
      <c r="K857" s="130"/>
      <c r="L857" s="130"/>
      <c r="M857" s="130"/>
      <c r="N857" s="130"/>
      <c r="O857" s="130"/>
      <c r="P857" s="117"/>
      <c r="Q857" s="130"/>
      <c r="R857" s="130"/>
      <c r="S857" s="130"/>
      <c r="T857" s="130"/>
      <c r="U857" s="130"/>
      <c r="V857" s="325"/>
      <c r="W857" s="325"/>
      <c r="X857" s="130"/>
      <c r="Y857" s="325"/>
      <c r="Z857" s="325"/>
      <c r="AA857" s="325"/>
      <c r="AB857" s="130"/>
      <c r="AC857" s="130"/>
      <c r="AD857" s="130"/>
      <c r="AE857" s="130"/>
      <c r="AF857" s="130"/>
      <c r="AG857" s="130"/>
      <c r="AH857" s="130"/>
      <c r="AI857" s="130"/>
      <c r="AJ857" s="130"/>
      <c r="AK857" s="130"/>
      <c r="AL857" s="130"/>
      <c r="AM857" s="130"/>
      <c r="AN857" s="130"/>
      <c r="AO857" s="116"/>
      <c r="AP857" s="116"/>
      <c r="AQ857" s="116"/>
      <c r="AR857" s="116"/>
      <c r="AS857" s="116"/>
      <c r="AT857" s="116"/>
      <c r="AU857" s="116"/>
      <c r="AV857" s="116"/>
      <c r="AW857" s="116"/>
      <c r="AX857" s="116"/>
      <c r="AY857" s="116"/>
    </row>
    <row r="858" spans="9:51" ht="15.75" customHeight="1">
      <c r="I858" s="260"/>
      <c r="J858" s="116"/>
      <c r="K858" s="130"/>
      <c r="L858" s="130"/>
      <c r="M858" s="130"/>
      <c r="N858" s="130"/>
      <c r="O858" s="130"/>
      <c r="P858" s="117"/>
      <c r="Q858" s="130"/>
      <c r="R858" s="130"/>
      <c r="S858" s="130"/>
      <c r="T858" s="130"/>
      <c r="U858" s="130"/>
      <c r="V858" s="325"/>
      <c r="W858" s="325"/>
      <c r="X858" s="130"/>
      <c r="Y858" s="325"/>
      <c r="Z858" s="325"/>
      <c r="AA858" s="325"/>
      <c r="AB858" s="130"/>
      <c r="AC858" s="130"/>
      <c r="AD858" s="130"/>
      <c r="AE858" s="130"/>
      <c r="AF858" s="130"/>
      <c r="AG858" s="130"/>
      <c r="AH858" s="130"/>
      <c r="AI858" s="130"/>
      <c r="AJ858" s="130"/>
      <c r="AK858" s="130"/>
      <c r="AL858" s="130"/>
      <c r="AM858" s="130"/>
      <c r="AN858" s="130"/>
      <c r="AO858" s="116"/>
      <c r="AP858" s="116"/>
      <c r="AQ858" s="116"/>
      <c r="AR858" s="116"/>
      <c r="AS858" s="116"/>
      <c r="AT858" s="116"/>
      <c r="AU858" s="116"/>
      <c r="AV858" s="116"/>
      <c r="AW858" s="116"/>
      <c r="AX858" s="116"/>
      <c r="AY858" s="116"/>
    </row>
    <row r="859" spans="9:51" ht="15.75" customHeight="1">
      <c r="I859" s="260"/>
      <c r="J859" s="116"/>
      <c r="K859" s="130"/>
      <c r="L859" s="130"/>
      <c r="M859" s="130"/>
      <c r="N859" s="130"/>
      <c r="O859" s="130"/>
      <c r="P859" s="117"/>
      <c r="Q859" s="130"/>
      <c r="R859" s="130"/>
      <c r="S859" s="130"/>
      <c r="T859" s="130"/>
      <c r="U859" s="130"/>
      <c r="V859" s="325"/>
      <c r="W859" s="325"/>
      <c r="X859" s="130"/>
      <c r="Y859" s="325"/>
      <c r="Z859" s="325"/>
      <c r="AA859" s="325"/>
      <c r="AB859" s="130"/>
      <c r="AC859" s="130"/>
      <c r="AD859" s="130"/>
      <c r="AE859" s="130"/>
      <c r="AF859" s="130"/>
      <c r="AG859" s="130"/>
      <c r="AH859" s="130"/>
      <c r="AI859" s="130"/>
      <c r="AJ859" s="130"/>
      <c r="AK859" s="130"/>
      <c r="AL859" s="130"/>
      <c r="AM859" s="130"/>
      <c r="AN859" s="130"/>
      <c r="AO859" s="116"/>
      <c r="AP859" s="116"/>
      <c r="AQ859" s="116"/>
      <c r="AR859" s="116"/>
      <c r="AS859" s="116"/>
      <c r="AT859" s="116"/>
      <c r="AU859" s="116"/>
      <c r="AV859" s="116"/>
      <c r="AW859" s="116"/>
      <c r="AX859" s="116"/>
      <c r="AY859" s="116"/>
    </row>
    <row r="860" spans="9:51" ht="15.75" customHeight="1">
      <c r="I860" s="260"/>
      <c r="J860" s="116"/>
      <c r="K860" s="130"/>
      <c r="L860" s="130"/>
      <c r="M860" s="130"/>
      <c r="N860" s="130"/>
      <c r="O860" s="130"/>
      <c r="P860" s="117"/>
      <c r="Q860" s="130"/>
      <c r="R860" s="130"/>
      <c r="S860" s="130"/>
      <c r="T860" s="130"/>
      <c r="U860" s="130"/>
      <c r="V860" s="325"/>
      <c r="W860" s="325"/>
      <c r="X860" s="130"/>
      <c r="Y860" s="325"/>
      <c r="Z860" s="325"/>
      <c r="AA860" s="325"/>
      <c r="AB860" s="130"/>
      <c r="AC860" s="130"/>
      <c r="AD860" s="130"/>
      <c r="AE860" s="130"/>
      <c r="AF860" s="130"/>
      <c r="AG860" s="130"/>
      <c r="AH860" s="130"/>
      <c r="AI860" s="130"/>
      <c r="AJ860" s="130"/>
      <c r="AK860" s="130"/>
      <c r="AL860" s="130"/>
      <c r="AM860" s="130"/>
      <c r="AN860" s="130"/>
      <c r="AO860" s="116"/>
      <c r="AP860" s="116"/>
      <c r="AQ860" s="116"/>
      <c r="AR860" s="116"/>
      <c r="AS860" s="116"/>
      <c r="AT860" s="116"/>
      <c r="AU860" s="116"/>
      <c r="AV860" s="116"/>
      <c r="AW860" s="116"/>
      <c r="AX860" s="116"/>
      <c r="AY860" s="116"/>
    </row>
    <row r="861" spans="9:51" ht="15.75" customHeight="1">
      <c r="I861" s="260"/>
      <c r="J861" s="116"/>
      <c r="K861" s="130"/>
      <c r="L861" s="130"/>
      <c r="M861" s="130"/>
      <c r="N861" s="130"/>
      <c r="O861" s="130"/>
      <c r="P861" s="117"/>
      <c r="Q861" s="130"/>
      <c r="R861" s="130"/>
      <c r="S861" s="130"/>
      <c r="T861" s="130"/>
      <c r="U861" s="130"/>
      <c r="V861" s="325"/>
      <c r="W861" s="325"/>
      <c r="X861" s="130"/>
      <c r="Y861" s="325"/>
      <c r="Z861" s="325"/>
      <c r="AA861" s="325"/>
      <c r="AB861" s="130"/>
      <c r="AC861" s="130"/>
      <c r="AD861" s="130"/>
      <c r="AE861" s="130"/>
      <c r="AF861" s="130"/>
      <c r="AG861" s="130"/>
      <c r="AH861" s="130"/>
      <c r="AI861" s="130"/>
      <c r="AJ861" s="130"/>
      <c r="AK861" s="130"/>
      <c r="AL861" s="130"/>
      <c r="AM861" s="130"/>
      <c r="AN861" s="130"/>
      <c r="AO861" s="116"/>
      <c r="AP861" s="116"/>
      <c r="AQ861" s="116"/>
      <c r="AR861" s="116"/>
      <c r="AS861" s="116"/>
      <c r="AT861" s="116"/>
      <c r="AU861" s="116"/>
      <c r="AV861" s="116"/>
      <c r="AW861" s="116"/>
      <c r="AX861" s="116"/>
      <c r="AY861" s="116"/>
    </row>
    <row r="862" spans="9:51" ht="15.75" customHeight="1">
      <c r="I862" s="260"/>
      <c r="J862" s="116"/>
      <c r="K862" s="130"/>
      <c r="L862" s="130"/>
      <c r="M862" s="130"/>
      <c r="N862" s="130"/>
      <c r="O862" s="130"/>
      <c r="P862" s="117"/>
      <c r="Q862" s="130"/>
      <c r="R862" s="130"/>
      <c r="S862" s="130"/>
      <c r="T862" s="130"/>
      <c r="U862" s="130"/>
      <c r="V862" s="325"/>
      <c r="W862" s="325"/>
      <c r="X862" s="130"/>
      <c r="Y862" s="325"/>
      <c r="Z862" s="325"/>
      <c r="AA862" s="325"/>
      <c r="AB862" s="130"/>
      <c r="AC862" s="130"/>
      <c r="AD862" s="130"/>
      <c r="AE862" s="130"/>
      <c r="AF862" s="130"/>
      <c r="AG862" s="130"/>
      <c r="AH862" s="130"/>
      <c r="AI862" s="130"/>
      <c r="AJ862" s="130"/>
      <c r="AK862" s="130"/>
      <c r="AL862" s="130"/>
      <c r="AM862" s="130"/>
      <c r="AN862" s="130"/>
      <c r="AO862" s="116"/>
      <c r="AP862" s="116"/>
      <c r="AQ862" s="116"/>
      <c r="AR862" s="116"/>
      <c r="AS862" s="116"/>
      <c r="AT862" s="116"/>
      <c r="AU862" s="116"/>
      <c r="AV862" s="116"/>
      <c r="AW862" s="116"/>
      <c r="AX862" s="116"/>
      <c r="AY862" s="116"/>
    </row>
    <row r="863" spans="9:51" ht="15.75" customHeight="1">
      <c r="I863" s="260"/>
      <c r="J863" s="116"/>
      <c r="K863" s="130"/>
      <c r="L863" s="130"/>
      <c r="M863" s="130"/>
      <c r="N863" s="130"/>
      <c r="O863" s="130"/>
      <c r="P863" s="117"/>
      <c r="Q863" s="130"/>
      <c r="R863" s="130"/>
      <c r="S863" s="130"/>
      <c r="T863" s="130"/>
      <c r="U863" s="130"/>
      <c r="V863" s="325"/>
      <c r="W863" s="325"/>
      <c r="X863" s="130"/>
      <c r="Y863" s="325"/>
      <c r="Z863" s="325"/>
      <c r="AA863" s="325"/>
      <c r="AB863" s="130"/>
      <c r="AC863" s="130"/>
      <c r="AD863" s="130"/>
      <c r="AE863" s="130"/>
      <c r="AF863" s="130"/>
      <c r="AG863" s="130"/>
      <c r="AH863" s="130"/>
      <c r="AI863" s="130"/>
      <c r="AJ863" s="130"/>
      <c r="AK863" s="130"/>
      <c r="AL863" s="130"/>
      <c r="AM863" s="130"/>
      <c r="AN863" s="130"/>
      <c r="AO863" s="116"/>
      <c r="AP863" s="116"/>
      <c r="AQ863" s="116"/>
      <c r="AR863" s="116"/>
      <c r="AS863" s="116"/>
      <c r="AT863" s="116"/>
      <c r="AU863" s="116"/>
      <c r="AV863" s="116"/>
      <c r="AW863" s="116"/>
      <c r="AX863" s="116"/>
      <c r="AY863" s="116"/>
    </row>
    <row r="864" spans="9:51" ht="15.75" customHeight="1">
      <c r="I864" s="260"/>
      <c r="J864" s="116"/>
      <c r="K864" s="130"/>
      <c r="L864" s="130"/>
      <c r="M864" s="130"/>
      <c r="N864" s="130"/>
      <c r="O864" s="130"/>
      <c r="P864" s="117"/>
      <c r="Q864" s="130"/>
      <c r="R864" s="130"/>
      <c r="S864" s="130"/>
      <c r="T864" s="130"/>
      <c r="U864" s="130"/>
      <c r="V864" s="325"/>
      <c r="W864" s="325"/>
      <c r="X864" s="130"/>
      <c r="Y864" s="325"/>
      <c r="Z864" s="325"/>
      <c r="AA864" s="325"/>
      <c r="AB864" s="130"/>
      <c r="AC864" s="130"/>
      <c r="AD864" s="130"/>
      <c r="AE864" s="130"/>
      <c r="AF864" s="130"/>
      <c r="AG864" s="130"/>
      <c r="AH864" s="130"/>
      <c r="AI864" s="130"/>
      <c r="AJ864" s="130"/>
      <c r="AK864" s="130"/>
      <c r="AL864" s="130"/>
      <c r="AM864" s="130"/>
      <c r="AN864" s="130"/>
      <c r="AO864" s="116"/>
      <c r="AP864" s="116"/>
      <c r="AQ864" s="116"/>
      <c r="AR864" s="116"/>
      <c r="AS864" s="116"/>
      <c r="AT864" s="116"/>
      <c r="AU864" s="116"/>
      <c r="AV864" s="116"/>
      <c r="AW864" s="116"/>
      <c r="AX864" s="116"/>
      <c r="AY864" s="116"/>
    </row>
    <row r="865" spans="9:51" ht="15.75" customHeight="1">
      <c r="I865" s="260"/>
      <c r="J865" s="116"/>
      <c r="K865" s="130"/>
      <c r="L865" s="130"/>
      <c r="M865" s="130"/>
      <c r="N865" s="130"/>
      <c r="O865" s="130"/>
      <c r="P865" s="117"/>
      <c r="Q865" s="130"/>
      <c r="R865" s="130"/>
      <c r="S865" s="130"/>
      <c r="T865" s="130"/>
      <c r="U865" s="130"/>
      <c r="V865" s="325"/>
      <c r="W865" s="325"/>
      <c r="X865" s="130"/>
      <c r="Y865" s="325"/>
      <c r="Z865" s="325"/>
      <c r="AA865" s="325"/>
      <c r="AB865" s="130"/>
      <c r="AC865" s="130"/>
      <c r="AD865" s="130"/>
      <c r="AE865" s="130"/>
      <c r="AF865" s="130"/>
      <c r="AG865" s="130"/>
      <c r="AH865" s="130"/>
      <c r="AI865" s="130"/>
      <c r="AJ865" s="130"/>
      <c r="AK865" s="130"/>
      <c r="AL865" s="130"/>
      <c r="AM865" s="130"/>
      <c r="AN865" s="130"/>
      <c r="AO865" s="116"/>
      <c r="AP865" s="116"/>
      <c r="AQ865" s="116"/>
      <c r="AR865" s="116"/>
      <c r="AS865" s="116"/>
      <c r="AT865" s="116"/>
      <c r="AU865" s="116"/>
      <c r="AV865" s="116"/>
      <c r="AW865" s="116"/>
      <c r="AX865" s="116"/>
      <c r="AY865" s="116"/>
    </row>
    <row r="866" spans="9:51" ht="15.75" customHeight="1">
      <c r="I866" s="260"/>
      <c r="J866" s="116"/>
      <c r="K866" s="130"/>
      <c r="L866" s="130"/>
      <c r="M866" s="130"/>
      <c r="N866" s="130"/>
      <c r="O866" s="130"/>
      <c r="P866" s="117"/>
      <c r="Q866" s="130"/>
      <c r="R866" s="130"/>
      <c r="S866" s="130"/>
      <c r="T866" s="130"/>
      <c r="U866" s="130"/>
      <c r="V866" s="325"/>
      <c r="W866" s="325"/>
      <c r="X866" s="130"/>
      <c r="Y866" s="325"/>
      <c r="Z866" s="325"/>
      <c r="AA866" s="325"/>
      <c r="AB866" s="130"/>
      <c r="AC866" s="130"/>
      <c r="AD866" s="130"/>
      <c r="AE866" s="130"/>
      <c r="AF866" s="130"/>
      <c r="AG866" s="130"/>
      <c r="AH866" s="130"/>
      <c r="AI866" s="130"/>
      <c r="AJ866" s="130"/>
      <c r="AK866" s="130"/>
      <c r="AL866" s="130"/>
      <c r="AM866" s="130"/>
      <c r="AN866" s="130"/>
      <c r="AO866" s="116"/>
      <c r="AP866" s="116"/>
      <c r="AQ866" s="116"/>
      <c r="AR866" s="116"/>
      <c r="AS866" s="116"/>
      <c r="AT866" s="116"/>
      <c r="AU866" s="116"/>
      <c r="AV866" s="116"/>
      <c r="AW866" s="116"/>
      <c r="AX866" s="116"/>
      <c r="AY866" s="116"/>
    </row>
    <row r="867" spans="9:51" ht="15.75" customHeight="1">
      <c r="I867" s="260"/>
      <c r="J867" s="116"/>
      <c r="K867" s="130"/>
      <c r="L867" s="130"/>
      <c r="M867" s="130"/>
      <c r="N867" s="130"/>
      <c r="O867" s="130"/>
      <c r="P867" s="117"/>
      <c r="Q867" s="130"/>
      <c r="R867" s="130"/>
      <c r="S867" s="130"/>
      <c r="T867" s="130"/>
      <c r="U867" s="130"/>
      <c r="V867" s="325"/>
      <c r="W867" s="325"/>
      <c r="X867" s="130"/>
      <c r="Y867" s="325"/>
      <c r="Z867" s="325"/>
      <c r="AA867" s="325"/>
      <c r="AB867" s="130"/>
      <c r="AC867" s="130"/>
      <c r="AD867" s="130"/>
      <c r="AE867" s="130"/>
      <c r="AF867" s="130"/>
      <c r="AG867" s="130"/>
      <c r="AH867" s="130"/>
      <c r="AI867" s="130"/>
      <c r="AJ867" s="130"/>
      <c r="AK867" s="130"/>
      <c r="AL867" s="130"/>
      <c r="AM867" s="130"/>
      <c r="AN867" s="130"/>
      <c r="AO867" s="116"/>
      <c r="AP867" s="116"/>
      <c r="AQ867" s="116"/>
      <c r="AR867" s="116"/>
      <c r="AS867" s="116"/>
      <c r="AT867" s="116"/>
      <c r="AU867" s="116"/>
      <c r="AV867" s="116"/>
      <c r="AW867" s="116"/>
      <c r="AX867" s="116"/>
      <c r="AY867" s="116"/>
    </row>
    <row r="868" spans="9:51" ht="15.75" customHeight="1">
      <c r="I868" s="260"/>
      <c r="J868" s="116"/>
      <c r="K868" s="130"/>
      <c r="L868" s="130"/>
      <c r="M868" s="130"/>
      <c r="N868" s="130"/>
      <c r="O868" s="130"/>
      <c r="P868" s="117"/>
      <c r="Q868" s="130"/>
      <c r="R868" s="130"/>
      <c r="S868" s="130"/>
      <c r="T868" s="130"/>
      <c r="U868" s="130"/>
      <c r="V868" s="325"/>
      <c r="W868" s="325"/>
      <c r="X868" s="130"/>
      <c r="Y868" s="325"/>
      <c r="Z868" s="325"/>
      <c r="AA868" s="325"/>
      <c r="AB868" s="130"/>
      <c r="AC868" s="130"/>
      <c r="AD868" s="130"/>
      <c r="AE868" s="130"/>
      <c r="AF868" s="130"/>
      <c r="AG868" s="130"/>
      <c r="AH868" s="130"/>
      <c r="AI868" s="130"/>
      <c r="AJ868" s="130"/>
      <c r="AK868" s="130"/>
      <c r="AL868" s="130"/>
      <c r="AM868" s="130"/>
      <c r="AN868" s="130"/>
      <c r="AO868" s="116"/>
      <c r="AP868" s="116"/>
      <c r="AQ868" s="116"/>
      <c r="AR868" s="116"/>
      <c r="AS868" s="116"/>
      <c r="AT868" s="116"/>
      <c r="AU868" s="116"/>
      <c r="AV868" s="116"/>
      <c r="AW868" s="116"/>
      <c r="AX868" s="116"/>
      <c r="AY868" s="116"/>
    </row>
    <row r="869" spans="9:51" ht="15.75" customHeight="1">
      <c r="I869" s="260"/>
      <c r="J869" s="116"/>
      <c r="K869" s="130"/>
      <c r="L869" s="130"/>
      <c r="M869" s="130"/>
      <c r="N869" s="130"/>
      <c r="O869" s="130"/>
      <c r="P869" s="117"/>
      <c r="Q869" s="130"/>
      <c r="R869" s="130"/>
      <c r="S869" s="130"/>
      <c r="T869" s="130"/>
      <c r="U869" s="130"/>
      <c r="V869" s="325"/>
      <c r="W869" s="325"/>
      <c r="X869" s="130"/>
      <c r="Y869" s="325"/>
      <c r="Z869" s="325"/>
      <c r="AA869" s="325"/>
      <c r="AB869" s="130"/>
      <c r="AC869" s="130"/>
      <c r="AD869" s="130"/>
      <c r="AE869" s="130"/>
      <c r="AF869" s="130"/>
      <c r="AG869" s="130"/>
      <c r="AH869" s="130"/>
      <c r="AI869" s="130"/>
      <c r="AJ869" s="130"/>
      <c r="AK869" s="130"/>
      <c r="AL869" s="130"/>
      <c r="AM869" s="130"/>
      <c r="AN869" s="130"/>
      <c r="AO869" s="116"/>
      <c r="AP869" s="116"/>
      <c r="AQ869" s="116"/>
      <c r="AR869" s="116"/>
      <c r="AS869" s="116"/>
      <c r="AT869" s="116"/>
      <c r="AU869" s="116"/>
      <c r="AV869" s="116"/>
      <c r="AW869" s="116"/>
      <c r="AX869" s="116"/>
      <c r="AY869" s="116"/>
    </row>
    <row r="870" spans="9:51" ht="15.75" customHeight="1">
      <c r="I870" s="260"/>
      <c r="J870" s="116"/>
      <c r="K870" s="130"/>
      <c r="L870" s="130"/>
      <c r="M870" s="130"/>
      <c r="N870" s="130"/>
      <c r="O870" s="130"/>
      <c r="P870" s="117"/>
      <c r="Q870" s="130"/>
      <c r="R870" s="130"/>
      <c r="S870" s="130"/>
      <c r="T870" s="130"/>
      <c r="U870" s="130"/>
      <c r="V870" s="325"/>
      <c r="W870" s="325"/>
      <c r="X870" s="130"/>
      <c r="Y870" s="325"/>
      <c r="Z870" s="325"/>
      <c r="AA870" s="325"/>
      <c r="AB870" s="130"/>
      <c r="AC870" s="130"/>
      <c r="AD870" s="130"/>
      <c r="AE870" s="130"/>
      <c r="AF870" s="130"/>
      <c r="AG870" s="130"/>
      <c r="AH870" s="130"/>
      <c r="AI870" s="130"/>
      <c r="AJ870" s="130"/>
      <c r="AK870" s="130"/>
      <c r="AL870" s="130"/>
      <c r="AM870" s="130"/>
      <c r="AN870" s="130"/>
      <c r="AO870" s="116"/>
      <c r="AP870" s="116"/>
      <c r="AQ870" s="116"/>
      <c r="AR870" s="116"/>
      <c r="AS870" s="116"/>
      <c r="AT870" s="116"/>
      <c r="AU870" s="116"/>
      <c r="AV870" s="116"/>
      <c r="AW870" s="116"/>
      <c r="AX870" s="116"/>
      <c r="AY870" s="116"/>
    </row>
    <row r="871" spans="9:51" ht="15.75" customHeight="1">
      <c r="I871" s="260"/>
      <c r="J871" s="116"/>
      <c r="K871" s="130"/>
      <c r="L871" s="130"/>
      <c r="M871" s="130"/>
      <c r="N871" s="130"/>
      <c r="O871" s="130"/>
      <c r="P871" s="117"/>
      <c r="Q871" s="130"/>
      <c r="R871" s="130"/>
      <c r="S871" s="130"/>
      <c r="T871" s="130"/>
      <c r="U871" s="130"/>
      <c r="V871" s="325"/>
      <c r="W871" s="325"/>
      <c r="X871" s="130"/>
      <c r="Y871" s="325"/>
      <c r="Z871" s="325"/>
      <c r="AA871" s="325"/>
      <c r="AB871" s="130"/>
      <c r="AC871" s="130"/>
      <c r="AD871" s="130"/>
      <c r="AE871" s="130"/>
      <c r="AF871" s="130"/>
      <c r="AG871" s="130"/>
      <c r="AH871" s="130"/>
      <c r="AI871" s="130"/>
      <c r="AJ871" s="130"/>
      <c r="AK871" s="130"/>
      <c r="AL871" s="130"/>
      <c r="AM871" s="130"/>
      <c r="AN871" s="130"/>
      <c r="AO871" s="116"/>
      <c r="AP871" s="116"/>
      <c r="AQ871" s="116"/>
      <c r="AR871" s="116"/>
      <c r="AS871" s="116"/>
      <c r="AT871" s="116"/>
      <c r="AU871" s="116"/>
      <c r="AV871" s="116"/>
      <c r="AW871" s="116"/>
      <c r="AX871" s="116"/>
      <c r="AY871" s="116"/>
    </row>
    <row r="872" spans="9:51" ht="15.75" customHeight="1">
      <c r="I872" s="260"/>
      <c r="J872" s="116"/>
      <c r="K872" s="130"/>
      <c r="L872" s="130"/>
      <c r="M872" s="130"/>
      <c r="N872" s="130"/>
      <c r="O872" s="130"/>
      <c r="P872" s="117"/>
      <c r="Q872" s="130"/>
      <c r="R872" s="130"/>
      <c r="S872" s="130"/>
      <c r="T872" s="130"/>
      <c r="U872" s="130"/>
      <c r="V872" s="325"/>
      <c r="W872" s="325"/>
      <c r="X872" s="130"/>
      <c r="Y872" s="325"/>
      <c r="Z872" s="325"/>
      <c r="AA872" s="325"/>
      <c r="AB872" s="130"/>
      <c r="AC872" s="130"/>
      <c r="AD872" s="130"/>
      <c r="AE872" s="130"/>
      <c r="AF872" s="130"/>
      <c r="AG872" s="130"/>
      <c r="AH872" s="130"/>
      <c r="AI872" s="130"/>
      <c r="AJ872" s="130"/>
      <c r="AK872" s="130"/>
      <c r="AL872" s="130"/>
      <c r="AM872" s="130"/>
      <c r="AN872" s="130"/>
      <c r="AO872" s="116"/>
      <c r="AP872" s="116"/>
      <c r="AQ872" s="116"/>
      <c r="AR872" s="116"/>
      <c r="AS872" s="116"/>
      <c r="AT872" s="116"/>
      <c r="AU872" s="116"/>
      <c r="AV872" s="116"/>
      <c r="AW872" s="116"/>
      <c r="AX872" s="116"/>
      <c r="AY872" s="116"/>
    </row>
    <row r="873" spans="9:51" ht="15.75" customHeight="1">
      <c r="I873" s="260"/>
      <c r="J873" s="116"/>
      <c r="K873" s="130"/>
      <c r="L873" s="130"/>
      <c r="M873" s="130"/>
      <c r="N873" s="130"/>
      <c r="O873" s="130"/>
      <c r="P873" s="117"/>
      <c r="Q873" s="130"/>
      <c r="R873" s="130"/>
      <c r="S873" s="130"/>
      <c r="T873" s="130"/>
      <c r="U873" s="130"/>
      <c r="V873" s="325"/>
      <c r="W873" s="325"/>
      <c r="X873" s="130"/>
      <c r="Y873" s="325"/>
      <c r="Z873" s="325"/>
      <c r="AA873" s="325"/>
      <c r="AB873" s="130"/>
      <c r="AC873" s="130"/>
      <c r="AD873" s="130"/>
      <c r="AE873" s="130"/>
      <c r="AF873" s="130"/>
      <c r="AG873" s="130"/>
      <c r="AH873" s="130"/>
      <c r="AI873" s="130"/>
      <c r="AJ873" s="130"/>
      <c r="AK873" s="130"/>
      <c r="AL873" s="130"/>
      <c r="AM873" s="130"/>
      <c r="AN873" s="130"/>
      <c r="AO873" s="116"/>
      <c r="AP873" s="116"/>
      <c r="AQ873" s="116"/>
      <c r="AR873" s="116"/>
      <c r="AS873" s="116"/>
      <c r="AT873" s="116"/>
      <c r="AU873" s="116"/>
      <c r="AV873" s="116"/>
      <c r="AW873" s="116"/>
      <c r="AX873" s="116"/>
      <c r="AY873" s="116"/>
    </row>
    <row r="874" spans="9:51" ht="15.75" customHeight="1">
      <c r="I874" s="260"/>
      <c r="J874" s="116"/>
      <c r="K874" s="130"/>
      <c r="L874" s="130"/>
      <c r="M874" s="130"/>
      <c r="N874" s="130"/>
      <c r="O874" s="130"/>
      <c r="P874" s="117"/>
      <c r="Q874" s="130"/>
      <c r="R874" s="130"/>
      <c r="S874" s="130"/>
      <c r="T874" s="130"/>
      <c r="U874" s="130"/>
      <c r="V874" s="325"/>
      <c r="W874" s="325"/>
      <c r="X874" s="130"/>
      <c r="Y874" s="325"/>
      <c r="Z874" s="325"/>
      <c r="AA874" s="325"/>
      <c r="AB874" s="130"/>
      <c r="AC874" s="130"/>
      <c r="AD874" s="130"/>
      <c r="AE874" s="130"/>
      <c r="AF874" s="130"/>
      <c r="AG874" s="130"/>
      <c r="AH874" s="130"/>
      <c r="AI874" s="130"/>
      <c r="AJ874" s="130"/>
      <c r="AK874" s="130"/>
      <c r="AL874" s="130"/>
      <c r="AM874" s="130"/>
      <c r="AN874" s="130"/>
      <c r="AO874" s="116"/>
      <c r="AP874" s="116"/>
      <c r="AQ874" s="116"/>
      <c r="AR874" s="116"/>
      <c r="AS874" s="116"/>
      <c r="AT874" s="116"/>
      <c r="AU874" s="116"/>
      <c r="AV874" s="116"/>
      <c r="AW874" s="116"/>
      <c r="AX874" s="116"/>
      <c r="AY874" s="116"/>
    </row>
    <row r="875" spans="9:51" ht="15.75" customHeight="1">
      <c r="I875" s="260"/>
      <c r="J875" s="116"/>
      <c r="K875" s="130"/>
      <c r="L875" s="130"/>
      <c r="M875" s="130"/>
      <c r="N875" s="130"/>
      <c r="O875" s="130"/>
      <c r="P875" s="117"/>
      <c r="Q875" s="130"/>
      <c r="R875" s="130"/>
      <c r="S875" s="130"/>
      <c r="T875" s="130"/>
      <c r="U875" s="130"/>
      <c r="V875" s="325"/>
      <c r="W875" s="325"/>
      <c r="X875" s="130"/>
      <c r="Y875" s="325"/>
      <c r="Z875" s="325"/>
      <c r="AA875" s="325"/>
      <c r="AB875" s="130"/>
      <c r="AC875" s="130"/>
      <c r="AD875" s="130"/>
      <c r="AE875" s="130"/>
      <c r="AF875" s="130"/>
      <c r="AG875" s="130"/>
      <c r="AH875" s="130"/>
      <c r="AI875" s="130"/>
      <c r="AJ875" s="130"/>
      <c r="AK875" s="130"/>
      <c r="AL875" s="130"/>
      <c r="AM875" s="130"/>
      <c r="AN875" s="130"/>
      <c r="AO875" s="116"/>
      <c r="AP875" s="116"/>
      <c r="AQ875" s="116"/>
      <c r="AR875" s="116"/>
      <c r="AS875" s="116"/>
      <c r="AT875" s="116"/>
      <c r="AU875" s="116"/>
      <c r="AV875" s="116"/>
      <c r="AW875" s="116"/>
      <c r="AX875" s="116"/>
      <c r="AY875" s="116"/>
    </row>
    <row r="876" spans="9:51" ht="15.75" customHeight="1">
      <c r="I876" s="260"/>
      <c r="J876" s="116"/>
      <c r="K876" s="130"/>
      <c r="L876" s="130"/>
      <c r="M876" s="130"/>
      <c r="N876" s="130"/>
      <c r="O876" s="130"/>
      <c r="P876" s="117"/>
      <c r="Q876" s="130"/>
      <c r="R876" s="130"/>
      <c r="S876" s="130"/>
      <c r="T876" s="130"/>
      <c r="U876" s="130"/>
      <c r="V876" s="325"/>
      <c r="W876" s="325"/>
      <c r="X876" s="130"/>
      <c r="Y876" s="325"/>
      <c r="Z876" s="325"/>
      <c r="AA876" s="325"/>
      <c r="AB876" s="130"/>
      <c r="AC876" s="130"/>
      <c r="AD876" s="130"/>
      <c r="AE876" s="130"/>
      <c r="AF876" s="130"/>
      <c r="AG876" s="130"/>
      <c r="AH876" s="130"/>
      <c r="AI876" s="130"/>
      <c r="AJ876" s="130"/>
      <c r="AK876" s="130"/>
      <c r="AL876" s="130"/>
      <c r="AM876" s="130"/>
      <c r="AN876" s="130"/>
      <c r="AO876" s="116"/>
      <c r="AP876" s="116"/>
      <c r="AQ876" s="116"/>
      <c r="AR876" s="116"/>
      <c r="AS876" s="116"/>
      <c r="AT876" s="116"/>
      <c r="AU876" s="116"/>
      <c r="AV876" s="116"/>
      <c r="AW876" s="116"/>
      <c r="AX876" s="116"/>
      <c r="AY876" s="116"/>
    </row>
    <row r="877" spans="9:51" ht="15.75" customHeight="1">
      <c r="I877" s="260"/>
      <c r="J877" s="116"/>
      <c r="K877" s="130"/>
      <c r="L877" s="130"/>
      <c r="M877" s="130"/>
      <c r="N877" s="130"/>
      <c r="O877" s="130"/>
      <c r="P877" s="117"/>
      <c r="Q877" s="130"/>
      <c r="R877" s="130"/>
      <c r="S877" s="130"/>
      <c r="T877" s="130"/>
      <c r="U877" s="130"/>
      <c r="V877" s="325"/>
      <c r="W877" s="325"/>
      <c r="X877" s="130"/>
      <c r="Y877" s="325"/>
      <c r="Z877" s="325"/>
      <c r="AA877" s="325"/>
      <c r="AB877" s="130"/>
      <c r="AC877" s="130"/>
      <c r="AD877" s="130"/>
      <c r="AE877" s="130"/>
      <c r="AF877" s="130"/>
      <c r="AG877" s="130"/>
      <c r="AH877" s="130"/>
      <c r="AI877" s="130"/>
      <c r="AJ877" s="130"/>
      <c r="AK877" s="130"/>
      <c r="AL877" s="130"/>
      <c r="AM877" s="130"/>
      <c r="AN877" s="130"/>
      <c r="AO877" s="116"/>
      <c r="AP877" s="116"/>
      <c r="AQ877" s="116"/>
      <c r="AR877" s="116"/>
      <c r="AS877" s="116"/>
      <c r="AT877" s="116"/>
      <c r="AU877" s="116"/>
      <c r="AV877" s="116"/>
      <c r="AW877" s="116"/>
      <c r="AX877" s="116"/>
      <c r="AY877" s="116"/>
    </row>
    <row r="878" spans="9:51" ht="15.75" customHeight="1">
      <c r="I878" s="260"/>
      <c r="J878" s="116"/>
      <c r="K878" s="130"/>
      <c r="L878" s="130"/>
      <c r="M878" s="130"/>
      <c r="N878" s="130"/>
      <c r="O878" s="130"/>
      <c r="P878" s="117"/>
      <c r="Q878" s="130"/>
      <c r="R878" s="130"/>
      <c r="S878" s="130"/>
      <c r="T878" s="130"/>
      <c r="U878" s="130"/>
      <c r="V878" s="325"/>
      <c r="W878" s="325"/>
      <c r="X878" s="130"/>
      <c r="Y878" s="325"/>
      <c r="Z878" s="325"/>
      <c r="AA878" s="325"/>
      <c r="AB878" s="130"/>
      <c r="AC878" s="130"/>
      <c r="AD878" s="130"/>
      <c r="AE878" s="130"/>
      <c r="AF878" s="130"/>
      <c r="AG878" s="130"/>
      <c r="AH878" s="130"/>
      <c r="AI878" s="130"/>
      <c r="AJ878" s="130"/>
      <c r="AK878" s="130"/>
      <c r="AL878" s="130"/>
      <c r="AM878" s="130"/>
      <c r="AN878" s="130"/>
      <c r="AO878" s="116"/>
      <c r="AP878" s="116"/>
      <c r="AQ878" s="116"/>
      <c r="AR878" s="116"/>
      <c r="AS878" s="116"/>
      <c r="AT878" s="116"/>
      <c r="AU878" s="116"/>
      <c r="AV878" s="116"/>
      <c r="AW878" s="116"/>
      <c r="AX878" s="116"/>
      <c r="AY878" s="116"/>
    </row>
    <row r="879" spans="9:51" ht="15.75" customHeight="1">
      <c r="I879" s="260"/>
      <c r="J879" s="116"/>
      <c r="K879" s="130"/>
      <c r="L879" s="130"/>
      <c r="M879" s="130"/>
      <c r="N879" s="130"/>
      <c r="O879" s="130"/>
      <c r="P879" s="117"/>
      <c r="Q879" s="130"/>
      <c r="R879" s="130"/>
      <c r="S879" s="130"/>
      <c r="T879" s="130"/>
      <c r="U879" s="130"/>
      <c r="V879" s="325"/>
      <c r="W879" s="325"/>
      <c r="X879" s="130"/>
      <c r="Y879" s="325"/>
      <c r="Z879" s="325"/>
      <c r="AA879" s="325"/>
      <c r="AB879" s="130"/>
      <c r="AC879" s="130"/>
      <c r="AD879" s="130"/>
      <c r="AE879" s="130"/>
      <c r="AF879" s="130"/>
      <c r="AG879" s="130"/>
      <c r="AH879" s="130"/>
      <c r="AI879" s="130"/>
      <c r="AJ879" s="130"/>
      <c r="AK879" s="130"/>
      <c r="AL879" s="130"/>
      <c r="AM879" s="130"/>
      <c r="AN879" s="130"/>
      <c r="AO879" s="116"/>
      <c r="AP879" s="116"/>
      <c r="AQ879" s="116"/>
      <c r="AR879" s="116"/>
      <c r="AS879" s="116"/>
      <c r="AT879" s="116"/>
      <c r="AU879" s="116"/>
      <c r="AV879" s="116"/>
      <c r="AW879" s="116"/>
      <c r="AX879" s="116"/>
      <c r="AY879" s="116"/>
    </row>
    <row r="880" spans="9:51" ht="15.75" customHeight="1">
      <c r="I880" s="260"/>
      <c r="J880" s="116"/>
      <c r="K880" s="130"/>
      <c r="L880" s="130"/>
      <c r="M880" s="130"/>
      <c r="N880" s="130"/>
      <c r="O880" s="130"/>
      <c r="P880" s="117"/>
      <c r="Q880" s="130"/>
      <c r="R880" s="130"/>
      <c r="S880" s="130"/>
      <c r="T880" s="130"/>
      <c r="U880" s="130"/>
      <c r="V880" s="325"/>
      <c r="W880" s="325"/>
      <c r="X880" s="130"/>
      <c r="Y880" s="325"/>
      <c r="Z880" s="325"/>
      <c r="AA880" s="325"/>
      <c r="AB880" s="130"/>
      <c r="AC880" s="130"/>
      <c r="AD880" s="130"/>
      <c r="AE880" s="130"/>
      <c r="AF880" s="130"/>
      <c r="AG880" s="130"/>
      <c r="AH880" s="130"/>
      <c r="AI880" s="130"/>
      <c r="AJ880" s="130"/>
      <c r="AK880" s="130"/>
      <c r="AL880" s="130"/>
      <c r="AM880" s="130"/>
      <c r="AN880" s="130"/>
      <c r="AO880" s="116"/>
      <c r="AP880" s="116"/>
      <c r="AQ880" s="116"/>
      <c r="AR880" s="116"/>
      <c r="AS880" s="116"/>
      <c r="AT880" s="116"/>
      <c r="AU880" s="116"/>
      <c r="AV880" s="116"/>
      <c r="AW880" s="116"/>
      <c r="AX880" s="116"/>
      <c r="AY880" s="116"/>
    </row>
    <row r="881" spans="9:51" ht="15.75" customHeight="1">
      <c r="I881" s="260"/>
      <c r="J881" s="116"/>
      <c r="K881" s="130"/>
      <c r="L881" s="130"/>
      <c r="M881" s="130"/>
      <c r="N881" s="130"/>
      <c r="O881" s="130"/>
      <c r="P881" s="117"/>
      <c r="Q881" s="130"/>
      <c r="R881" s="130"/>
      <c r="S881" s="130"/>
      <c r="T881" s="130"/>
      <c r="U881" s="130"/>
      <c r="V881" s="325"/>
      <c r="W881" s="325"/>
      <c r="X881" s="130"/>
      <c r="Y881" s="325"/>
      <c r="Z881" s="325"/>
      <c r="AA881" s="325"/>
      <c r="AB881" s="130"/>
      <c r="AC881" s="130"/>
      <c r="AD881" s="130"/>
      <c r="AE881" s="130"/>
      <c r="AF881" s="130"/>
      <c r="AG881" s="130"/>
      <c r="AH881" s="130"/>
      <c r="AI881" s="130"/>
      <c r="AJ881" s="130"/>
      <c r="AK881" s="130"/>
      <c r="AL881" s="130"/>
      <c r="AM881" s="130"/>
      <c r="AN881" s="130"/>
      <c r="AO881" s="116"/>
      <c r="AP881" s="116"/>
      <c r="AQ881" s="116"/>
      <c r="AR881" s="116"/>
      <c r="AS881" s="116"/>
      <c r="AT881" s="116"/>
      <c r="AU881" s="116"/>
      <c r="AV881" s="116"/>
      <c r="AW881" s="116"/>
      <c r="AX881" s="116"/>
      <c r="AY881" s="116"/>
    </row>
    <row r="882" spans="9:51" ht="15.75" customHeight="1">
      <c r="I882" s="260"/>
      <c r="J882" s="116"/>
      <c r="K882" s="130"/>
      <c r="L882" s="130"/>
      <c r="M882" s="130"/>
      <c r="N882" s="130"/>
      <c r="O882" s="130"/>
      <c r="P882" s="117"/>
      <c r="Q882" s="130"/>
      <c r="R882" s="130"/>
      <c r="S882" s="130"/>
      <c r="T882" s="130"/>
      <c r="U882" s="130"/>
      <c r="V882" s="325"/>
      <c r="W882" s="325"/>
      <c r="X882" s="130"/>
      <c r="Y882" s="325"/>
      <c r="Z882" s="325"/>
      <c r="AA882" s="325"/>
      <c r="AB882" s="130"/>
      <c r="AC882" s="130"/>
      <c r="AD882" s="130"/>
      <c r="AE882" s="130"/>
      <c r="AF882" s="130"/>
      <c r="AG882" s="130"/>
      <c r="AH882" s="130"/>
      <c r="AI882" s="130"/>
      <c r="AJ882" s="130"/>
      <c r="AK882" s="130"/>
      <c r="AL882" s="130"/>
      <c r="AM882" s="130"/>
      <c r="AN882" s="130"/>
      <c r="AO882" s="116"/>
      <c r="AP882" s="116"/>
      <c r="AQ882" s="116"/>
      <c r="AR882" s="116"/>
      <c r="AS882" s="116"/>
      <c r="AT882" s="116"/>
      <c r="AU882" s="116"/>
      <c r="AV882" s="116"/>
      <c r="AW882" s="116"/>
      <c r="AX882" s="116"/>
      <c r="AY882" s="116"/>
    </row>
    <row r="883" spans="9:51" ht="15.75" customHeight="1">
      <c r="I883" s="260"/>
      <c r="J883" s="116"/>
      <c r="K883" s="130"/>
      <c r="L883" s="130"/>
      <c r="M883" s="130"/>
      <c r="N883" s="130"/>
      <c r="O883" s="130"/>
      <c r="P883" s="117"/>
      <c r="Q883" s="130"/>
      <c r="R883" s="130"/>
      <c r="S883" s="130"/>
      <c r="T883" s="130"/>
      <c r="U883" s="130"/>
      <c r="V883" s="325"/>
      <c r="W883" s="325"/>
      <c r="X883" s="130"/>
      <c r="Y883" s="325"/>
      <c r="Z883" s="325"/>
      <c r="AA883" s="325"/>
      <c r="AB883" s="130"/>
      <c r="AC883" s="130"/>
      <c r="AD883" s="130"/>
      <c r="AE883" s="130"/>
      <c r="AF883" s="130"/>
      <c r="AG883" s="130"/>
      <c r="AH883" s="130"/>
      <c r="AI883" s="130"/>
      <c r="AJ883" s="130"/>
      <c r="AK883" s="130"/>
      <c r="AL883" s="130"/>
      <c r="AM883" s="130"/>
      <c r="AN883" s="130"/>
      <c r="AO883" s="116"/>
      <c r="AP883" s="116"/>
      <c r="AQ883" s="116"/>
      <c r="AR883" s="116"/>
      <c r="AS883" s="116"/>
      <c r="AT883" s="116"/>
      <c r="AU883" s="116"/>
      <c r="AV883" s="116"/>
      <c r="AW883" s="116"/>
      <c r="AX883" s="116"/>
      <c r="AY883" s="116"/>
    </row>
    <row r="884" spans="9:51" ht="15.75" customHeight="1">
      <c r="I884" s="260"/>
      <c r="J884" s="116"/>
      <c r="K884" s="130"/>
      <c r="L884" s="130"/>
      <c r="M884" s="130"/>
      <c r="N884" s="130"/>
      <c r="O884" s="130"/>
      <c r="P884" s="117"/>
      <c r="Q884" s="130"/>
      <c r="R884" s="130"/>
      <c r="S884" s="130"/>
      <c r="T884" s="130"/>
      <c r="U884" s="130"/>
      <c r="V884" s="325"/>
      <c r="W884" s="325"/>
      <c r="X884" s="130"/>
      <c r="Y884" s="325"/>
      <c r="Z884" s="325"/>
      <c r="AA884" s="325"/>
      <c r="AB884" s="130"/>
      <c r="AC884" s="130"/>
      <c r="AD884" s="130"/>
      <c r="AE884" s="130"/>
      <c r="AF884" s="130"/>
      <c r="AG884" s="130"/>
      <c r="AH884" s="130"/>
      <c r="AI884" s="130"/>
      <c r="AJ884" s="130"/>
      <c r="AK884" s="130"/>
      <c r="AL884" s="130"/>
      <c r="AM884" s="130"/>
      <c r="AN884" s="130"/>
      <c r="AO884" s="116"/>
      <c r="AP884" s="116"/>
      <c r="AQ884" s="116"/>
      <c r="AR884" s="116"/>
      <c r="AS884" s="116"/>
      <c r="AT884" s="116"/>
      <c r="AU884" s="116"/>
      <c r="AV884" s="116"/>
      <c r="AW884" s="116"/>
      <c r="AX884" s="116"/>
      <c r="AY884" s="116"/>
    </row>
    <row r="885" spans="9:51" ht="15.75" customHeight="1">
      <c r="I885" s="260"/>
      <c r="J885" s="116"/>
      <c r="K885" s="130"/>
      <c r="L885" s="130"/>
      <c r="M885" s="130"/>
      <c r="N885" s="130"/>
      <c r="O885" s="130"/>
      <c r="P885" s="117"/>
      <c r="Q885" s="130"/>
      <c r="R885" s="130"/>
      <c r="S885" s="130"/>
      <c r="T885" s="130"/>
      <c r="U885" s="130"/>
      <c r="V885" s="325"/>
      <c r="W885" s="325"/>
      <c r="X885" s="130"/>
      <c r="Y885" s="325"/>
      <c r="Z885" s="325"/>
      <c r="AA885" s="325"/>
      <c r="AB885" s="130"/>
      <c r="AC885" s="130"/>
      <c r="AD885" s="130"/>
      <c r="AE885" s="130"/>
      <c r="AF885" s="130"/>
      <c r="AG885" s="130"/>
      <c r="AH885" s="130"/>
      <c r="AI885" s="130"/>
      <c r="AJ885" s="130"/>
      <c r="AK885" s="130"/>
      <c r="AL885" s="130"/>
      <c r="AM885" s="130"/>
      <c r="AN885" s="130"/>
      <c r="AO885" s="116"/>
      <c r="AP885" s="116"/>
      <c r="AQ885" s="116"/>
      <c r="AR885" s="116"/>
      <c r="AS885" s="116"/>
      <c r="AT885" s="116"/>
      <c r="AU885" s="116"/>
      <c r="AV885" s="116"/>
      <c r="AW885" s="116"/>
      <c r="AX885" s="116"/>
      <c r="AY885" s="116"/>
    </row>
    <row r="886" spans="9:51" ht="15.75" customHeight="1">
      <c r="I886" s="260"/>
      <c r="J886" s="116"/>
      <c r="K886" s="130"/>
      <c r="L886" s="130"/>
      <c r="M886" s="130"/>
      <c r="N886" s="130"/>
      <c r="O886" s="130"/>
      <c r="P886" s="117"/>
      <c r="Q886" s="130"/>
      <c r="R886" s="130"/>
      <c r="S886" s="130"/>
      <c r="T886" s="130"/>
      <c r="U886" s="130"/>
      <c r="V886" s="325"/>
      <c r="W886" s="325"/>
      <c r="X886" s="130"/>
      <c r="Y886" s="325"/>
      <c r="Z886" s="325"/>
      <c r="AA886" s="325"/>
      <c r="AB886" s="130"/>
      <c r="AC886" s="130"/>
      <c r="AD886" s="130"/>
      <c r="AE886" s="130"/>
      <c r="AF886" s="130"/>
      <c r="AG886" s="130"/>
      <c r="AH886" s="130"/>
      <c r="AI886" s="130"/>
      <c r="AJ886" s="130"/>
      <c r="AK886" s="130"/>
      <c r="AL886" s="130"/>
      <c r="AM886" s="130"/>
      <c r="AN886" s="130"/>
      <c r="AO886" s="116"/>
      <c r="AP886" s="116"/>
      <c r="AQ886" s="116"/>
      <c r="AR886" s="116"/>
      <c r="AS886" s="116"/>
      <c r="AT886" s="116"/>
      <c r="AU886" s="116"/>
      <c r="AV886" s="116"/>
      <c r="AW886" s="116"/>
      <c r="AX886" s="116"/>
      <c r="AY886" s="116"/>
    </row>
    <row r="887" spans="9:51" ht="15.75" customHeight="1">
      <c r="I887" s="260"/>
      <c r="J887" s="116"/>
      <c r="K887" s="130"/>
      <c r="L887" s="130"/>
      <c r="M887" s="130"/>
      <c r="N887" s="130"/>
      <c r="O887" s="130"/>
      <c r="P887" s="117"/>
      <c r="Q887" s="130"/>
      <c r="R887" s="130"/>
      <c r="S887" s="130"/>
      <c r="T887" s="130"/>
      <c r="U887" s="130"/>
      <c r="V887" s="325"/>
      <c r="W887" s="325"/>
      <c r="X887" s="130"/>
      <c r="Y887" s="325"/>
      <c r="Z887" s="325"/>
      <c r="AA887" s="325"/>
      <c r="AB887" s="130"/>
      <c r="AC887" s="130"/>
      <c r="AD887" s="130"/>
      <c r="AE887" s="130"/>
      <c r="AF887" s="130"/>
      <c r="AG887" s="130"/>
      <c r="AH887" s="130"/>
      <c r="AI887" s="130"/>
      <c r="AJ887" s="130"/>
      <c r="AK887" s="130"/>
      <c r="AL887" s="130"/>
      <c r="AM887" s="130"/>
      <c r="AN887" s="130"/>
      <c r="AO887" s="116"/>
      <c r="AP887" s="116"/>
      <c r="AQ887" s="116"/>
      <c r="AR887" s="116"/>
      <c r="AS887" s="116"/>
      <c r="AT887" s="116"/>
      <c r="AU887" s="116"/>
      <c r="AV887" s="116"/>
      <c r="AW887" s="116"/>
      <c r="AX887" s="116"/>
      <c r="AY887" s="116"/>
    </row>
    <row r="888" spans="9:51" ht="15.75" customHeight="1">
      <c r="I888" s="260"/>
      <c r="J888" s="116"/>
      <c r="K888" s="130"/>
      <c r="L888" s="130"/>
      <c r="M888" s="130"/>
      <c r="N888" s="130"/>
      <c r="O888" s="130"/>
      <c r="P888" s="117"/>
      <c r="Q888" s="130"/>
      <c r="R888" s="130"/>
      <c r="S888" s="130"/>
      <c r="T888" s="130"/>
      <c r="U888" s="130"/>
      <c r="V888" s="325"/>
      <c r="W888" s="325"/>
      <c r="X888" s="130"/>
      <c r="Y888" s="325"/>
      <c r="Z888" s="325"/>
      <c r="AA888" s="325"/>
      <c r="AB888" s="130"/>
      <c r="AC888" s="130"/>
      <c r="AD888" s="130"/>
      <c r="AE888" s="130"/>
      <c r="AF888" s="130"/>
      <c r="AG888" s="130"/>
      <c r="AH888" s="130"/>
      <c r="AI888" s="130"/>
      <c r="AJ888" s="130"/>
      <c r="AK888" s="130"/>
      <c r="AL888" s="130"/>
      <c r="AM888" s="130"/>
      <c r="AN888" s="130"/>
      <c r="AO888" s="116"/>
      <c r="AP888" s="116"/>
      <c r="AQ888" s="116"/>
      <c r="AR888" s="116"/>
      <c r="AS888" s="116"/>
      <c r="AT888" s="116"/>
      <c r="AU888" s="116"/>
      <c r="AV888" s="116"/>
      <c r="AW888" s="116"/>
      <c r="AX888" s="116"/>
      <c r="AY888" s="116"/>
    </row>
    <row r="889" spans="9:51" ht="15.75" customHeight="1">
      <c r="I889" s="260"/>
      <c r="J889" s="116"/>
      <c r="K889" s="130"/>
      <c r="L889" s="130"/>
      <c r="M889" s="130"/>
      <c r="N889" s="130"/>
      <c r="O889" s="130"/>
      <c r="P889" s="117"/>
      <c r="Q889" s="130"/>
      <c r="R889" s="130"/>
      <c r="S889" s="130"/>
      <c r="T889" s="130"/>
      <c r="U889" s="130"/>
      <c r="V889" s="325"/>
      <c r="W889" s="325"/>
      <c r="X889" s="130"/>
      <c r="Y889" s="325"/>
      <c r="Z889" s="325"/>
      <c r="AA889" s="325"/>
      <c r="AB889" s="130"/>
      <c r="AC889" s="130"/>
      <c r="AD889" s="130"/>
      <c r="AE889" s="130"/>
      <c r="AF889" s="130"/>
      <c r="AG889" s="130"/>
      <c r="AH889" s="130"/>
      <c r="AI889" s="130"/>
      <c r="AJ889" s="130"/>
      <c r="AK889" s="130"/>
      <c r="AL889" s="130"/>
      <c r="AM889" s="130"/>
      <c r="AN889" s="130"/>
      <c r="AO889" s="116"/>
      <c r="AP889" s="116"/>
      <c r="AQ889" s="116"/>
      <c r="AR889" s="116"/>
      <c r="AS889" s="116"/>
      <c r="AT889" s="116"/>
      <c r="AU889" s="116"/>
      <c r="AV889" s="116"/>
      <c r="AW889" s="116"/>
      <c r="AX889" s="116"/>
      <c r="AY889" s="116"/>
    </row>
    <row r="890" spans="9:51" ht="15.75" customHeight="1">
      <c r="I890" s="260"/>
      <c r="J890" s="116"/>
      <c r="K890" s="130"/>
      <c r="L890" s="130"/>
      <c r="M890" s="130"/>
      <c r="N890" s="130"/>
      <c r="O890" s="130"/>
      <c r="P890" s="117"/>
      <c r="Q890" s="130"/>
      <c r="R890" s="130"/>
      <c r="S890" s="130"/>
      <c r="T890" s="130"/>
      <c r="U890" s="130"/>
      <c r="V890" s="325"/>
      <c r="W890" s="325"/>
      <c r="X890" s="130"/>
      <c r="Y890" s="325"/>
      <c r="Z890" s="325"/>
      <c r="AA890" s="325"/>
      <c r="AB890" s="130"/>
      <c r="AC890" s="130"/>
      <c r="AD890" s="130"/>
      <c r="AE890" s="130"/>
      <c r="AF890" s="130"/>
      <c r="AG890" s="130"/>
      <c r="AH890" s="130"/>
      <c r="AI890" s="130"/>
      <c r="AJ890" s="130"/>
      <c r="AK890" s="130"/>
      <c r="AL890" s="130"/>
      <c r="AM890" s="130"/>
      <c r="AN890" s="130"/>
      <c r="AO890" s="116"/>
      <c r="AP890" s="116"/>
      <c r="AQ890" s="116"/>
      <c r="AR890" s="116"/>
      <c r="AS890" s="116"/>
      <c r="AT890" s="116"/>
      <c r="AU890" s="116"/>
      <c r="AV890" s="116"/>
      <c r="AW890" s="116"/>
      <c r="AX890" s="116"/>
      <c r="AY890" s="116"/>
    </row>
    <row r="891" spans="9:51" ht="15.75" customHeight="1">
      <c r="I891" s="260"/>
      <c r="J891" s="116"/>
      <c r="K891" s="130"/>
      <c r="L891" s="130"/>
      <c r="M891" s="130"/>
      <c r="N891" s="130"/>
      <c r="O891" s="130"/>
      <c r="P891" s="117"/>
      <c r="Q891" s="130"/>
      <c r="R891" s="130"/>
      <c r="S891" s="130"/>
      <c r="T891" s="130"/>
      <c r="U891" s="130"/>
      <c r="V891" s="325"/>
      <c r="W891" s="325"/>
      <c r="X891" s="130"/>
      <c r="Y891" s="325"/>
      <c r="Z891" s="325"/>
      <c r="AA891" s="325"/>
      <c r="AB891" s="130"/>
      <c r="AC891" s="130"/>
      <c r="AD891" s="130"/>
      <c r="AE891" s="130"/>
      <c r="AF891" s="130"/>
      <c r="AG891" s="130"/>
      <c r="AH891" s="130"/>
      <c r="AI891" s="130"/>
      <c r="AJ891" s="130"/>
      <c r="AK891" s="130"/>
      <c r="AL891" s="130"/>
      <c r="AM891" s="130"/>
      <c r="AN891" s="130"/>
      <c r="AO891" s="116"/>
      <c r="AP891" s="116"/>
      <c r="AQ891" s="116"/>
      <c r="AR891" s="116"/>
      <c r="AS891" s="116"/>
      <c r="AT891" s="116"/>
      <c r="AU891" s="116"/>
      <c r="AV891" s="116"/>
      <c r="AW891" s="116"/>
      <c r="AX891" s="116"/>
      <c r="AY891" s="116"/>
    </row>
    <row r="892" spans="9:51" ht="15.75" customHeight="1">
      <c r="I892" s="260"/>
      <c r="J892" s="116"/>
      <c r="K892" s="130"/>
      <c r="L892" s="130"/>
      <c r="M892" s="130"/>
      <c r="N892" s="130"/>
      <c r="O892" s="130"/>
      <c r="P892" s="117"/>
      <c r="Q892" s="130"/>
      <c r="R892" s="130"/>
      <c r="S892" s="130"/>
      <c r="T892" s="130"/>
      <c r="U892" s="130"/>
      <c r="V892" s="325"/>
      <c r="W892" s="325"/>
      <c r="X892" s="130"/>
      <c r="Y892" s="325"/>
      <c r="Z892" s="325"/>
      <c r="AA892" s="325"/>
      <c r="AB892" s="130"/>
      <c r="AC892" s="130"/>
      <c r="AD892" s="130"/>
      <c r="AE892" s="130"/>
      <c r="AF892" s="130"/>
      <c r="AG892" s="130"/>
      <c r="AH892" s="130"/>
      <c r="AI892" s="130"/>
      <c r="AJ892" s="130"/>
      <c r="AK892" s="130"/>
      <c r="AL892" s="130"/>
      <c r="AM892" s="130"/>
      <c r="AN892" s="130"/>
      <c r="AO892" s="116"/>
      <c r="AP892" s="116"/>
      <c r="AQ892" s="116"/>
      <c r="AR892" s="116"/>
      <c r="AS892" s="116"/>
      <c r="AT892" s="116"/>
      <c r="AU892" s="116"/>
      <c r="AV892" s="116"/>
      <c r="AW892" s="116"/>
      <c r="AX892" s="116"/>
      <c r="AY892" s="116"/>
    </row>
    <row r="893" spans="9:51" ht="15.75" customHeight="1">
      <c r="I893" s="260"/>
      <c r="J893" s="116"/>
      <c r="K893" s="130"/>
      <c r="L893" s="130"/>
      <c r="M893" s="130"/>
      <c r="N893" s="130"/>
      <c r="O893" s="130"/>
      <c r="P893" s="117"/>
      <c r="Q893" s="130"/>
      <c r="R893" s="130"/>
      <c r="S893" s="130"/>
      <c r="T893" s="130"/>
      <c r="U893" s="130"/>
      <c r="V893" s="325"/>
      <c r="W893" s="325"/>
      <c r="X893" s="130"/>
      <c r="Y893" s="325"/>
      <c r="Z893" s="325"/>
      <c r="AA893" s="325"/>
      <c r="AB893" s="130"/>
      <c r="AC893" s="130"/>
      <c r="AD893" s="130"/>
      <c r="AE893" s="130"/>
      <c r="AF893" s="130"/>
      <c r="AG893" s="130"/>
      <c r="AH893" s="130"/>
      <c r="AI893" s="130"/>
      <c r="AJ893" s="130"/>
      <c r="AK893" s="130"/>
      <c r="AL893" s="130"/>
      <c r="AM893" s="130"/>
      <c r="AN893" s="130"/>
      <c r="AO893" s="116"/>
      <c r="AP893" s="116"/>
      <c r="AQ893" s="116"/>
      <c r="AR893" s="116"/>
      <c r="AS893" s="116"/>
      <c r="AT893" s="116"/>
      <c r="AU893" s="116"/>
      <c r="AV893" s="116"/>
      <c r="AW893" s="116"/>
      <c r="AX893" s="116"/>
      <c r="AY893" s="116"/>
    </row>
    <row r="894" spans="9:51" ht="15.75" customHeight="1">
      <c r="I894" s="260"/>
      <c r="J894" s="116"/>
      <c r="K894" s="130"/>
      <c r="L894" s="130"/>
      <c r="M894" s="130"/>
      <c r="N894" s="130"/>
      <c r="O894" s="130"/>
      <c r="P894" s="117"/>
      <c r="Q894" s="130"/>
      <c r="R894" s="130"/>
      <c r="S894" s="130"/>
      <c r="T894" s="130"/>
      <c r="U894" s="130"/>
      <c r="V894" s="325"/>
      <c r="W894" s="325"/>
      <c r="X894" s="130"/>
      <c r="Y894" s="325"/>
      <c r="Z894" s="325"/>
      <c r="AA894" s="325"/>
      <c r="AB894" s="130"/>
      <c r="AC894" s="130"/>
      <c r="AD894" s="130"/>
      <c r="AE894" s="130"/>
      <c r="AF894" s="130"/>
      <c r="AG894" s="130"/>
      <c r="AH894" s="130"/>
      <c r="AI894" s="130"/>
      <c r="AJ894" s="130"/>
      <c r="AK894" s="130"/>
      <c r="AL894" s="130"/>
      <c r="AM894" s="130"/>
      <c r="AN894" s="130"/>
      <c r="AO894" s="116"/>
      <c r="AP894" s="116"/>
      <c r="AQ894" s="116"/>
      <c r="AR894" s="116"/>
      <c r="AS894" s="116"/>
      <c r="AT894" s="116"/>
      <c r="AU894" s="116"/>
      <c r="AV894" s="116"/>
      <c r="AW894" s="116"/>
      <c r="AX894" s="116"/>
      <c r="AY894" s="116"/>
    </row>
    <row r="895" spans="9:51" ht="15.75" customHeight="1">
      <c r="I895" s="260"/>
      <c r="J895" s="116"/>
      <c r="K895" s="130"/>
      <c r="L895" s="130"/>
      <c r="M895" s="130"/>
      <c r="N895" s="130"/>
      <c r="O895" s="130"/>
      <c r="P895" s="117"/>
      <c r="Q895" s="130"/>
      <c r="R895" s="130"/>
      <c r="S895" s="130"/>
      <c r="T895" s="130"/>
      <c r="U895" s="130"/>
      <c r="V895" s="325"/>
      <c r="W895" s="325"/>
      <c r="X895" s="130"/>
      <c r="Y895" s="325"/>
      <c r="Z895" s="325"/>
      <c r="AA895" s="325"/>
      <c r="AB895" s="130"/>
      <c r="AC895" s="130"/>
      <c r="AD895" s="130"/>
      <c r="AE895" s="130"/>
      <c r="AF895" s="130"/>
      <c r="AG895" s="130"/>
      <c r="AH895" s="130"/>
      <c r="AI895" s="130"/>
      <c r="AJ895" s="130"/>
      <c r="AK895" s="130"/>
      <c r="AL895" s="130"/>
      <c r="AM895" s="130"/>
      <c r="AN895" s="130"/>
      <c r="AO895" s="116"/>
      <c r="AP895" s="116"/>
      <c r="AQ895" s="116"/>
      <c r="AR895" s="116"/>
      <c r="AS895" s="116"/>
      <c r="AT895" s="116"/>
      <c r="AU895" s="116"/>
      <c r="AV895" s="116"/>
      <c r="AW895" s="116"/>
      <c r="AX895" s="116"/>
      <c r="AY895" s="116"/>
    </row>
    <row r="896" spans="9:51" ht="15.75" customHeight="1">
      <c r="I896" s="260"/>
      <c r="J896" s="116"/>
      <c r="K896" s="130"/>
      <c r="L896" s="130"/>
      <c r="M896" s="130"/>
      <c r="N896" s="130"/>
      <c r="O896" s="130"/>
      <c r="P896" s="117"/>
      <c r="Q896" s="130"/>
      <c r="R896" s="130"/>
      <c r="S896" s="130"/>
      <c r="T896" s="130"/>
      <c r="U896" s="130"/>
      <c r="V896" s="325"/>
      <c r="W896" s="325"/>
      <c r="X896" s="130"/>
      <c r="Y896" s="325"/>
      <c r="Z896" s="325"/>
      <c r="AA896" s="325"/>
      <c r="AB896" s="130"/>
      <c r="AC896" s="130"/>
      <c r="AD896" s="130"/>
      <c r="AE896" s="130"/>
      <c r="AF896" s="130"/>
      <c r="AG896" s="130"/>
      <c r="AH896" s="130"/>
      <c r="AI896" s="130"/>
      <c r="AJ896" s="130"/>
      <c r="AK896" s="130"/>
      <c r="AL896" s="130"/>
      <c r="AM896" s="130"/>
      <c r="AN896" s="130"/>
      <c r="AO896" s="116"/>
      <c r="AP896" s="116"/>
      <c r="AQ896" s="116"/>
      <c r="AR896" s="116"/>
      <c r="AS896" s="116"/>
      <c r="AT896" s="116"/>
      <c r="AU896" s="116"/>
      <c r="AV896" s="116"/>
      <c r="AW896" s="116"/>
      <c r="AX896" s="116"/>
      <c r="AY896" s="116"/>
    </row>
    <row r="897" spans="9:51" ht="15.75" customHeight="1">
      <c r="I897" s="260"/>
      <c r="J897" s="116"/>
      <c r="K897" s="130"/>
      <c r="L897" s="130"/>
      <c r="M897" s="130"/>
      <c r="N897" s="130"/>
      <c r="O897" s="130"/>
      <c r="P897" s="117"/>
      <c r="Q897" s="130"/>
      <c r="R897" s="130"/>
      <c r="S897" s="130"/>
      <c r="T897" s="130"/>
      <c r="U897" s="130"/>
      <c r="V897" s="325"/>
      <c r="W897" s="325"/>
      <c r="X897" s="130"/>
      <c r="Y897" s="325"/>
      <c r="Z897" s="325"/>
      <c r="AA897" s="325"/>
      <c r="AB897" s="130"/>
      <c r="AC897" s="130"/>
      <c r="AD897" s="130"/>
      <c r="AE897" s="130"/>
      <c r="AF897" s="130"/>
      <c r="AG897" s="130"/>
      <c r="AH897" s="130"/>
      <c r="AI897" s="130"/>
      <c r="AJ897" s="130"/>
      <c r="AK897" s="130"/>
      <c r="AL897" s="130"/>
      <c r="AM897" s="130"/>
      <c r="AN897" s="130"/>
      <c r="AO897" s="116"/>
      <c r="AP897" s="116"/>
      <c r="AQ897" s="116"/>
      <c r="AR897" s="116"/>
      <c r="AS897" s="116"/>
      <c r="AT897" s="116"/>
      <c r="AU897" s="116"/>
      <c r="AV897" s="116"/>
      <c r="AW897" s="116"/>
      <c r="AX897" s="116"/>
      <c r="AY897" s="116"/>
    </row>
    <row r="898" spans="9:51" ht="15.75" customHeight="1">
      <c r="I898" s="260"/>
      <c r="J898" s="116"/>
      <c r="K898" s="130"/>
      <c r="L898" s="130"/>
      <c r="M898" s="130"/>
      <c r="N898" s="130"/>
      <c r="O898" s="130"/>
      <c r="P898" s="117"/>
      <c r="Q898" s="130"/>
      <c r="R898" s="130"/>
      <c r="S898" s="130"/>
      <c r="T898" s="130"/>
      <c r="U898" s="130"/>
      <c r="V898" s="325"/>
      <c r="W898" s="325"/>
      <c r="X898" s="130"/>
      <c r="Y898" s="325"/>
      <c r="Z898" s="325"/>
      <c r="AA898" s="325"/>
      <c r="AB898" s="130"/>
      <c r="AC898" s="130"/>
      <c r="AD898" s="130"/>
      <c r="AE898" s="130"/>
      <c r="AF898" s="130"/>
      <c r="AG898" s="130"/>
      <c r="AH898" s="130"/>
      <c r="AI898" s="130"/>
      <c r="AJ898" s="130"/>
      <c r="AK898" s="130"/>
      <c r="AL898" s="130"/>
      <c r="AM898" s="130"/>
      <c r="AN898" s="130"/>
      <c r="AO898" s="116"/>
      <c r="AP898" s="116"/>
      <c r="AQ898" s="116"/>
      <c r="AR898" s="116"/>
      <c r="AS898" s="116"/>
      <c r="AT898" s="116"/>
      <c r="AU898" s="116"/>
      <c r="AV898" s="116"/>
      <c r="AW898" s="116"/>
      <c r="AX898" s="116"/>
      <c r="AY898" s="116"/>
    </row>
    <row r="899" spans="9:51" ht="15.75" customHeight="1">
      <c r="I899" s="260"/>
      <c r="J899" s="116"/>
      <c r="K899" s="130"/>
      <c r="L899" s="130"/>
      <c r="M899" s="130"/>
      <c r="N899" s="130"/>
      <c r="O899" s="130"/>
      <c r="P899" s="117"/>
      <c r="Q899" s="130"/>
      <c r="R899" s="130"/>
      <c r="S899" s="130"/>
      <c r="T899" s="130"/>
      <c r="U899" s="130"/>
      <c r="V899" s="325"/>
      <c r="W899" s="325"/>
      <c r="X899" s="130"/>
      <c r="Y899" s="325"/>
      <c r="Z899" s="325"/>
      <c r="AA899" s="325"/>
      <c r="AB899" s="130"/>
      <c r="AC899" s="130"/>
      <c r="AD899" s="130"/>
      <c r="AE899" s="130"/>
      <c r="AF899" s="130"/>
      <c r="AG899" s="130"/>
      <c r="AH899" s="130"/>
      <c r="AI899" s="130"/>
      <c r="AJ899" s="130"/>
      <c r="AK899" s="130"/>
      <c r="AL899" s="130"/>
      <c r="AM899" s="130"/>
      <c r="AN899" s="130"/>
      <c r="AO899" s="116"/>
      <c r="AP899" s="116"/>
      <c r="AQ899" s="116"/>
      <c r="AR899" s="116"/>
      <c r="AS899" s="116"/>
      <c r="AT899" s="116"/>
      <c r="AU899" s="116"/>
      <c r="AV899" s="116"/>
      <c r="AW899" s="116"/>
      <c r="AX899" s="116"/>
      <c r="AY899" s="116"/>
    </row>
    <row r="900" spans="9:51" ht="15.75" customHeight="1">
      <c r="I900" s="260"/>
      <c r="J900" s="116"/>
      <c r="K900" s="130"/>
      <c r="L900" s="130"/>
      <c r="M900" s="130"/>
      <c r="N900" s="130"/>
      <c r="O900" s="130"/>
      <c r="P900" s="117"/>
      <c r="Q900" s="130"/>
      <c r="R900" s="130"/>
      <c r="S900" s="130"/>
      <c r="T900" s="130"/>
      <c r="U900" s="130"/>
      <c r="V900" s="325"/>
      <c r="W900" s="325"/>
      <c r="X900" s="130"/>
      <c r="Y900" s="325"/>
      <c r="Z900" s="325"/>
      <c r="AA900" s="325"/>
      <c r="AB900" s="130"/>
      <c r="AC900" s="130"/>
      <c r="AD900" s="130"/>
      <c r="AE900" s="130"/>
      <c r="AF900" s="130"/>
      <c r="AG900" s="130"/>
      <c r="AH900" s="130"/>
      <c r="AI900" s="130"/>
      <c r="AJ900" s="130"/>
      <c r="AK900" s="130"/>
      <c r="AL900" s="130"/>
      <c r="AM900" s="130"/>
      <c r="AN900" s="130"/>
      <c r="AO900" s="116"/>
      <c r="AP900" s="116"/>
      <c r="AQ900" s="116"/>
      <c r="AR900" s="116"/>
      <c r="AS900" s="116"/>
      <c r="AT900" s="116"/>
      <c r="AU900" s="116"/>
      <c r="AV900" s="116"/>
      <c r="AW900" s="116"/>
      <c r="AX900" s="116"/>
      <c r="AY900" s="116"/>
    </row>
    <row r="901" spans="9:51" ht="15.75" customHeight="1">
      <c r="I901" s="260"/>
      <c r="J901" s="116"/>
      <c r="K901" s="130"/>
      <c r="L901" s="130"/>
      <c r="M901" s="130"/>
      <c r="N901" s="130"/>
      <c r="O901" s="130"/>
      <c r="P901" s="117"/>
      <c r="Q901" s="130"/>
      <c r="R901" s="130"/>
      <c r="S901" s="130"/>
      <c r="T901" s="130"/>
      <c r="U901" s="130"/>
      <c r="V901" s="325"/>
      <c r="W901" s="325"/>
      <c r="X901" s="130"/>
      <c r="Y901" s="325"/>
      <c r="Z901" s="325"/>
      <c r="AA901" s="325"/>
      <c r="AB901" s="130"/>
      <c r="AC901" s="130"/>
      <c r="AD901" s="130"/>
      <c r="AE901" s="130"/>
      <c r="AF901" s="130"/>
      <c r="AG901" s="130"/>
      <c r="AH901" s="130"/>
      <c r="AI901" s="130"/>
      <c r="AJ901" s="130"/>
      <c r="AK901" s="130"/>
      <c r="AL901" s="130"/>
      <c r="AM901" s="130"/>
      <c r="AN901" s="130"/>
      <c r="AO901" s="116"/>
      <c r="AP901" s="116"/>
      <c r="AQ901" s="116"/>
      <c r="AR901" s="116"/>
      <c r="AS901" s="116"/>
      <c r="AT901" s="116"/>
      <c r="AU901" s="116"/>
      <c r="AV901" s="116"/>
      <c r="AW901" s="116"/>
      <c r="AX901" s="116"/>
      <c r="AY901" s="116"/>
    </row>
    <row r="902" spans="9:51" ht="15.75" customHeight="1">
      <c r="I902" s="260"/>
      <c r="J902" s="116"/>
      <c r="K902" s="130"/>
      <c r="L902" s="130"/>
      <c r="M902" s="130"/>
      <c r="N902" s="130"/>
      <c r="O902" s="130"/>
      <c r="P902" s="117"/>
      <c r="Q902" s="130"/>
      <c r="R902" s="130"/>
      <c r="S902" s="130"/>
      <c r="T902" s="130"/>
      <c r="U902" s="130"/>
      <c r="V902" s="325"/>
      <c r="W902" s="325"/>
      <c r="X902" s="130"/>
      <c r="Y902" s="325"/>
      <c r="Z902" s="325"/>
      <c r="AA902" s="325"/>
      <c r="AB902" s="130"/>
      <c r="AC902" s="130"/>
      <c r="AD902" s="130"/>
      <c r="AE902" s="130"/>
      <c r="AF902" s="130"/>
      <c r="AG902" s="130"/>
      <c r="AH902" s="130"/>
      <c r="AI902" s="130"/>
      <c r="AJ902" s="130"/>
      <c r="AK902" s="130"/>
      <c r="AL902" s="130"/>
      <c r="AM902" s="130"/>
      <c r="AN902" s="130"/>
      <c r="AO902" s="116"/>
      <c r="AP902" s="116"/>
      <c r="AQ902" s="116"/>
      <c r="AR902" s="116"/>
      <c r="AS902" s="116"/>
      <c r="AT902" s="116"/>
      <c r="AU902" s="116"/>
      <c r="AV902" s="116"/>
      <c r="AW902" s="116"/>
      <c r="AX902" s="116"/>
      <c r="AY902" s="116"/>
    </row>
    <row r="903" spans="9:51" ht="15.75" customHeight="1">
      <c r="I903" s="260"/>
      <c r="J903" s="116"/>
      <c r="K903" s="130"/>
      <c r="L903" s="130"/>
      <c r="M903" s="130"/>
      <c r="N903" s="130"/>
      <c r="O903" s="130"/>
      <c r="P903" s="117"/>
      <c r="Q903" s="130"/>
      <c r="R903" s="130"/>
      <c r="S903" s="130"/>
      <c r="T903" s="130"/>
      <c r="U903" s="130"/>
      <c r="V903" s="325"/>
      <c r="W903" s="325"/>
      <c r="X903" s="130"/>
      <c r="Y903" s="325"/>
      <c r="Z903" s="325"/>
      <c r="AA903" s="325"/>
      <c r="AB903" s="130"/>
      <c r="AC903" s="130"/>
      <c r="AD903" s="130"/>
      <c r="AE903" s="130"/>
      <c r="AF903" s="130"/>
      <c r="AG903" s="130"/>
      <c r="AH903" s="130"/>
      <c r="AI903" s="130"/>
      <c r="AJ903" s="130"/>
      <c r="AK903" s="130"/>
      <c r="AL903" s="130"/>
      <c r="AM903" s="130"/>
      <c r="AN903" s="130"/>
      <c r="AO903" s="116"/>
      <c r="AP903" s="116"/>
      <c r="AQ903" s="116"/>
      <c r="AR903" s="116"/>
      <c r="AS903" s="116"/>
      <c r="AT903" s="116"/>
      <c r="AU903" s="116"/>
      <c r="AV903" s="116"/>
      <c r="AW903" s="116"/>
      <c r="AX903" s="116"/>
      <c r="AY903" s="116"/>
    </row>
    <row r="904" spans="9:51" ht="15.75" customHeight="1">
      <c r="I904" s="260"/>
      <c r="J904" s="116"/>
      <c r="K904" s="130"/>
      <c r="L904" s="130"/>
      <c r="M904" s="130"/>
      <c r="N904" s="130"/>
      <c r="O904" s="130"/>
      <c r="P904" s="117"/>
      <c r="Q904" s="130"/>
      <c r="R904" s="130"/>
      <c r="S904" s="130"/>
      <c r="T904" s="130"/>
      <c r="U904" s="130"/>
      <c r="V904" s="325"/>
      <c r="W904" s="325"/>
      <c r="X904" s="130"/>
      <c r="Y904" s="325"/>
      <c r="Z904" s="325"/>
      <c r="AA904" s="325"/>
      <c r="AB904" s="130"/>
      <c r="AC904" s="130"/>
      <c r="AD904" s="130"/>
      <c r="AE904" s="130"/>
      <c r="AF904" s="130"/>
      <c r="AG904" s="130"/>
      <c r="AH904" s="130"/>
      <c r="AI904" s="130"/>
      <c r="AJ904" s="130"/>
      <c r="AK904" s="130"/>
      <c r="AL904" s="130"/>
      <c r="AM904" s="130"/>
      <c r="AN904" s="130"/>
      <c r="AO904" s="116"/>
      <c r="AP904" s="116"/>
      <c r="AQ904" s="116"/>
      <c r="AR904" s="116"/>
      <c r="AS904" s="116"/>
      <c r="AT904" s="116"/>
      <c r="AU904" s="116"/>
      <c r="AV904" s="116"/>
      <c r="AW904" s="116"/>
      <c r="AX904" s="116"/>
      <c r="AY904" s="116"/>
    </row>
    <row r="905" spans="9:51" ht="15.75" customHeight="1">
      <c r="I905" s="260"/>
      <c r="J905" s="116"/>
      <c r="K905" s="130"/>
      <c r="L905" s="130"/>
      <c r="M905" s="130"/>
      <c r="N905" s="130"/>
      <c r="O905" s="130"/>
      <c r="P905" s="117"/>
      <c r="Q905" s="130"/>
      <c r="R905" s="130"/>
      <c r="S905" s="130"/>
      <c r="T905" s="130"/>
      <c r="U905" s="130"/>
      <c r="V905" s="325"/>
      <c r="W905" s="325"/>
      <c r="X905" s="130"/>
      <c r="Y905" s="325"/>
      <c r="Z905" s="325"/>
      <c r="AA905" s="325"/>
      <c r="AB905" s="130"/>
      <c r="AC905" s="130"/>
      <c r="AD905" s="130"/>
      <c r="AE905" s="130"/>
      <c r="AF905" s="130"/>
      <c r="AG905" s="130"/>
      <c r="AH905" s="130"/>
      <c r="AI905" s="130"/>
      <c r="AJ905" s="130"/>
      <c r="AK905" s="130"/>
      <c r="AL905" s="130"/>
      <c r="AM905" s="130"/>
      <c r="AN905" s="130"/>
      <c r="AO905" s="116"/>
      <c r="AP905" s="116"/>
      <c r="AQ905" s="116"/>
      <c r="AR905" s="116"/>
      <c r="AS905" s="116"/>
      <c r="AT905" s="116"/>
      <c r="AU905" s="116"/>
      <c r="AV905" s="116"/>
      <c r="AW905" s="116"/>
      <c r="AX905" s="116"/>
      <c r="AY905" s="116"/>
    </row>
    <row r="906" spans="9:51" ht="15.75" customHeight="1">
      <c r="I906" s="260"/>
      <c r="J906" s="116"/>
      <c r="K906" s="130"/>
      <c r="L906" s="130"/>
      <c r="M906" s="130"/>
      <c r="N906" s="130"/>
      <c r="O906" s="130"/>
      <c r="P906" s="117"/>
      <c r="Q906" s="130"/>
      <c r="R906" s="130"/>
      <c r="S906" s="130"/>
      <c r="T906" s="130"/>
      <c r="U906" s="130"/>
      <c r="V906" s="325"/>
      <c r="W906" s="325"/>
      <c r="X906" s="130"/>
      <c r="Y906" s="325"/>
      <c r="Z906" s="325"/>
      <c r="AA906" s="325"/>
      <c r="AB906" s="130"/>
      <c r="AC906" s="130"/>
      <c r="AD906" s="130"/>
      <c r="AE906" s="130"/>
      <c r="AF906" s="130"/>
      <c r="AG906" s="130"/>
      <c r="AH906" s="130"/>
      <c r="AI906" s="130"/>
      <c r="AJ906" s="130"/>
      <c r="AK906" s="130"/>
      <c r="AL906" s="130"/>
      <c r="AM906" s="130"/>
      <c r="AN906" s="130"/>
      <c r="AO906" s="116"/>
      <c r="AP906" s="116"/>
      <c r="AQ906" s="116"/>
      <c r="AR906" s="116"/>
      <c r="AS906" s="116"/>
      <c r="AT906" s="116"/>
      <c r="AU906" s="116"/>
      <c r="AV906" s="116"/>
      <c r="AW906" s="116"/>
      <c r="AX906" s="116"/>
      <c r="AY906" s="116"/>
    </row>
    <row r="907" spans="9:51" ht="15.75" customHeight="1">
      <c r="I907" s="260"/>
      <c r="J907" s="116"/>
      <c r="K907" s="130"/>
      <c r="L907" s="130"/>
      <c r="M907" s="130"/>
      <c r="N907" s="130"/>
      <c r="O907" s="130"/>
      <c r="P907" s="117"/>
      <c r="Q907" s="130"/>
      <c r="R907" s="130"/>
      <c r="S907" s="130"/>
      <c r="T907" s="130"/>
      <c r="U907" s="130"/>
      <c r="V907" s="325"/>
      <c r="W907" s="325"/>
      <c r="X907" s="130"/>
      <c r="Y907" s="325"/>
      <c r="Z907" s="325"/>
      <c r="AA907" s="325"/>
      <c r="AB907" s="130"/>
      <c r="AC907" s="130"/>
      <c r="AD907" s="130"/>
      <c r="AE907" s="130"/>
      <c r="AF907" s="130"/>
      <c r="AG907" s="130"/>
      <c r="AH907" s="130"/>
      <c r="AI907" s="130"/>
      <c r="AJ907" s="130"/>
      <c r="AK907" s="130"/>
      <c r="AL907" s="130"/>
      <c r="AM907" s="130"/>
      <c r="AN907" s="130"/>
      <c r="AO907" s="116"/>
      <c r="AP907" s="116"/>
      <c r="AQ907" s="116"/>
      <c r="AR907" s="116"/>
      <c r="AS907" s="116"/>
      <c r="AT907" s="116"/>
      <c r="AU907" s="116"/>
      <c r="AV907" s="116"/>
      <c r="AW907" s="116"/>
      <c r="AX907" s="116"/>
      <c r="AY907" s="116"/>
    </row>
    <row r="908" spans="9:51" ht="15.75" customHeight="1">
      <c r="I908" s="260"/>
      <c r="J908" s="116"/>
      <c r="K908" s="130"/>
      <c r="L908" s="130"/>
      <c r="M908" s="130"/>
      <c r="N908" s="130"/>
      <c r="O908" s="130"/>
      <c r="P908" s="117"/>
      <c r="Q908" s="130"/>
      <c r="R908" s="130"/>
      <c r="S908" s="130"/>
      <c r="T908" s="130"/>
      <c r="U908" s="130"/>
      <c r="V908" s="325"/>
      <c r="W908" s="325"/>
      <c r="X908" s="130"/>
      <c r="Y908" s="325"/>
      <c r="Z908" s="325"/>
      <c r="AA908" s="325"/>
      <c r="AB908" s="130"/>
      <c r="AC908" s="130"/>
      <c r="AD908" s="130"/>
      <c r="AE908" s="130"/>
      <c r="AF908" s="130"/>
      <c r="AG908" s="130"/>
      <c r="AH908" s="130"/>
      <c r="AI908" s="130"/>
      <c r="AJ908" s="130"/>
      <c r="AK908" s="130"/>
      <c r="AL908" s="130"/>
      <c r="AM908" s="130"/>
      <c r="AN908" s="130"/>
      <c r="AO908" s="116"/>
      <c r="AP908" s="116"/>
      <c r="AQ908" s="116"/>
      <c r="AR908" s="116"/>
      <c r="AS908" s="116"/>
      <c r="AT908" s="116"/>
      <c r="AU908" s="116"/>
      <c r="AV908" s="116"/>
      <c r="AW908" s="116"/>
      <c r="AX908" s="116"/>
      <c r="AY908" s="116"/>
    </row>
    <row r="909" spans="9:51" ht="15.75" customHeight="1">
      <c r="I909" s="260"/>
      <c r="J909" s="116"/>
      <c r="K909" s="130"/>
      <c r="L909" s="130"/>
      <c r="M909" s="130"/>
      <c r="N909" s="130"/>
      <c r="O909" s="130"/>
      <c r="P909" s="117"/>
      <c r="Q909" s="130"/>
      <c r="R909" s="130"/>
      <c r="S909" s="130"/>
      <c r="T909" s="130"/>
      <c r="U909" s="130"/>
      <c r="V909" s="325"/>
      <c r="W909" s="325"/>
      <c r="X909" s="130"/>
      <c r="Y909" s="325"/>
      <c r="Z909" s="325"/>
      <c r="AA909" s="325"/>
      <c r="AB909" s="130"/>
      <c r="AC909" s="130"/>
      <c r="AD909" s="130"/>
      <c r="AE909" s="130"/>
      <c r="AF909" s="130"/>
      <c r="AG909" s="130"/>
      <c r="AH909" s="130"/>
      <c r="AI909" s="130"/>
      <c r="AJ909" s="130"/>
      <c r="AK909" s="130"/>
      <c r="AL909" s="130"/>
      <c r="AM909" s="130"/>
      <c r="AN909" s="130"/>
      <c r="AO909" s="116"/>
      <c r="AP909" s="116"/>
      <c r="AQ909" s="116"/>
      <c r="AR909" s="116"/>
      <c r="AS909" s="116"/>
      <c r="AT909" s="116"/>
      <c r="AU909" s="116"/>
      <c r="AV909" s="116"/>
      <c r="AW909" s="116"/>
      <c r="AX909" s="116"/>
      <c r="AY909" s="116"/>
    </row>
    <row r="910" spans="9:51" ht="15.75" customHeight="1">
      <c r="I910" s="260"/>
      <c r="J910" s="116"/>
      <c r="K910" s="130"/>
      <c r="L910" s="130"/>
      <c r="M910" s="130"/>
      <c r="N910" s="130"/>
      <c r="O910" s="130"/>
      <c r="P910" s="117"/>
      <c r="Q910" s="130"/>
      <c r="R910" s="130"/>
      <c r="S910" s="130"/>
      <c r="T910" s="130"/>
      <c r="U910" s="130"/>
      <c r="V910" s="325"/>
      <c r="W910" s="325"/>
      <c r="X910" s="130"/>
      <c r="Y910" s="325"/>
      <c r="Z910" s="325"/>
      <c r="AA910" s="325"/>
      <c r="AB910" s="130"/>
      <c r="AC910" s="130"/>
      <c r="AD910" s="130"/>
      <c r="AE910" s="130"/>
      <c r="AF910" s="130"/>
      <c r="AG910" s="130"/>
      <c r="AH910" s="130"/>
      <c r="AI910" s="130"/>
      <c r="AJ910" s="130"/>
      <c r="AK910" s="130"/>
      <c r="AL910" s="130"/>
      <c r="AM910" s="130"/>
      <c r="AN910" s="130"/>
      <c r="AO910" s="116"/>
      <c r="AP910" s="116"/>
      <c r="AQ910" s="116"/>
      <c r="AR910" s="116"/>
      <c r="AS910" s="116"/>
      <c r="AT910" s="116"/>
      <c r="AU910" s="116"/>
      <c r="AV910" s="116"/>
      <c r="AW910" s="116"/>
      <c r="AX910" s="116"/>
      <c r="AY910" s="116"/>
    </row>
    <row r="911" spans="9:51" ht="15.75" customHeight="1">
      <c r="I911" s="260"/>
      <c r="J911" s="116"/>
      <c r="K911" s="130"/>
      <c r="L911" s="130"/>
      <c r="M911" s="130"/>
      <c r="N911" s="130"/>
      <c r="O911" s="130"/>
      <c r="P911" s="117"/>
      <c r="Q911" s="130"/>
      <c r="R911" s="130"/>
      <c r="S911" s="130"/>
      <c r="T911" s="130"/>
      <c r="U911" s="130"/>
      <c r="V911" s="325"/>
      <c r="W911" s="325"/>
      <c r="X911" s="130"/>
      <c r="Y911" s="325"/>
      <c r="Z911" s="325"/>
      <c r="AA911" s="325"/>
      <c r="AB911" s="130"/>
      <c r="AC911" s="130"/>
      <c r="AD911" s="130"/>
      <c r="AE911" s="130"/>
      <c r="AF911" s="130"/>
      <c r="AG911" s="130"/>
      <c r="AH911" s="130"/>
      <c r="AI911" s="130"/>
      <c r="AJ911" s="130"/>
      <c r="AK911" s="130"/>
      <c r="AL911" s="130"/>
      <c r="AM911" s="130"/>
      <c r="AN911" s="130"/>
      <c r="AO911" s="116"/>
      <c r="AP911" s="116"/>
      <c r="AQ911" s="116"/>
      <c r="AR911" s="116"/>
      <c r="AS911" s="116"/>
      <c r="AT911" s="116"/>
      <c r="AU911" s="116"/>
      <c r="AV911" s="116"/>
      <c r="AW911" s="116"/>
      <c r="AX911" s="116"/>
      <c r="AY911" s="116"/>
    </row>
    <row r="912" spans="9:51" ht="15.75" customHeight="1">
      <c r="I912" s="260"/>
      <c r="J912" s="116"/>
      <c r="K912" s="130"/>
      <c r="L912" s="130"/>
      <c r="M912" s="130"/>
      <c r="N912" s="130"/>
      <c r="O912" s="130"/>
      <c r="P912" s="117"/>
      <c r="Q912" s="130"/>
      <c r="R912" s="130"/>
      <c r="S912" s="130"/>
      <c r="T912" s="130"/>
      <c r="U912" s="130"/>
      <c r="V912" s="325"/>
      <c r="W912" s="325"/>
      <c r="X912" s="130"/>
      <c r="Y912" s="325"/>
      <c r="Z912" s="325"/>
      <c r="AA912" s="325"/>
      <c r="AB912" s="130"/>
      <c r="AC912" s="130"/>
      <c r="AD912" s="130"/>
      <c r="AE912" s="130"/>
      <c r="AF912" s="130"/>
      <c r="AG912" s="130"/>
      <c r="AH912" s="130"/>
      <c r="AI912" s="130"/>
      <c r="AJ912" s="130"/>
      <c r="AK912" s="130"/>
      <c r="AL912" s="130"/>
      <c r="AM912" s="130"/>
      <c r="AN912" s="130"/>
      <c r="AO912" s="116"/>
      <c r="AP912" s="116"/>
      <c r="AQ912" s="116"/>
      <c r="AR912" s="116"/>
      <c r="AS912" s="116"/>
      <c r="AT912" s="116"/>
      <c r="AU912" s="116"/>
      <c r="AV912" s="116"/>
      <c r="AW912" s="116"/>
      <c r="AX912" s="116"/>
      <c r="AY912" s="116"/>
    </row>
    <row r="913" spans="9:51" ht="15.75" customHeight="1">
      <c r="I913" s="260"/>
      <c r="J913" s="116"/>
      <c r="K913" s="130"/>
      <c r="L913" s="130"/>
      <c r="M913" s="130"/>
      <c r="N913" s="130"/>
      <c r="O913" s="130"/>
      <c r="P913" s="117"/>
      <c r="Q913" s="130"/>
      <c r="R913" s="130"/>
      <c r="S913" s="130"/>
      <c r="T913" s="130"/>
      <c r="U913" s="130"/>
      <c r="V913" s="325"/>
      <c r="W913" s="325"/>
      <c r="X913" s="130"/>
      <c r="Y913" s="325"/>
      <c r="Z913" s="325"/>
      <c r="AA913" s="325"/>
      <c r="AB913" s="130"/>
      <c r="AC913" s="130"/>
      <c r="AD913" s="130"/>
      <c r="AE913" s="130"/>
      <c r="AF913" s="130"/>
      <c r="AG913" s="130"/>
      <c r="AH913" s="130"/>
      <c r="AI913" s="130"/>
      <c r="AJ913" s="130"/>
      <c r="AK913" s="130"/>
      <c r="AL913" s="130"/>
      <c r="AM913" s="130"/>
      <c r="AN913" s="130"/>
      <c r="AO913" s="116"/>
      <c r="AP913" s="116"/>
      <c r="AQ913" s="116"/>
      <c r="AR913" s="116"/>
      <c r="AS913" s="116"/>
      <c r="AT913" s="116"/>
      <c r="AU913" s="116"/>
      <c r="AV913" s="116"/>
      <c r="AW913" s="116"/>
      <c r="AX913" s="116"/>
      <c r="AY913" s="116"/>
    </row>
    <row r="914" spans="9:51" ht="15.75" customHeight="1">
      <c r="I914" s="260"/>
      <c r="J914" s="116"/>
      <c r="K914" s="130"/>
      <c r="L914" s="130"/>
      <c r="M914" s="130"/>
      <c r="N914" s="130"/>
      <c r="O914" s="130"/>
      <c r="P914" s="117"/>
      <c r="Q914" s="130"/>
      <c r="R914" s="130"/>
      <c r="S914" s="130"/>
      <c r="T914" s="130"/>
      <c r="U914" s="130"/>
      <c r="V914" s="325"/>
      <c r="W914" s="325"/>
      <c r="X914" s="130"/>
      <c r="Y914" s="325"/>
      <c r="Z914" s="325"/>
      <c r="AA914" s="325"/>
      <c r="AB914" s="130"/>
      <c r="AC914" s="130"/>
      <c r="AD914" s="130"/>
      <c r="AE914" s="130"/>
      <c r="AF914" s="130"/>
      <c r="AG914" s="130"/>
      <c r="AH914" s="130"/>
      <c r="AI914" s="130"/>
      <c r="AJ914" s="130"/>
      <c r="AK914" s="130"/>
      <c r="AL914" s="130"/>
      <c r="AM914" s="130"/>
      <c r="AN914" s="130"/>
      <c r="AO914" s="116"/>
      <c r="AP914" s="116"/>
      <c r="AQ914" s="116"/>
      <c r="AR914" s="116"/>
      <c r="AS914" s="116"/>
      <c r="AT914" s="116"/>
      <c r="AU914" s="116"/>
      <c r="AV914" s="116"/>
      <c r="AW914" s="116"/>
      <c r="AX914" s="116"/>
      <c r="AY914" s="116"/>
    </row>
    <row r="915" spans="9:51" ht="15.75" customHeight="1">
      <c r="I915" s="260"/>
      <c r="J915" s="116"/>
      <c r="K915" s="130"/>
      <c r="L915" s="130"/>
      <c r="M915" s="130"/>
      <c r="N915" s="130"/>
      <c r="O915" s="130"/>
      <c r="P915" s="117"/>
      <c r="Q915" s="130"/>
      <c r="R915" s="130"/>
      <c r="S915" s="130"/>
      <c r="T915" s="130"/>
      <c r="U915" s="130"/>
      <c r="V915" s="325"/>
      <c r="W915" s="325"/>
      <c r="X915" s="130"/>
      <c r="Y915" s="325"/>
      <c r="Z915" s="325"/>
      <c r="AA915" s="325"/>
      <c r="AB915" s="130"/>
      <c r="AC915" s="130"/>
      <c r="AD915" s="130"/>
      <c r="AE915" s="130"/>
      <c r="AF915" s="130"/>
      <c r="AG915" s="130"/>
      <c r="AH915" s="130"/>
      <c r="AI915" s="130"/>
      <c r="AJ915" s="130"/>
      <c r="AK915" s="130"/>
      <c r="AL915" s="130"/>
      <c r="AM915" s="130"/>
      <c r="AN915" s="130"/>
      <c r="AO915" s="116"/>
      <c r="AP915" s="116"/>
      <c r="AQ915" s="116"/>
      <c r="AR915" s="116"/>
      <c r="AS915" s="116"/>
      <c r="AT915" s="116"/>
      <c r="AU915" s="116"/>
      <c r="AV915" s="116"/>
      <c r="AW915" s="116"/>
      <c r="AX915" s="116"/>
      <c r="AY915" s="116"/>
    </row>
    <row r="916" spans="9:51" ht="15.75" customHeight="1">
      <c r="I916" s="260"/>
      <c r="J916" s="116"/>
      <c r="K916" s="130"/>
      <c r="L916" s="130"/>
      <c r="M916" s="130"/>
      <c r="N916" s="130"/>
      <c r="O916" s="130"/>
      <c r="P916" s="117"/>
      <c r="Q916" s="130"/>
      <c r="R916" s="130"/>
      <c r="S916" s="130"/>
      <c r="T916" s="130"/>
      <c r="U916" s="130"/>
      <c r="V916" s="325"/>
      <c r="W916" s="325"/>
      <c r="X916" s="130"/>
      <c r="Y916" s="325"/>
      <c r="Z916" s="325"/>
      <c r="AA916" s="325"/>
      <c r="AB916" s="130"/>
      <c r="AC916" s="130"/>
      <c r="AD916" s="130"/>
      <c r="AE916" s="130"/>
      <c r="AF916" s="130"/>
      <c r="AG916" s="130"/>
      <c r="AH916" s="130"/>
      <c r="AI916" s="130"/>
      <c r="AJ916" s="130"/>
      <c r="AK916" s="130"/>
      <c r="AL916" s="130"/>
      <c r="AM916" s="130"/>
      <c r="AN916" s="130"/>
      <c r="AO916" s="116"/>
      <c r="AP916" s="116"/>
      <c r="AQ916" s="116"/>
      <c r="AR916" s="116"/>
      <c r="AS916" s="116"/>
      <c r="AT916" s="116"/>
      <c r="AU916" s="116"/>
      <c r="AV916" s="116"/>
      <c r="AW916" s="116"/>
      <c r="AX916" s="116"/>
      <c r="AY916" s="116"/>
    </row>
    <row r="917" spans="9:51" ht="15.75" customHeight="1">
      <c r="I917" s="260"/>
      <c r="J917" s="116"/>
      <c r="K917" s="130"/>
      <c r="L917" s="130"/>
      <c r="M917" s="130"/>
      <c r="N917" s="130"/>
      <c r="O917" s="130"/>
      <c r="P917" s="117"/>
      <c r="Q917" s="130"/>
      <c r="R917" s="130"/>
      <c r="S917" s="130"/>
      <c r="T917" s="130"/>
      <c r="U917" s="130"/>
      <c r="V917" s="325"/>
      <c r="W917" s="325"/>
      <c r="X917" s="130"/>
      <c r="Y917" s="325"/>
      <c r="Z917" s="325"/>
      <c r="AA917" s="325"/>
      <c r="AB917" s="130"/>
      <c r="AC917" s="130"/>
      <c r="AD917" s="130"/>
      <c r="AE917" s="130"/>
      <c r="AF917" s="130"/>
      <c r="AG917" s="130"/>
      <c r="AH917" s="130"/>
      <c r="AI917" s="130"/>
      <c r="AJ917" s="130"/>
      <c r="AK917" s="130"/>
      <c r="AL917" s="130"/>
      <c r="AM917" s="130"/>
      <c r="AN917" s="130"/>
      <c r="AO917" s="116"/>
      <c r="AP917" s="116"/>
      <c r="AQ917" s="116"/>
      <c r="AR917" s="116"/>
      <c r="AS917" s="116"/>
      <c r="AT917" s="116"/>
      <c r="AU917" s="116"/>
      <c r="AV917" s="116"/>
      <c r="AW917" s="116"/>
      <c r="AX917" s="116"/>
      <c r="AY917" s="116"/>
    </row>
    <row r="918" spans="9:51" ht="15.75" customHeight="1">
      <c r="I918" s="260"/>
      <c r="J918" s="116"/>
      <c r="K918" s="130"/>
      <c r="L918" s="130"/>
      <c r="M918" s="130"/>
      <c r="N918" s="130"/>
      <c r="O918" s="130"/>
      <c r="P918" s="117"/>
      <c r="Q918" s="130"/>
      <c r="R918" s="130"/>
      <c r="S918" s="130"/>
      <c r="T918" s="130"/>
      <c r="U918" s="130"/>
      <c r="V918" s="325"/>
      <c r="W918" s="325"/>
      <c r="X918" s="130"/>
      <c r="Y918" s="325"/>
      <c r="Z918" s="325"/>
      <c r="AA918" s="325"/>
      <c r="AB918" s="130"/>
      <c r="AC918" s="130"/>
      <c r="AD918" s="130"/>
      <c r="AE918" s="130"/>
      <c r="AF918" s="130"/>
      <c r="AG918" s="130"/>
      <c r="AH918" s="130"/>
      <c r="AI918" s="130"/>
      <c r="AJ918" s="130"/>
      <c r="AK918" s="130"/>
      <c r="AL918" s="130"/>
      <c r="AM918" s="130"/>
      <c r="AN918" s="130"/>
      <c r="AO918" s="116"/>
      <c r="AP918" s="116"/>
      <c r="AQ918" s="116"/>
      <c r="AR918" s="116"/>
      <c r="AS918" s="116"/>
      <c r="AT918" s="116"/>
      <c r="AU918" s="116"/>
      <c r="AV918" s="116"/>
      <c r="AW918" s="116"/>
      <c r="AX918" s="116"/>
      <c r="AY918" s="116"/>
    </row>
    <row r="919" spans="9:51" ht="15.75" customHeight="1">
      <c r="I919" s="260"/>
      <c r="J919" s="116"/>
      <c r="K919" s="130"/>
      <c r="L919" s="130"/>
      <c r="M919" s="130"/>
      <c r="N919" s="130"/>
      <c r="O919" s="130"/>
      <c r="P919" s="117"/>
      <c r="Q919" s="130"/>
      <c r="R919" s="130"/>
      <c r="S919" s="130"/>
      <c r="T919" s="130"/>
      <c r="U919" s="130"/>
      <c r="V919" s="325"/>
      <c r="W919" s="325"/>
      <c r="X919" s="130"/>
      <c r="Y919" s="325"/>
      <c r="Z919" s="325"/>
      <c r="AA919" s="325"/>
      <c r="AB919" s="130"/>
      <c r="AC919" s="130"/>
      <c r="AD919" s="130"/>
      <c r="AE919" s="130"/>
      <c r="AF919" s="130"/>
      <c r="AG919" s="130"/>
      <c r="AH919" s="130"/>
      <c r="AI919" s="130"/>
      <c r="AJ919" s="130"/>
      <c r="AK919" s="130"/>
      <c r="AL919" s="130"/>
      <c r="AM919" s="130"/>
      <c r="AN919" s="130"/>
      <c r="AO919" s="116"/>
      <c r="AP919" s="116"/>
      <c r="AQ919" s="116"/>
      <c r="AR919" s="116"/>
      <c r="AS919" s="116"/>
      <c r="AT919" s="116"/>
      <c r="AU919" s="116"/>
      <c r="AV919" s="116"/>
      <c r="AW919" s="116"/>
      <c r="AX919" s="116"/>
      <c r="AY919" s="116"/>
    </row>
    <row r="920" spans="9:51" ht="15.75" customHeight="1">
      <c r="I920" s="260"/>
      <c r="J920" s="116"/>
      <c r="K920" s="130"/>
      <c r="L920" s="130"/>
      <c r="M920" s="130"/>
      <c r="N920" s="130"/>
      <c r="O920" s="130"/>
      <c r="P920" s="117"/>
      <c r="Q920" s="130"/>
      <c r="R920" s="130"/>
      <c r="S920" s="130"/>
      <c r="T920" s="130"/>
      <c r="U920" s="130"/>
      <c r="V920" s="325"/>
      <c r="W920" s="325"/>
      <c r="X920" s="130"/>
      <c r="Y920" s="325"/>
      <c r="Z920" s="325"/>
      <c r="AA920" s="325"/>
      <c r="AB920" s="130"/>
      <c r="AC920" s="130"/>
      <c r="AD920" s="130"/>
      <c r="AE920" s="130"/>
      <c r="AF920" s="130"/>
      <c r="AG920" s="130"/>
      <c r="AH920" s="130"/>
      <c r="AI920" s="130"/>
      <c r="AJ920" s="130"/>
      <c r="AK920" s="130"/>
      <c r="AL920" s="130"/>
      <c r="AM920" s="130"/>
      <c r="AN920" s="130"/>
      <c r="AO920" s="116"/>
      <c r="AP920" s="116"/>
      <c r="AQ920" s="116"/>
      <c r="AR920" s="116"/>
      <c r="AS920" s="116"/>
      <c r="AT920" s="116"/>
      <c r="AU920" s="116"/>
      <c r="AV920" s="116"/>
      <c r="AW920" s="116"/>
      <c r="AX920" s="116"/>
      <c r="AY920" s="116"/>
    </row>
    <row r="921" spans="9:51" ht="15.75" customHeight="1">
      <c r="I921" s="260"/>
      <c r="J921" s="116"/>
      <c r="K921" s="130"/>
      <c r="L921" s="130"/>
      <c r="M921" s="130"/>
      <c r="N921" s="130"/>
      <c r="O921" s="130"/>
      <c r="P921" s="117"/>
      <c r="Q921" s="130"/>
      <c r="R921" s="130"/>
      <c r="S921" s="130"/>
      <c r="T921" s="130"/>
      <c r="U921" s="130"/>
      <c r="V921" s="325"/>
      <c r="W921" s="325"/>
      <c r="X921" s="130"/>
      <c r="Y921" s="325"/>
      <c r="Z921" s="325"/>
      <c r="AA921" s="325"/>
      <c r="AB921" s="130"/>
      <c r="AC921" s="130"/>
      <c r="AD921" s="130"/>
      <c r="AE921" s="130"/>
      <c r="AF921" s="130"/>
      <c r="AG921" s="130"/>
      <c r="AH921" s="130"/>
      <c r="AI921" s="130"/>
      <c r="AJ921" s="130"/>
      <c r="AK921" s="130"/>
      <c r="AL921" s="130"/>
      <c r="AM921" s="130"/>
      <c r="AN921" s="130"/>
      <c r="AO921" s="116"/>
      <c r="AP921" s="116"/>
      <c r="AQ921" s="116"/>
      <c r="AR921" s="116"/>
      <c r="AS921" s="116"/>
      <c r="AT921" s="116"/>
      <c r="AU921" s="116"/>
      <c r="AV921" s="116"/>
      <c r="AW921" s="116"/>
      <c r="AX921" s="116"/>
      <c r="AY921" s="116"/>
    </row>
    <row r="922" spans="9:51" ht="15.75" customHeight="1">
      <c r="I922" s="260"/>
      <c r="J922" s="116"/>
      <c r="K922" s="130"/>
      <c r="L922" s="130"/>
      <c r="M922" s="130"/>
      <c r="N922" s="130"/>
      <c r="O922" s="130"/>
      <c r="P922" s="117"/>
      <c r="Q922" s="130"/>
      <c r="R922" s="130"/>
      <c r="S922" s="130"/>
      <c r="T922" s="130"/>
      <c r="U922" s="130"/>
      <c r="V922" s="325"/>
      <c r="W922" s="325"/>
      <c r="X922" s="130"/>
      <c r="Y922" s="325"/>
      <c r="Z922" s="325"/>
      <c r="AA922" s="325"/>
      <c r="AB922" s="130"/>
      <c r="AC922" s="130"/>
      <c r="AD922" s="130"/>
      <c r="AE922" s="130"/>
      <c r="AF922" s="130"/>
      <c r="AG922" s="130"/>
      <c r="AH922" s="130"/>
      <c r="AI922" s="130"/>
      <c r="AJ922" s="130"/>
      <c r="AK922" s="130"/>
      <c r="AL922" s="130"/>
      <c r="AM922" s="130"/>
      <c r="AN922" s="130"/>
      <c r="AO922" s="116"/>
      <c r="AP922" s="116"/>
      <c r="AQ922" s="116"/>
      <c r="AR922" s="116"/>
      <c r="AS922" s="116"/>
      <c r="AT922" s="116"/>
      <c r="AU922" s="116"/>
      <c r="AV922" s="116"/>
      <c r="AW922" s="116"/>
      <c r="AX922" s="116"/>
      <c r="AY922" s="116"/>
    </row>
    <row r="923" spans="9:51" ht="15.75" customHeight="1">
      <c r="I923" s="260"/>
      <c r="J923" s="116"/>
      <c r="K923" s="130"/>
      <c r="L923" s="130"/>
      <c r="M923" s="130"/>
      <c r="N923" s="130"/>
      <c r="O923" s="130"/>
      <c r="P923" s="117"/>
      <c r="Q923" s="130"/>
      <c r="R923" s="130"/>
      <c r="S923" s="130"/>
      <c r="T923" s="130"/>
      <c r="U923" s="130"/>
      <c r="V923" s="325"/>
      <c r="W923" s="325"/>
      <c r="X923" s="130"/>
      <c r="Y923" s="325"/>
      <c r="Z923" s="325"/>
      <c r="AA923" s="325"/>
      <c r="AB923" s="130"/>
      <c r="AC923" s="130"/>
      <c r="AD923" s="130"/>
      <c r="AE923" s="130"/>
      <c r="AF923" s="130"/>
      <c r="AG923" s="130"/>
      <c r="AH923" s="130"/>
      <c r="AI923" s="130"/>
      <c r="AJ923" s="130"/>
      <c r="AK923" s="130"/>
      <c r="AL923" s="130"/>
      <c r="AM923" s="130"/>
      <c r="AN923" s="130"/>
      <c r="AO923" s="116"/>
      <c r="AP923" s="116"/>
      <c r="AQ923" s="116"/>
      <c r="AR923" s="116"/>
      <c r="AS923" s="116"/>
      <c r="AT923" s="116"/>
      <c r="AU923" s="116"/>
      <c r="AV923" s="116"/>
      <c r="AW923" s="116"/>
      <c r="AX923" s="116"/>
      <c r="AY923" s="116"/>
    </row>
    <row r="924" spans="9:51" ht="15.75" customHeight="1">
      <c r="I924" s="260"/>
      <c r="J924" s="116"/>
      <c r="K924" s="130"/>
      <c r="L924" s="130"/>
      <c r="M924" s="130"/>
      <c r="N924" s="130"/>
      <c r="O924" s="130"/>
      <c r="P924" s="117"/>
      <c r="Q924" s="130"/>
      <c r="R924" s="130"/>
      <c r="S924" s="130"/>
      <c r="T924" s="130"/>
      <c r="U924" s="130"/>
      <c r="V924" s="325"/>
      <c r="W924" s="325"/>
      <c r="X924" s="130"/>
      <c r="Y924" s="325"/>
      <c r="Z924" s="325"/>
      <c r="AA924" s="325"/>
      <c r="AB924" s="130"/>
      <c r="AC924" s="130"/>
      <c r="AD924" s="130"/>
      <c r="AE924" s="130"/>
      <c r="AF924" s="130"/>
      <c r="AG924" s="130"/>
      <c r="AH924" s="130"/>
      <c r="AI924" s="130"/>
      <c r="AJ924" s="130"/>
      <c r="AK924" s="130"/>
      <c r="AL924" s="130"/>
      <c r="AM924" s="130"/>
      <c r="AN924" s="130"/>
      <c r="AO924" s="116"/>
      <c r="AP924" s="116"/>
      <c r="AQ924" s="116"/>
      <c r="AR924" s="116"/>
      <c r="AS924" s="116"/>
      <c r="AT924" s="116"/>
      <c r="AU924" s="116"/>
      <c r="AV924" s="116"/>
      <c r="AW924" s="116"/>
      <c r="AX924" s="116"/>
      <c r="AY924" s="116"/>
    </row>
    <row r="925" spans="9:51" ht="15.75" customHeight="1">
      <c r="I925" s="260"/>
      <c r="J925" s="116"/>
      <c r="K925" s="130"/>
      <c r="L925" s="130"/>
      <c r="M925" s="130"/>
      <c r="N925" s="130"/>
      <c r="O925" s="130"/>
      <c r="P925" s="117"/>
      <c r="Q925" s="130"/>
      <c r="R925" s="130"/>
      <c r="S925" s="130"/>
      <c r="T925" s="130"/>
      <c r="U925" s="130"/>
      <c r="V925" s="325"/>
      <c r="W925" s="325"/>
      <c r="X925" s="130"/>
      <c r="Y925" s="325"/>
      <c r="Z925" s="325"/>
      <c r="AA925" s="325"/>
      <c r="AB925" s="130"/>
      <c r="AC925" s="130"/>
      <c r="AD925" s="130"/>
      <c r="AE925" s="130"/>
      <c r="AF925" s="130"/>
      <c r="AG925" s="130"/>
      <c r="AH925" s="130"/>
      <c r="AI925" s="130"/>
      <c r="AJ925" s="130"/>
      <c r="AK925" s="130"/>
      <c r="AL925" s="130"/>
      <c r="AM925" s="130"/>
      <c r="AN925" s="130"/>
      <c r="AO925" s="116"/>
      <c r="AP925" s="116"/>
      <c r="AQ925" s="116"/>
      <c r="AR925" s="116"/>
      <c r="AS925" s="116"/>
      <c r="AT925" s="116"/>
      <c r="AU925" s="116"/>
      <c r="AV925" s="116"/>
      <c r="AW925" s="116"/>
      <c r="AX925" s="116"/>
      <c r="AY925" s="116"/>
    </row>
    <row r="926" spans="9:51" ht="15.75" customHeight="1">
      <c r="I926" s="260"/>
      <c r="J926" s="116"/>
      <c r="K926" s="130"/>
      <c r="L926" s="130"/>
      <c r="M926" s="130"/>
      <c r="N926" s="130"/>
      <c r="O926" s="130"/>
      <c r="P926" s="117"/>
      <c r="Q926" s="130"/>
      <c r="R926" s="130"/>
      <c r="S926" s="130"/>
      <c r="T926" s="130"/>
      <c r="U926" s="130"/>
      <c r="V926" s="325"/>
      <c r="W926" s="325"/>
      <c r="X926" s="130"/>
      <c r="Y926" s="325"/>
      <c r="Z926" s="325"/>
      <c r="AA926" s="325"/>
      <c r="AB926" s="130"/>
      <c r="AC926" s="130"/>
      <c r="AD926" s="130"/>
      <c r="AE926" s="130"/>
      <c r="AF926" s="130"/>
      <c r="AG926" s="130"/>
      <c r="AH926" s="130"/>
      <c r="AI926" s="130"/>
      <c r="AJ926" s="130"/>
      <c r="AK926" s="130"/>
      <c r="AL926" s="130"/>
      <c r="AM926" s="130"/>
      <c r="AN926" s="130"/>
      <c r="AO926" s="116"/>
      <c r="AP926" s="116"/>
      <c r="AQ926" s="116"/>
      <c r="AR926" s="116"/>
      <c r="AS926" s="116"/>
      <c r="AT926" s="116"/>
      <c r="AU926" s="116"/>
      <c r="AV926" s="116"/>
      <c r="AW926" s="116"/>
      <c r="AX926" s="116"/>
      <c r="AY926" s="116"/>
    </row>
    <row r="927" spans="9:51" ht="15.75" customHeight="1">
      <c r="I927" s="260"/>
      <c r="J927" s="116"/>
      <c r="K927" s="130"/>
      <c r="L927" s="130"/>
      <c r="M927" s="130"/>
      <c r="N927" s="130"/>
      <c r="O927" s="130"/>
      <c r="P927" s="117"/>
      <c r="Q927" s="130"/>
      <c r="R927" s="130"/>
      <c r="S927" s="130"/>
      <c r="T927" s="130"/>
      <c r="U927" s="130"/>
      <c r="V927" s="325"/>
      <c r="W927" s="325"/>
      <c r="X927" s="130"/>
      <c r="Y927" s="325"/>
      <c r="Z927" s="325"/>
      <c r="AA927" s="325"/>
      <c r="AB927" s="130"/>
      <c r="AC927" s="130"/>
      <c r="AD927" s="130"/>
      <c r="AE927" s="130"/>
      <c r="AF927" s="130"/>
      <c r="AG927" s="130"/>
      <c r="AH927" s="130"/>
      <c r="AI927" s="130"/>
      <c r="AJ927" s="130"/>
      <c r="AK927" s="130"/>
      <c r="AL927" s="130"/>
      <c r="AM927" s="130"/>
      <c r="AN927" s="130"/>
      <c r="AO927" s="116"/>
      <c r="AP927" s="116"/>
      <c r="AQ927" s="116"/>
      <c r="AR927" s="116"/>
      <c r="AS927" s="116"/>
      <c r="AT927" s="116"/>
      <c r="AU927" s="116"/>
      <c r="AV927" s="116"/>
      <c r="AW927" s="116"/>
      <c r="AX927" s="116"/>
      <c r="AY927" s="116"/>
    </row>
    <row r="928" spans="9:51" ht="15.75" customHeight="1">
      <c r="I928" s="260"/>
      <c r="J928" s="116"/>
      <c r="K928" s="130"/>
      <c r="L928" s="130"/>
      <c r="M928" s="130"/>
      <c r="N928" s="130"/>
      <c r="O928" s="130"/>
      <c r="P928" s="117"/>
      <c r="Q928" s="130"/>
      <c r="R928" s="130"/>
      <c r="S928" s="130"/>
      <c r="T928" s="130"/>
      <c r="U928" s="130"/>
      <c r="V928" s="325"/>
      <c r="W928" s="325"/>
      <c r="X928" s="130"/>
      <c r="Y928" s="325"/>
      <c r="Z928" s="325"/>
      <c r="AA928" s="325"/>
      <c r="AB928" s="130"/>
      <c r="AC928" s="130"/>
      <c r="AD928" s="130"/>
      <c r="AE928" s="130"/>
      <c r="AF928" s="130"/>
      <c r="AG928" s="130"/>
      <c r="AH928" s="130"/>
      <c r="AI928" s="130"/>
      <c r="AJ928" s="130"/>
      <c r="AK928" s="130"/>
      <c r="AL928" s="130"/>
      <c r="AM928" s="130"/>
      <c r="AN928" s="130"/>
      <c r="AO928" s="116"/>
      <c r="AP928" s="116"/>
      <c r="AQ928" s="116"/>
      <c r="AR928" s="116"/>
      <c r="AS928" s="116"/>
      <c r="AT928" s="116"/>
      <c r="AU928" s="116"/>
      <c r="AV928" s="116"/>
      <c r="AW928" s="116"/>
      <c r="AX928" s="116"/>
      <c r="AY928" s="116"/>
    </row>
    <row r="929" spans="9:51" ht="15.75" customHeight="1">
      <c r="I929" s="260"/>
      <c r="J929" s="116"/>
      <c r="K929" s="130"/>
      <c r="L929" s="130"/>
      <c r="M929" s="130"/>
      <c r="N929" s="130"/>
      <c r="O929" s="130"/>
      <c r="P929" s="117"/>
      <c r="Q929" s="130"/>
      <c r="R929" s="130"/>
      <c r="S929" s="130"/>
      <c r="T929" s="130"/>
      <c r="U929" s="130"/>
      <c r="V929" s="325"/>
      <c r="W929" s="325"/>
      <c r="X929" s="130"/>
      <c r="Y929" s="325"/>
      <c r="Z929" s="325"/>
      <c r="AA929" s="325"/>
      <c r="AB929" s="130"/>
      <c r="AC929" s="130"/>
      <c r="AD929" s="130"/>
      <c r="AE929" s="130"/>
      <c r="AF929" s="130"/>
      <c r="AG929" s="130"/>
      <c r="AH929" s="130"/>
      <c r="AI929" s="130"/>
      <c r="AJ929" s="130"/>
      <c r="AK929" s="130"/>
      <c r="AL929" s="130"/>
      <c r="AM929" s="130"/>
      <c r="AN929" s="130"/>
      <c r="AO929" s="116"/>
      <c r="AP929" s="116"/>
      <c r="AQ929" s="116"/>
      <c r="AR929" s="116"/>
      <c r="AS929" s="116"/>
      <c r="AT929" s="116"/>
      <c r="AU929" s="116"/>
      <c r="AV929" s="116"/>
      <c r="AW929" s="116"/>
      <c r="AX929" s="116"/>
      <c r="AY929" s="116"/>
    </row>
    <row r="930" spans="9:51" ht="15.75" customHeight="1">
      <c r="I930" s="260"/>
      <c r="J930" s="116"/>
      <c r="K930" s="130"/>
      <c r="L930" s="130"/>
      <c r="M930" s="130"/>
      <c r="N930" s="130"/>
      <c r="O930" s="130"/>
      <c r="P930" s="117"/>
      <c r="Q930" s="130"/>
      <c r="R930" s="130"/>
      <c r="S930" s="130"/>
      <c r="T930" s="130"/>
      <c r="U930" s="130"/>
      <c r="V930" s="325"/>
      <c r="W930" s="325"/>
      <c r="X930" s="130"/>
      <c r="Y930" s="325"/>
      <c r="Z930" s="325"/>
      <c r="AA930" s="325"/>
      <c r="AB930" s="130"/>
      <c r="AC930" s="130"/>
      <c r="AD930" s="130"/>
      <c r="AE930" s="130"/>
      <c r="AF930" s="130"/>
      <c r="AG930" s="130"/>
      <c r="AH930" s="130"/>
      <c r="AI930" s="130"/>
      <c r="AJ930" s="130"/>
      <c r="AK930" s="130"/>
      <c r="AL930" s="130"/>
      <c r="AM930" s="130"/>
      <c r="AN930" s="130"/>
      <c r="AO930" s="116"/>
      <c r="AP930" s="116"/>
      <c r="AQ930" s="116"/>
      <c r="AR930" s="116"/>
      <c r="AS930" s="116"/>
      <c r="AT930" s="116"/>
      <c r="AU930" s="116"/>
      <c r="AV930" s="116"/>
      <c r="AW930" s="116"/>
      <c r="AX930" s="116"/>
      <c r="AY930" s="116"/>
    </row>
    <row r="931" spans="9:51" ht="15.75" customHeight="1">
      <c r="I931" s="260"/>
      <c r="J931" s="116"/>
      <c r="K931" s="130"/>
      <c r="L931" s="130"/>
      <c r="M931" s="130"/>
      <c r="N931" s="130"/>
      <c r="O931" s="130"/>
      <c r="P931" s="117"/>
      <c r="Q931" s="130"/>
      <c r="R931" s="130"/>
      <c r="S931" s="130"/>
      <c r="T931" s="130"/>
      <c r="U931" s="130"/>
      <c r="V931" s="325"/>
      <c r="W931" s="325"/>
      <c r="X931" s="130"/>
      <c r="Y931" s="325"/>
      <c r="Z931" s="325"/>
      <c r="AA931" s="325"/>
      <c r="AB931" s="130"/>
      <c r="AC931" s="130"/>
      <c r="AD931" s="130"/>
      <c r="AE931" s="130"/>
      <c r="AF931" s="130"/>
      <c r="AG931" s="130"/>
      <c r="AH931" s="130"/>
      <c r="AI931" s="130"/>
      <c r="AJ931" s="130"/>
      <c r="AK931" s="130"/>
      <c r="AL931" s="130"/>
      <c r="AM931" s="130"/>
      <c r="AN931" s="130"/>
      <c r="AO931" s="116"/>
      <c r="AP931" s="116"/>
      <c r="AQ931" s="116"/>
      <c r="AR931" s="116"/>
      <c r="AS931" s="116"/>
      <c r="AT931" s="116"/>
      <c r="AU931" s="116"/>
      <c r="AV931" s="116"/>
      <c r="AW931" s="116"/>
      <c r="AX931" s="116"/>
      <c r="AY931" s="116"/>
    </row>
    <row r="932" spans="9:51" ht="15.75" customHeight="1">
      <c r="I932" s="260"/>
      <c r="J932" s="116"/>
      <c r="K932" s="130"/>
      <c r="L932" s="130"/>
      <c r="M932" s="130"/>
      <c r="N932" s="130"/>
      <c r="O932" s="130"/>
      <c r="P932" s="117"/>
      <c r="Q932" s="130"/>
      <c r="R932" s="130"/>
      <c r="S932" s="130"/>
      <c r="T932" s="130"/>
      <c r="U932" s="130"/>
      <c r="V932" s="325"/>
      <c r="W932" s="325"/>
      <c r="X932" s="130"/>
      <c r="Y932" s="325"/>
      <c r="Z932" s="325"/>
      <c r="AA932" s="325"/>
      <c r="AB932" s="130"/>
      <c r="AC932" s="130"/>
      <c r="AD932" s="130"/>
      <c r="AE932" s="130"/>
      <c r="AF932" s="130"/>
      <c r="AG932" s="130"/>
      <c r="AH932" s="130"/>
      <c r="AI932" s="130"/>
      <c r="AJ932" s="130"/>
      <c r="AK932" s="130"/>
      <c r="AL932" s="130"/>
      <c r="AM932" s="130"/>
      <c r="AN932" s="130"/>
      <c r="AO932" s="116"/>
      <c r="AP932" s="116"/>
      <c r="AQ932" s="116"/>
      <c r="AR932" s="116"/>
      <c r="AS932" s="116"/>
      <c r="AT932" s="116"/>
      <c r="AU932" s="116"/>
      <c r="AV932" s="116"/>
      <c r="AW932" s="116"/>
      <c r="AX932" s="116"/>
      <c r="AY932" s="116"/>
    </row>
    <row r="933" spans="9:51" ht="15.75" customHeight="1">
      <c r="I933" s="260"/>
      <c r="J933" s="116"/>
      <c r="K933" s="130"/>
      <c r="L933" s="130"/>
      <c r="M933" s="130"/>
      <c r="N933" s="130"/>
      <c r="O933" s="130"/>
      <c r="P933" s="117"/>
      <c r="Q933" s="130"/>
      <c r="R933" s="130"/>
      <c r="S933" s="130"/>
      <c r="T933" s="130"/>
      <c r="U933" s="130"/>
      <c r="V933" s="325"/>
      <c r="W933" s="325"/>
      <c r="X933" s="130"/>
      <c r="Y933" s="325"/>
      <c r="Z933" s="325"/>
      <c r="AA933" s="325"/>
      <c r="AB933" s="130"/>
      <c r="AC933" s="130"/>
      <c r="AD933" s="130"/>
      <c r="AE933" s="130"/>
      <c r="AF933" s="130"/>
      <c r="AG933" s="130"/>
      <c r="AH933" s="130"/>
      <c r="AI933" s="130"/>
      <c r="AJ933" s="130"/>
      <c r="AK933" s="130"/>
      <c r="AL933" s="130"/>
      <c r="AM933" s="130"/>
      <c r="AN933" s="130"/>
      <c r="AO933" s="116"/>
      <c r="AP933" s="116"/>
      <c r="AQ933" s="116"/>
      <c r="AR933" s="116"/>
      <c r="AS933" s="116"/>
      <c r="AT933" s="116"/>
      <c r="AU933" s="116"/>
      <c r="AV933" s="116"/>
      <c r="AW933" s="116"/>
      <c r="AX933" s="116"/>
      <c r="AY933" s="116"/>
    </row>
    <row r="934" spans="9:51" ht="15.75" customHeight="1">
      <c r="I934" s="260"/>
      <c r="J934" s="116"/>
      <c r="K934" s="130"/>
      <c r="L934" s="130"/>
      <c r="M934" s="130"/>
      <c r="N934" s="130"/>
      <c r="O934" s="130"/>
      <c r="P934" s="117"/>
      <c r="Q934" s="130"/>
      <c r="R934" s="130"/>
      <c r="S934" s="130"/>
      <c r="T934" s="130"/>
      <c r="U934" s="130"/>
      <c r="V934" s="325"/>
      <c r="W934" s="325"/>
      <c r="X934" s="130"/>
      <c r="Y934" s="325"/>
      <c r="Z934" s="325"/>
      <c r="AA934" s="325"/>
      <c r="AB934" s="130"/>
      <c r="AC934" s="130"/>
      <c r="AD934" s="130"/>
      <c r="AE934" s="130"/>
      <c r="AF934" s="130"/>
      <c r="AG934" s="130"/>
      <c r="AH934" s="130"/>
      <c r="AI934" s="130"/>
      <c r="AJ934" s="130"/>
      <c r="AK934" s="130"/>
      <c r="AL934" s="130"/>
      <c r="AM934" s="130"/>
      <c r="AN934" s="130"/>
      <c r="AO934" s="116"/>
      <c r="AP934" s="116"/>
      <c r="AQ934" s="116"/>
      <c r="AR934" s="116"/>
      <c r="AS934" s="116"/>
      <c r="AT934" s="116"/>
      <c r="AU934" s="116"/>
      <c r="AV934" s="116"/>
      <c r="AW934" s="116"/>
      <c r="AX934" s="116"/>
      <c r="AY934" s="116"/>
    </row>
    <row r="935" spans="9:51" ht="15.75" customHeight="1">
      <c r="I935" s="260"/>
      <c r="J935" s="116"/>
      <c r="K935" s="130"/>
      <c r="L935" s="130"/>
      <c r="M935" s="130"/>
      <c r="N935" s="130"/>
      <c r="O935" s="130"/>
      <c r="P935" s="117"/>
      <c r="Q935" s="130"/>
      <c r="R935" s="130"/>
      <c r="S935" s="130"/>
      <c r="T935" s="130"/>
      <c r="U935" s="130"/>
      <c r="V935" s="325"/>
      <c r="W935" s="325"/>
      <c r="X935" s="130"/>
      <c r="Y935" s="325"/>
      <c r="Z935" s="325"/>
      <c r="AA935" s="325"/>
      <c r="AB935" s="130"/>
      <c r="AC935" s="130"/>
      <c r="AD935" s="130"/>
      <c r="AE935" s="130"/>
      <c r="AF935" s="130"/>
      <c r="AG935" s="130"/>
      <c r="AH935" s="130"/>
      <c r="AI935" s="130"/>
      <c r="AJ935" s="130"/>
      <c r="AK935" s="130"/>
      <c r="AL935" s="130"/>
      <c r="AM935" s="130"/>
      <c r="AN935" s="130"/>
      <c r="AO935" s="116"/>
      <c r="AP935" s="116"/>
      <c r="AQ935" s="116"/>
      <c r="AR935" s="116"/>
      <c r="AS935" s="116"/>
      <c r="AT935" s="116"/>
      <c r="AU935" s="116"/>
      <c r="AV935" s="116"/>
      <c r="AW935" s="116"/>
      <c r="AX935" s="116"/>
      <c r="AY935" s="116"/>
    </row>
    <row r="936" spans="9:51" ht="15.75" customHeight="1">
      <c r="I936" s="260"/>
      <c r="J936" s="116"/>
      <c r="K936" s="130"/>
      <c r="L936" s="130"/>
      <c r="M936" s="130"/>
      <c r="N936" s="130"/>
      <c r="O936" s="130"/>
      <c r="P936" s="117"/>
      <c r="Q936" s="130"/>
      <c r="R936" s="130"/>
      <c r="S936" s="130"/>
      <c r="T936" s="130"/>
      <c r="U936" s="130"/>
      <c r="V936" s="325"/>
      <c r="W936" s="325"/>
      <c r="X936" s="130"/>
      <c r="Y936" s="325"/>
      <c r="Z936" s="325"/>
      <c r="AA936" s="325"/>
      <c r="AB936" s="130"/>
      <c r="AC936" s="130"/>
      <c r="AD936" s="130"/>
      <c r="AE936" s="130"/>
      <c r="AF936" s="130"/>
      <c r="AG936" s="130"/>
      <c r="AH936" s="130"/>
      <c r="AI936" s="130"/>
      <c r="AJ936" s="130"/>
      <c r="AK936" s="130"/>
      <c r="AL936" s="130"/>
      <c r="AM936" s="130"/>
      <c r="AN936" s="130"/>
      <c r="AO936" s="116"/>
      <c r="AP936" s="116"/>
      <c r="AQ936" s="116"/>
      <c r="AR936" s="116"/>
      <c r="AS936" s="116"/>
      <c r="AT936" s="116"/>
      <c r="AU936" s="116"/>
      <c r="AV936" s="116"/>
      <c r="AW936" s="116"/>
      <c r="AX936" s="116"/>
      <c r="AY936" s="116"/>
    </row>
    <row r="937" spans="9:51" ht="15.75" customHeight="1">
      <c r="I937" s="260"/>
      <c r="J937" s="116"/>
      <c r="K937" s="130"/>
      <c r="L937" s="130"/>
      <c r="M937" s="130"/>
      <c r="N937" s="130"/>
      <c r="O937" s="130"/>
      <c r="P937" s="117"/>
      <c r="Q937" s="130"/>
      <c r="R937" s="130"/>
      <c r="S937" s="130"/>
      <c r="T937" s="130"/>
      <c r="U937" s="130"/>
      <c r="V937" s="325"/>
      <c r="W937" s="325"/>
      <c r="X937" s="130"/>
      <c r="Y937" s="325"/>
      <c r="Z937" s="325"/>
      <c r="AA937" s="325"/>
      <c r="AB937" s="130"/>
      <c r="AC937" s="130"/>
      <c r="AD937" s="130"/>
      <c r="AE937" s="130"/>
      <c r="AF937" s="130"/>
      <c r="AG937" s="130"/>
      <c r="AH937" s="130"/>
      <c r="AI937" s="130"/>
      <c r="AJ937" s="130"/>
      <c r="AK937" s="130"/>
      <c r="AL937" s="130"/>
      <c r="AM937" s="130"/>
      <c r="AN937" s="130"/>
      <c r="AO937" s="116"/>
      <c r="AP937" s="116"/>
      <c r="AQ937" s="116"/>
      <c r="AR937" s="116"/>
      <c r="AS937" s="116"/>
      <c r="AT937" s="116"/>
      <c r="AU937" s="116"/>
      <c r="AV937" s="116"/>
      <c r="AW937" s="116"/>
      <c r="AX937" s="116"/>
      <c r="AY937" s="116"/>
    </row>
    <row r="938" spans="9:51" ht="15.75" customHeight="1">
      <c r="I938" s="260"/>
      <c r="J938" s="116"/>
      <c r="K938" s="130"/>
      <c r="L938" s="130"/>
      <c r="M938" s="130"/>
      <c r="N938" s="130"/>
      <c r="O938" s="130"/>
      <c r="P938" s="117"/>
      <c r="Q938" s="130"/>
      <c r="R938" s="130"/>
      <c r="S938" s="130"/>
      <c r="T938" s="130"/>
      <c r="U938" s="130"/>
      <c r="V938" s="325"/>
      <c r="W938" s="325"/>
      <c r="X938" s="130"/>
      <c r="Y938" s="325"/>
      <c r="Z938" s="325"/>
      <c r="AA938" s="325"/>
      <c r="AB938" s="130"/>
      <c r="AC938" s="130"/>
      <c r="AD938" s="130"/>
      <c r="AE938" s="130"/>
      <c r="AF938" s="130"/>
      <c r="AG938" s="130"/>
      <c r="AH938" s="130"/>
      <c r="AI938" s="130"/>
      <c r="AJ938" s="130"/>
      <c r="AK938" s="130"/>
      <c r="AL938" s="130"/>
      <c r="AM938" s="130"/>
      <c r="AN938" s="130"/>
      <c r="AO938" s="116"/>
      <c r="AP938" s="116"/>
      <c r="AQ938" s="116"/>
      <c r="AR938" s="116"/>
      <c r="AS938" s="116"/>
      <c r="AT938" s="116"/>
      <c r="AU938" s="116"/>
      <c r="AV938" s="116"/>
      <c r="AW938" s="116"/>
      <c r="AX938" s="116"/>
      <c r="AY938" s="116"/>
    </row>
    <row r="939" spans="9:51" ht="15.75" customHeight="1">
      <c r="I939" s="260"/>
      <c r="J939" s="116"/>
      <c r="K939" s="130"/>
      <c r="L939" s="130"/>
      <c r="M939" s="130"/>
      <c r="N939" s="130"/>
      <c r="O939" s="130"/>
      <c r="P939" s="117"/>
      <c r="Q939" s="130"/>
      <c r="R939" s="130"/>
      <c r="S939" s="130"/>
      <c r="T939" s="130"/>
      <c r="U939" s="130"/>
      <c r="V939" s="325"/>
      <c r="W939" s="325"/>
      <c r="X939" s="130"/>
      <c r="Y939" s="325"/>
      <c r="Z939" s="325"/>
      <c r="AA939" s="325"/>
      <c r="AB939" s="130"/>
      <c r="AC939" s="130"/>
      <c r="AD939" s="130"/>
      <c r="AE939" s="130"/>
      <c r="AF939" s="130"/>
      <c r="AG939" s="130"/>
      <c r="AH939" s="130"/>
      <c r="AI939" s="130"/>
      <c r="AJ939" s="130"/>
      <c r="AK939" s="130"/>
      <c r="AL939" s="130"/>
      <c r="AM939" s="130"/>
      <c r="AN939" s="130"/>
      <c r="AO939" s="116"/>
      <c r="AP939" s="116"/>
      <c r="AQ939" s="116"/>
      <c r="AR939" s="116"/>
      <c r="AS939" s="116"/>
      <c r="AT939" s="116"/>
      <c r="AU939" s="116"/>
      <c r="AV939" s="116"/>
      <c r="AW939" s="116"/>
      <c r="AX939" s="116"/>
      <c r="AY939" s="116"/>
    </row>
    <row r="940" spans="9:51" ht="15.75" customHeight="1">
      <c r="I940" s="260"/>
      <c r="J940" s="116"/>
      <c r="K940" s="130"/>
      <c r="L940" s="130"/>
      <c r="M940" s="130"/>
      <c r="N940" s="130"/>
      <c r="O940" s="130"/>
      <c r="P940" s="117"/>
      <c r="Q940" s="130"/>
      <c r="R940" s="130"/>
      <c r="S940" s="130"/>
      <c r="T940" s="130"/>
      <c r="U940" s="130"/>
      <c r="V940" s="325"/>
      <c r="W940" s="325"/>
      <c r="X940" s="130"/>
      <c r="Y940" s="325"/>
      <c r="Z940" s="325"/>
      <c r="AA940" s="325"/>
      <c r="AB940" s="130"/>
      <c r="AC940" s="130"/>
      <c r="AD940" s="130"/>
      <c r="AE940" s="130"/>
      <c r="AF940" s="130"/>
      <c r="AG940" s="130"/>
      <c r="AH940" s="130"/>
      <c r="AI940" s="130"/>
      <c r="AJ940" s="130"/>
      <c r="AK940" s="130"/>
      <c r="AL940" s="130"/>
      <c r="AM940" s="130"/>
      <c r="AN940" s="130"/>
      <c r="AO940" s="116"/>
      <c r="AP940" s="116"/>
      <c r="AQ940" s="116"/>
      <c r="AR940" s="116"/>
      <c r="AS940" s="116"/>
      <c r="AT940" s="116"/>
      <c r="AU940" s="116"/>
      <c r="AV940" s="116"/>
      <c r="AW940" s="116"/>
      <c r="AX940" s="116"/>
      <c r="AY940" s="116"/>
    </row>
    <row r="941" spans="9:51" ht="15.75" customHeight="1">
      <c r="I941" s="260"/>
      <c r="J941" s="116"/>
      <c r="K941" s="130"/>
      <c r="L941" s="130"/>
      <c r="M941" s="130"/>
      <c r="N941" s="130"/>
      <c r="O941" s="130"/>
      <c r="P941" s="117"/>
      <c r="Q941" s="130"/>
      <c r="R941" s="130"/>
      <c r="S941" s="130"/>
      <c r="T941" s="130"/>
      <c r="U941" s="130"/>
      <c r="V941" s="325"/>
      <c r="W941" s="325"/>
      <c r="X941" s="130"/>
      <c r="Y941" s="325"/>
      <c r="Z941" s="325"/>
      <c r="AA941" s="325"/>
      <c r="AB941" s="130"/>
      <c r="AC941" s="130"/>
      <c r="AD941" s="130"/>
      <c r="AE941" s="130"/>
      <c r="AF941" s="130"/>
      <c r="AG941" s="130"/>
      <c r="AH941" s="130"/>
      <c r="AI941" s="130"/>
      <c r="AJ941" s="130"/>
      <c r="AK941" s="130"/>
      <c r="AL941" s="130"/>
      <c r="AM941" s="130"/>
      <c r="AN941" s="130"/>
      <c r="AO941" s="116"/>
      <c r="AP941" s="116"/>
      <c r="AQ941" s="116"/>
      <c r="AR941" s="116"/>
      <c r="AS941" s="116"/>
      <c r="AT941" s="116"/>
      <c r="AU941" s="116"/>
      <c r="AV941" s="116"/>
      <c r="AW941" s="116"/>
      <c r="AX941" s="116"/>
      <c r="AY941" s="116"/>
    </row>
    <row r="942" spans="9:51" ht="15.75" customHeight="1">
      <c r="I942" s="260"/>
      <c r="J942" s="116"/>
      <c r="K942" s="130"/>
      <c r="L942" s="130"/>
      <c r="M942" s="130"/>
      <c r="N942" s="130"/>
      <c r="O942" s="130"/>
      <c r="P942" s="117"/>
      <c r="Q942" s="130"/>
      <c r="R942" s="130"/>
      <c r="S942" s="130"/>
      <c r="T942" s="130"/>
      <c r="U942" s="130"/>
      <c r="V942" s="325"/>
      <c r="W942" s="325"/>
      <c r="X942" s="130"/>
      <c r="Y942" s="325"/>
      <c r="Z942" s="325"/>
      <c r="AA942" s="325"/>
      <c r="AB942" s="130"/>
      <c r="AC942" s="130"/>
      <c r="AD942" s="130"/>
      <c r="AE942" s="130"/>
      <c r="AF942" s="130"/>
      <c r="AG942" s="130"/>
      <c r="AH942" s="130"/>
      <c r="AI942" s="130"/>
      <c r="AJ942" s="130"/>
      <c r="AK942" s="130"/>
      <c r="AL942" s="130"/>
      <c r="AM942" s="130"/>
      <c r="AN942" s="130"/>
      <c r="AO942" s="116"/>
      <c r="AP942" s="116"/>
      <c r="AQ942" s="116"/>
      <c r="AR942" s="116"/>
      <c r="AS942" s="116"/>
      <c r="AT942" s="116"/>
      <c r="AU942" s="116"/>
      <c r="AV942" s="116"/>
      <c r="AW942" s="116"/>
      <c r="AX942" s="116"/>
      <c r="AY942" s="116"/>
    </row>
    <row r="943" spans="9:51" ht="15.75" customHeight="1">
      <c r="I943" s="260"/>
      <c r="J943" s="116"/>
      <c r="K943" s="130"/>
      <c r="L943" s="130"/>
      <c r="M943" s="130"/>
      <c r="N943" s="130"/>
      <c r="O943" s="130"/>
      <c r="P943" s="117"/>
      <c r="Q943" s="130"/>
      <c r="R943" s="130"/>
      <c r="S943" s="130"/>
      <c r="T943" s="130"/>
      <c r="U943" s="130"/>
      <c r="V943" s="325"/>
      <c r="W943" s="325"/>
      <c r="X943" s="130"/>
      <c r="Y943" s="325"/>
      <c r="Z943" s="325"/>
      <c r="AA943" s="325"/>
      <c r="AB943" s="130"/>
      <c r="AC943" s="130"/>
      <c r="AD943" s="130"/>
      <c r="AE943" s="130"/>
      <c r="AF943" s="130"/>
      <c r="AG943" s="130"/>
      <c r="AH943" s="130"/>
      <c r="AI943" s="130"/>
      <c r="AJ943" s="130"/>
      <c r="AK943" s="130"/>
      <c r="AL943" s="130"/>
      <c r="AM943" s="130"/>
      <c r="AN943" s="130"/>
      <c r="AO943" s="116"/>
      <c r="AP943" s="116"/>
      <c r="AQ943" s="116"/>
      <c r="AR943" s="116"/>
      <c r="AS943" s="116"/>
      <c r="AT943" s="116"/>
      <c r="AU943" s="116"/>
      <c r="AV943" s="116"/>
      <c r="AW943" s="116"/>
      <c r="AX943" s="116"/>
      <c r="AY943" s="116"/>
    </row>
    <row r="944" spans="9:51" ht="15.75" customHeight="1">
      <c r="I944" s="260"/>
      <c r="J944" s="116"/>
      <c r="K944" s="130"/>
      <c r="L944" s="130"/>
      <c r="M944" s="130"/>
      <c r="N944" s="130"/>
      <c r="O944" s="130"/>
      <c r="P944" s="117"/>
      <c r="Q944" s="130"/>
      <c r="R944" s="130"/>
      <c r="S944" s="130"/>
      <c r="T944" s="130"/>
      <c r="U944" s="130"/>
      <c r="V944" s="325"/>
      <c r="W944" s="325"/>
      <c r="X944" s="130"/>
      <c r="Y944" s="325"/>
      <c r="Z944" s="325"/>
      <c r="AA944" s="325"/>
      <c r="AB944" s="130"/>
      <c r="AC944" s="130"/>
      <c r="AD944" s="130"/>
      <c r="AE944" s="130"/>
      <c r="AF944" s="130"/>
      <c r="AG944" s="130"/>
      <c r="AH944" s="130"/>
      <c r="AI944" s="130"/>
      <c r="AJ944" s="130"/>
      <c r="AK944" s="130"/>
      <c r="AL944" s="130"/>
      <c r="AM944" s="130"/>
      <c r="AN944" s="130"/>
      <c r="AO944" s="116"/>
      <c r="AP944" s="116"/>
      <c r="AQ944" s="116"/>
      <c r="AR944" s="116"/>
      <c r="AS944" s="116"/>
      <c r="AT944" s="116"/>
      <c r="AU944" s="116"/>
      <c r="AV944" s="116"/>
      <c r="AW944" s="116"/>
      <c r="AX944" s="116"/>
      <c r="AY944" s="116"/>
    </row>
    <row r="945" spans="9:51" ht="15.75" customHeight="1">
      <c r="I945" s="260"/>
      <c r="J945" s="116"/>
      <c r="K945" s="130"/>
      <c r="L945" s="130"/>
      <c r="M945" s="130"/>
      <c r="N945" s="130"/>
      <c r="O945" s="130"/>
      <c r="P945" s="117"/>
      <c r="Q945" s="130"/>
      <c r="R945" s="130"/>
      <c r="S945" s="130"/>
      <c r="T945" s="130"/>
      <c r="U945" s="130"/>
      <c r="V945" s="325"/>
      <c r="W945" s="325"/>
      <c r="X945" s="130"/>
      <c r="Y945" s="325"/>
      <c r="Z945" s="325"/>
      <c r="AA945" s="325"/>
      <c r="AB945" s="130"/>
      <c r="AC945" s="130"/>
      <c r="AD945" s="130"/>
      <c r="AE945" s="130"/>
      <c r="AF945" s="130"/>
      <c r="AG945" s="130"/>
      <c r="AH945" s="130"/>
      <c r="AI945" s="130"/>
      <c r="AJ945" s="130"/>
      <c r="AK945" s="130"/>
      <c r="AL945" s="130"/>
      <c r="AM945" s="130"/>
      <c r="AN945" s="130"/>
      <c r="AO945" s="116"/>
      <c r="AP945" s="116"/>
      <c r="AQ945" s="116"/>
      <c r="AR945" s="116"/>
      <c r="AS945" s="116"/>
      <c r="AT945" s="116"/>
      <c r="AU945" s="116"/>
      <c r="AV945" s="116"/>
      <c r="AW945" s="116"/>
      <c r="AX945" s="116"/>
      <c r="AY945" s="116"/>
    </row>
    <row r="946" spans="9:51" ht="15.75" customHeight="1">
      <c r="I946" s="260"/>
      <c r="J946" s="116"/>
      <c r="K946" s="130"/>
      <c r="L946" s="130"/>
      <c r="M946" s="130"/>
      <c r="N946" s="130"/>
      <c r="O946" s="130"/>
      <c r="P946" s="117"/>
      <c r="Q946" s="130"/>
      <c r="R946" s="130"/>
      <c r="S946" s="130"/>
      <c r="T946" s="130"/>
      <c r="U946" s="130"/>
      <c r="V946" s="325"/>
      <c r="W946" s="325"/>
      <c r="X946" s="130"/>
      <c r="Y946" s="325"/>
      <c r="Z946" s="325"/>
      <c r="AA946" s="325"/>
      <c r="AB946" s="130"/>
      <c r="AC946" s="130"/>
      <c r="AD946" s="130"/>
      <c r="AE946" s="130"/>
      <c r="AF946" s="130"/>
      <c r="AG946" s="130"/>
      <c r="AH946" s="130"/>
      <c r="AI946" s="130"/>
      <c r="AJ946" s="130"/>
      <c r="AK946" s="130"/>
      <c r="AL946" s="130"/>
      <c r="AM946" s="130"/>
      <c r="AN946" s="130"/>
      <c r="AO946" s="116"/>
      <c r="AP946" s="116"/>
      <c r="AQ946" s="116"/>
      <c r="AR946" s="116"/>
      <c r="AS946" s="116"/>
      <c r="AT946" s="116"/>
      <c r="AU946" s="116"/>
      <c r="AV946" s="116"/>
      <c r="AW946" s="116"/>
      <c r="AX946" s="116"/>
      <c r="AY946" s="116"/>
    </row>
    <row r="947" spans="9:51" ht="15.75" customHeight="1">
      <c r="I947" s="260"/>
      <c r="J947" s="116"/>
      <c r="K947" s="130"/>
      <c r="L947" s="130"/>
      <c r="M947" s="130"/>
      <c r="N947" s="130"/>
      <c r="O947" s="130"/>
      <c r="P947" s="117"/>
      <c r="Q947" s="130"/>
      <c r="R947" s="130"/>
      <c r="S947" s="130"/>
      <c r="T947" s="130"/>
      <c r="U947" s="130"/>
      <c r="V947" s="325"/>
      <c r="W947" s="325"/>
      <c r="X947" s="130"/>
      <c r="Y947" s="325"/>
      <c r="Z947" s="325"/>
      <c r="AA947" s="325"/>
      <c r="AB947" s="130"/>
      <c r="AC947" s="130"/>
      <c r="AD947" s="130"/>
      <c r="AE947" s="130"/>
      <c r="AF947" s="130"/>
      <c r="AG947" s="130"/>
      <c r="AH947" s="130"/>
      <c r="AI947" s="130"/>
      <c r="AJ947" s="130"/>
      <c r="AK947" s="130"/>
      <c r="AL947" s="130"/>
      <c r="AM947" s="130"/>
      <c r="AN947" s="130"/>
      <c r="AO947" s="116"/>
      <c r="AP947" s="116"/>
      <c r="AQ947" s="116"/>
      <c r="AR947" s="116"/>
      <c r="AS947" s="116"/>
      <c r="AT947" s="116"/>
      <c r="AU947" s="116"/>
      <c r="AV947" s="116"/>
      <c r="AW947" s="116"/>
      <c r="AX947" s="116"/>
      <c r="AY947" s="116"/>
    </row>
    <row r="948" spans="9:51" ht="15.75" customHeight="1">
      <c r="I948" s="260"/>
      <c r="J948" s="116"/>
      <c r="K948" s="130"/>
      <c r="L948" s="130"/>
      <c r="M948" s="130"/>
      <c r="N948" s="130"/>
      <c r="O948" s="130"/>
      <c r="P948" s="117"/>
      <c r="Q948" s="130"/>
      <c r="R948" s="130"/>
      <c r="S948" s="130"/>
      <c r="T948" s="130"/>
      <c r="U948" s="130"/>
      <c r="V948" s="325"/>
      <c r="W948" s="325"/>
      <c r="X948" s="130"/>
      <c r="Y948" s="325"/>
      <c r="Z948" s="325"/>
      <c r="AA948" s="325"/>
      <c r="AB948" s="130"/>
      <c r="AC948" s="130"/>
      <c r="AD948" s="130"/>
      <c r="AE948" s="130"/>
      <c r="AF948" s="130"/>
      <c r="AG948" s="130"/>
      <c r="AH948" s="130"/>
      <c r="AI948" s="130"/>
      <c r="AJ948" s="130"/>
      <c r="AK948" s="130"/>
      <c r="AL948" s="130"/>
      <c r="AM948" s="130"/>
      <c r="AN948" s="130"/>
      <c r="AO948" s="116"/>
      <c r="AP948" s="116"/>
      <c r="AQ948" s="116"/>
      <c r="AR948" s="116"/>
      <c r="AS948" s="116"/>
      <c r="AT948" s="116"/>
      <c r="AU948" s="116"/>
      <c r="AV948" s="116"/>
      <c r="AW948" s="116"/>
      <c r="AX948" s="116"/>
      <c r="AY948" s="116"/>
    </row>
    <row r="949" spans="9:51" ht="15.75" customHeight="1">
      <c r="I949" s="260"/>
      <c r="J949" s="116"/>
      <c r="K949" s="130"/>
      <c r="L949" s="130"/>
      <c r="M949" s="130"/>
      <c r="N949" s="130"/>
      <c r="O949" s="130"/>
      <c r="P949" s="117"/>
      <c r="Q949" s="130"/>
      <c r="R949" s="130"/>
      <c r="S949" s="130"/>
      <c r="T949" s="130"/>
      <c r="U949" s="130"/>
      <c r="V949" s="325"/>
      <c r="W949" s="325"/>
      <c r="X949" s="130"/>
      <c r="Y949" s="325"/>
      <c r="Z949" s="325"/>
      <c r="AA949" s="325"/>
      <c r="AB949" s="130"/>
      <c r="AC949" s="130"/>
      <c r="AD949" s="130"/>
      <c r="AE949" s="130"/>
      <c r="AF949" s="130"/>
      <c r="AG949" s="130"/>
      <c r="AH949" s="130"/>
      <c r="AI949" s="130"/>
      <c r="AJ949" s="130"/>
      <c r="AK949" s="130"/>
      <c r="AL949" s="130"/>
      <c r="AM949" s="130"/>
      <c r="AN949" s="130"/>
      <c r="AO949" s="116"/>
      <c r="AP949" s="116"/>
      <c r="AQ949" s="116"/>
      <c r="AR949" s="116"/>
      <c r="AS949" s="116"/>
      <c r="AT949" s="116"/>
      <c r="AU949" s="116"/>
      <c r="AV949" s="116"/>
      <c r="AW949" s="116"/>
      <c r="AX949" s="116"/>
      <c r="AY949" s="116"/>
    </row>
    <row r="950" spans="9:51" ht="15.75" customHeight="1">
      <c r="I950" s="260"/>
      <c r="J950" s="116"/>
      <c r="K950" s="130"/>
      <c r="L950" s="130"/>
      <c r="M950" s="130"/>
      <c r="N950" s="130"/>
      <c r="O950" s="130"/>
      <c r="P950" s="117"/>
      <c r="Q950" s="130"/>
      <c r="R950" s="130"/>
      <c r="S950" s="130"/>
      <c r="T950" s="130"/>
      <c r="U950" s="130"/>
      <c r="V950" s="325"/>
      <c r="W950" s="325"/>
      <c r="X950" s="130"/>
      <c r="Y950" s="325"/>
      <c r="Z950" s="325"/>
      <c r="AA950" s="325"/>
      <c r="AB950" s="130"/>
      <c r="AC950" s="130"/>
      <c r="AD950" s="130"/>
      <c r="AE950" s="130"/>
      <c r="AF950" s="130"/>
      <c r="AG950" s="130"/>
      <c r="AH950" s="130"/>
      <c r="AI950" s="130"/>
      <c r="AJ950" s="130"/>
      <c r="AK950" s="130"/>
      <c r="AL950" s="130"/>
      <c r="AM950" s="130"/>
      <c r="AN950" s="130"/>
      <c r="AO950" s="116"/>
      <c r="AP950" s="116"/>
      <c r="AQ950" s="116"/>
      <c r="AR950" s="116"/>
      <c r="AS950" s="116"/>
      <c r="AT950" s="116"/>
      <c r="AU950" s="116"/>
      <c r="AV950" s="116"/>
      <c r="AW950" s="116"/>
      <c r="AX950" s="116"/>
      <c r="AY950" s="116"/>
    </row>
    <row r="951" spans="9:51" ht="15.75" customHeight="1">
      <c r="I951" s="260"/>
      <c r="J951" s="116"/>
      <c r="K951" s="130"/>
      <c r="L951" s="130"/>
      <c r="M951" s="130"/>
      <c r="N951" s="130"/>
      <c r="O951" s="130"/>
      <c r="P951" s="117"/>
      <c r="Q951" s="130"/>
      <c r="R951" s="130"/>
      <c r="S951" s="130"/>
      <c r="T951" s="130"/>
      <c r="U951" s="130"/>
      <c r="V951" s="325"/>
      <c r="W951" s="325"/>
      <c r="X951" s="130"/>
      <c r="Y951" s="325"/>
      <c r="Z951" s="325"/>
      <c r="AA951" s="325"/>
      <c r="AB951" s="130"/>
      <c r="AC951" s="130"/>
      <c r="AD951" s="130"/>
      <c r="AE951" s="130"/>
      <c r="AF951" s="130"/>
      <c r="AG951" s="130"/>
      <c r="AH951" s="130"/>
      <c r="AI951" s="130"/>
      <c r="AJ951" s="130"/>
      <c r="AK951" s="130"/>
      <c r="AL951" s="130"/>
      <c r="AM951" s="130"/>
      <c r="AN951" s="130"/>
      <c r="AO951" s="116"/>
      <c r="AP951" s="116"/>
      <c r="AQ951" s="116"/>
      <c r="AR951" s="116"/>
      <c r="AS951" s="116"/>
      <c r="AT951" s="116"/>
      <c r="AU951" s="116"/>
      <c r="AV951" s="116"/>
      <c r="AW951" s="116"/>
      <c r="AX951" s="116"/>
      <c r="AY951" s="116"/>
    </row>
    <row r="952" spans="9:51" ht="15.75" customHeight="1">
      <c r="I952" s="260"/>
      <c r="J952" s="116"/>
      <c r="K952" s="130"/>
      <c r="L952" s="130"/>
      <c r="M952" s="130"/>
      <c r="N952" s="130"/>
      <c r="O952" s="130"/>
      <c r="P952" s="117"/>
      <c r="Q952" s="130"/>
      <c r="R952" s="130"/>
      <c r="S952" s="130"/>
      <c r="T952" s="130"/>
      <c r="U952" s="130"/>
      <c r="V952" s="325"/>
      <c r="W952" s="325"/>
      <c r="X952" s="130"/>
      <c r="Y952" s="325"/>
      <c r="Z952" s="325"/>
      <c r="AA952" s="325"/>
      <c r="AB952" s="130"/>
      <c r="AC952" s="130"/>
      <c r="AD952" s="130"/>
      <c r="AE952" s="130"/>
      <c r="AF952" s="130"/>
      <c r="AG952" s="130"/>
      <c r="AH952" s="130"/>
      <c r="AI952" s="130"/>
      <c r="AJ952" s="130"/>
      <c r="AK952" s="130"/>
      <c r="AL952" s="130"/>
      <c r="AM952" s="130"/>
      <c r="AN952" s="130"/>
      <c r="AO952" s="116"/>
      <c r="AP952" s="116"/>
      <c r="AQ952" s="116"/>
      <c r="AR952" s="116"/>
      <c r="AS952" s="116"/>
      <c r="AT952" s="116"/>
      <c r="AU952" s="116"/>
      <c r="AV952" s="116"/>
      <c r="AW952" s="116"/>
      <c r="AX952" s="116"/>
      <c r="AY952" s="116"/>
    </row>
    <row r="953" spans="9:51" ht="15.75" customHeight="1">
      <c r="I953" s="260"/>
      <c r="J953" s="116"/>
      <c r="K953" s="130"/>
      <c r="L953" s="130"/>
      <c r="M953" s="130"/>
      <c r="N953" s="130"/>
      <c r="O953" s="130"/>
      <c r="P953" s="117"/>
      <c r="Q953" s="130"/>
      <c r="R953" s="130"/>
      <c r="S953" s="130"/>
      <c r="T953" s="130"/>
      <c r="U953" s="130"/>
      <c r="V953" s="325"/>
      <c r="W953" s="325"/>
      <c r="X953" s="130"/>
      <c r="Y953" s="325"/>
      <c r="Z953" s="325"/>
      <c r="AA953" s="325"/>
      <c r="AB953" s="130"/>
      <c r="AC953" s="130"/>
      <c r="AD953" s="130"/>
      <c r="AE953" s="130"/>
      <c r="AF953" s="130"/>
      <c r="AG953" s="130"/>
      <c r="AH953" s="130"/>
      <c r="AI953" s="130"/>
      <c r="AJ953" s="130"/>
      <c r="AK953" s="130"/>
      <c r="AL953" s="130"/>
      <c r="AM953" s="130"/>
      <c r="AN953" s="130"/>
      <c r="AO953" s="116"/>
      <c r="AP953" s="116"/>
      <c r="AQ953" s="116"/>
      <c r="AR953" s="116"/>
      <c r="AS953" s="116"/>
      <c r="AT953" s="116"/>
      <c r="AU953" s="116"/>
      <c r="AV953" s="116"/>
      <c r="AW953" s="116"/>
      <c r="AX953" s="116"/>
      <c r="AY953" s="116"/>
    </row>
    <row r="954" spans="9:51" ht="15.75" customHeight="1">
      <c r="I954" s="260"/>
      <c r="J954" s="116"/>
      <c r="K954" s="130"/>
      <c r="L954" s="130"/>
      <c r="M954" s="130"/>
      <c r="N954" s="130"/>
      <c r="O954" s="130"/>
      <c r="P954" s="117"/>
      <c r="Q954" s="130"/>
      <c r="R954" s="130"/>
      <c r="S954" s="130"/>
      <c r="T954" s="130"/>
      <c r="U954" s="130"/>
      <c r="V954" s="325"/>
      <c r="W954" s="325"/>
      <c r="X954" s="130"/>
      <c r="Y954" s="325"/>
      <c r="Z954" s="325"/>
      <c r="AA954" s="325"/>
      <c r="AB954" s="130"/>
      <c r="AC954" s="130"/>
      <c r="AD954" s="130"/>
      <c r="AE954" s="130"/>
      <c r="AF954" s="130"/>
      <c r="AG954" s="130"/>
      <c r="AH954" s="130"/>
      <c r="AI954" s="130"/>
      <c r="AJ954" s="130"/>
      <c r="AK954" s="130"/>
      <c r="AL954" s="130"/>
      <c r="AM954" s="130"/>
      <c r="AN954" s="130"/>
      <c r="AO954" s="116"/>
      <c r="AP954" s="116"/>
      <c r="AQ954" s="116"/>
      <c r="AR954" s="116"/>
      <c r="AS954" s="116"/>
      <c r="AT954" s="116"/>
      <c r="AU954" s="116"/>
      <c r="AV954" s="116"/>
      <c r="AW954" s="116"/>
      <c r="AX954" s="116"/>
      <c r="AY954" s="116"/>
    </row>
    <row r="955" spans="9:51" ht="15.75" customHeight="1">
      <c r="I955" s="260"/>
      <c r="J955" s="116"/>
      <c r="K955" s="130"/>
      <c r="L955" s="130"/>
      <c r="M955" s="130"/>
      <c r="N955" s="130"/>
      <c r="O955" s="130"/>
      <c r="P955" s="117"/>
      <c r="Q955" s="130"/>
      <c r="R955" s="130"/>
      <c r="S955" s="130"/>
      <c r="T955" s="130"/>
      <c r="U955" s="130"/>
      <c r="V955" s="325"/>
      <c r="W955" s="325"/>
      <c r="X955" s="130"/>
      <c r="Y955" s="325"/>
      <c r="Z955" s="325"/>
      <c r="AA955" s="325"/>
      <c r="AB955" s="130"/>
      <c r="AC955" s="130"/>
      <c r="AD955" s="130"/>
      <c r="AE955" s="130"/>
      <c r="AF955" s="130"/>
      <c r="AG955" s="130"/>
      <c r="AH955" s="130"/>
      <c r="AI955" s="130"/>
      <c r="AJ955" s="130"/>
      <c r="AK955" s="130"/>
      <c r="AL955" s="130"/>
      <c r="AM955" s="130"/>
      <c r="AN955" s="130"/>
      <c r="AO955" s="116"/>
      <c r="AP955" s="116"/>
      <c r="AQ955" s="116"/>
      <c r="AR955" s="116"/>
      <c r="AS955" s="116"/>
      <c r="AT955" s="116"/>
      <c r="AU955" s="116"/>
      <c r="AV955" s="116"/>
      <c r="AW955" s="116"/>
      <c r="AX955" s="116"/>
      <c r="AY955" s="116"/>
    </row>
    <row r="956" spans="9:51" ht="15.75" customHeight="1">
      <c r="I956" s="260"/>
      <c r="J956" s="116"/>
      <c r="K956" s="130"/>
      <c r="L956" s="130"/>
      <c r="M956" s="130"/>
      <c r="N956" s="130"/>
      <c r="O956" s="130"/>
      <c r="P956" s="117"/>
      <c r="Q956" s="130"/>
      <c r="R956" s="130"/>
      <c r="S956" s="130"/>
      <c r="T956" s="130"/>
      <c r="U956" s="130"/>
      <c r="V956" s="325"/>
      <c r="W956" s="325"/>
      <c r="X956" s="130"/>
      <c r="Y956" s="325"/>
      <c r="Z956" s="325"/>
      <c r="AA956" s="325"/>
      <c r="AB956" s="130"/>
      <c r="AC956" s="130"/>
      <c r="AD956" s="130"/>
      <c r="AE956" s="130"/>
      <c r="AF956" s="130"/>
      <c r="AG956" s="130"/>
      <c r="AH956" s="130"/>
      <c r="AI956" s="130"/>
      <c r="AJ956" s="130"/>
      <c r="AK956" s="130"/>
      <c r="AL956" s="130"/>
      <c r="AM956" s="130"/>
      <c r="AN956" s="130"/>
      <c r="AO956" s="116"/>
      <c r="AP956" s="116"/>
      <c r="AQ956" s="116"/>
      <c r="AR956" s="116"/>
      <c r="AS956" s="116"/>
      <c r="AT956" s="116"/>
      <c r="AU956" s="116"/>
      <c r="AV956" s="116"/>
      <c r="AW956" s="116"/>
      <c r="AX956" s="116"/>
      <c r="AY956" s="116"/>
    </row>
    <row r="957" spans="9:51" ht="15.75" customHeight="1">
      <c r="I957" s="260"/>
      <c r="J957" s="116"/>
      <c r="K957" s="130"/>
      <c r="L957" s="130"/>
      <c r="M957" s="130"/>
      <c r="N957" s="130"/>
      <c r="O957" s="130"/>
      <c r="P957" s="117"/>
      <c r="Q957" s="130"/>
      <c r="R957" s="130"/>
      <c r="S957" s="130"/>
      <c r="T957" s="130"/>
      <c r="U957" s="130"/>
      <c r="V957" s="325"/>
      <c r="W957" s="325"/>
      <c r="X957" s="130"/>
      <c r="Y957" s="325"/>
      <c r="Z957" s="325"/>
      <c r="AA957" s="325"/>
      <c r="AB957" s="130"/>
      <c r="AC957" s="130"/>
      <c r="AD957" s="130"/>
      <c r="AE957" s="130"/>
      <c r="AF957" s="130"/>
      <c r="AG957" s="130"/>
      <c r="AH957" s="130"/>
      <c r="AI957" s="130"/>
      <c r="AJ957" s="130"/>
      <c r="AK957" s="130"/>
      <c r="AL957" s="130"/>
      <c r="AM957" s="130"/>
      <c r="AN957" s="130"/>
      <c r="AO957" s="116"/>
      <c r="AP957" s="116"/>
      <c r="AQ957" s="116"/>
      <c r="AR957" s="116"/>
      <c r="AS957" s="116"/>
      <c r="AT957" s="116"/>
      <c r="AU957" s="116"/>
      <c r="AV957" s="116"/>
      <c r="AW957" s="116"/>
      <c r="AX957" s="116"/>
      <c r="AY957" s="116"/>
    </row>
    <row r="958" spans="9:51" ht="15.75" customHeight="1">
      <c r="I958" s="260"/>
      <c r="J958" s="116"/>
      <c r="K958" s="130"/>
      <c r="L958" s="130"/>
      <c r="M958" s="130"/>
      <c r="N958" s="130"/>
      <c r="O958" s="130"/>
      <c r="P958" s="117"/>
      <c r="Q958" s="130"/>
      <c r="R958" s="130"/>
      <c r="S958" s="130"/>
      <c r="T958" s="130"/>
      <c r="U958" s="130"/>
      <c r="V958" s="325"/>
      <c r="W958" s="325"/>
      <c r="X958" s="130"/>
      <c r="Y958" s="325"/>
      <c r="Z958" s="325"/>
      <c r="AA958" s="325"/>
      <c r="AB958" s="130"/>
      <c r="AC958" s="130"/>
      <c r="AD958" s="130"/>
      <c r="AE958" s="130"/>
      <c r="AF958" s="130"/>
      <c r="AG958" s="130"/>
      <c r="AH958" s="130"/>
      <c r="AI958" s="130"/>
      <c r="AJ958" s="130"/>
      <c r="AK958" s="130"/>
      <c r="AL958" s="130"/>
      <c r="AM958" s="130"/>
      <c r="AN958" s="130"/>
      <c r="AO958" s="116"/>
      <c r="AP958" s="116"/>
      <c r="AQ958" s="116"/>
      <c r="AR958" s="116"/>
      <c r="AS958" s="116"/>
      <c r="AT958" s="116"/>
      <c r="AU958" s="116"/>
      <c r="AV958" s="116"/>
      <c r="AW958" s="116"/>
      <c r="AX958" s="116"/>
      <c r="AY958" s="116"/>
    </row>
    <row r="959" spans="9:51" ht="15.75" customHeight="1">
      <c r="I959" s="260"/>
      <c r="J959" s="116"/>
      <c r="K959" s="130"/>
      <c r="L959" s="130"/>
      <c r="M959" s="130"/>
      <c r="N959" s="130"/>
      <c r="O959" s="130"/>
      <c r="P959" s="117"/>
      <c r="Q959" s="130"/>
      <c r="R959" s="130"/>
      <c r="S959" s="130"/>
      <c r="T959" s="130"/>
      <c r="U959" s="130"/>
      <c r="V959" s="325"/>
      <c r="W959" s="325"/>
      <c r="X959" s="130"/>
      <c r="Y959" s="325"/>
      <c r="Z959" s="325"/>
      <c r="AA959" s="325"/>
      <c r="AB959" s="130"/>
      <c r="AC959" s="130"/>
      <c r="AD959" s="130"/>
      <c r="AE959" s="130"/>
      <c r="AF959" s="130"/>
      <c r="AG959" s="130"/>
      <c r="AH959" s="130"/>
      <c r="AI959" s="130"/>
      <c r="AJ959" s="130"/>
      <c r="AK959" s="130"/>
      <c r="AL959" s="130"/>
      <c r="AM959" s="130"/>
      <c r="AN959" s="130"/>
      <c r="AO959" s="116"/>
      <c r="AP959" s="116"/>
      <c r="AQ959" s="116"/>
      <c r="AR959" s="116"/>
      <c r="AS959" s="116"/>
      <c r="AT959" s="116"/>
      <c r="AU959" s="116"/>
      <c r="AV959" s="116"/>
      <c r="AW959" s="116"/>
      <c r="AX959" s="116"/>
      <c r="AY959" s="116"/>
    </row>
    <row r="960" spans="9:51" ht="15.75" customHeight="1">
      <c r="I960" s="260"/>
      <c r="J960" s="116"/>
      <c r="K960" s="130"/>
      <c r="L960" s="130"/>
      <c r="M960" s="130"/>
      <c r="N960" s="130"/>
      <c r="O960" s="130"/>
      <c r="P960" s="117"/>
      <c r="Q960" s="130"/>
      <c r="R960" s="130"/>
      <c r="S960" s="130"/>
      <c r="T960" s="130"/>
      <c r="U960" s="130"/>
      <c r="V960" s="325"/>
      <c r="W960" s="325"/>
      <c r="X960" s="130"/>
      <c r="Y960" s="325"/>
      <c r="Z960" s="325"/>
      <c r="AA960" s="325"/>
      <c r="AB960" s="130"/>
      <c r="AC960" s="130"/>
      <c r="AD960" s="130"/>
      <c r="AE960" s="130"/>
      <c r="AF960" s="130"/>
      <c r="AG960" s="130"/>
      <c r="AH960" s="130"/>
      <c r="AI960" s="130"/>
      <c r="AJ960" s="130"/>
      <c r="AK960" s="130"/>
      <c r="AL960" s="130"/>
      <c r="AM960" s="130"/>
      <c r="AN960" s="130"/>
      <c r="AO960" s="116"/>
      <c r="AP960" s="116"/>
      <c r="AQ960" s="116"/>
      <c r="AR960" s="116"/>
      <c r="AS960" s="116"/>
      <c r="AT960" s="116"/>
      <c r="AU960" s="116"/>
      <c r="AV960" s="116"/>
      <c r="AW960" s="116"/>
      <c r="AX960" s="116"/>
      <c r="AY960" s="116"/>
    </row>
    <row r="961" spans="9:51" ht="15.75" customHeight="1">
      <c r="I961" s="260"/>
      <c r="J961" s="116"/>
      <c r="K961" s="130"/>
      <c r="L961" s="130"/>
      <c r="M961" s="130"/>
      <c r="N961" s="130"/>
      <c r="O961" s="130"/>
      <c r="P961" s="117"/>
      <c r="Q961" s="130"/>
      <c r="R961" s="130"/>
      <c r="S961" s="130"/>
      <c r="T961" s="130"/>
      <c r="U961" s="130"/>
      <c r="V961" s="325"/>
      <c r="W961" s="325"/>
      <c r="X961" s="130"/>
      <c r="Y961" s="325"/>
      <c r="Z961" s="325"/>
      <c r="AA961" s="325"/>
      <c r="AB961" s="130"/>
      <c r="AC961" s="130"/>
      <c r="AD961" s="130"/>
      <c r="AE961" s="130"/>
      <c r="AF961" s="130"/>
      <c r="AG961" s="130"/>
      <c r="AH961" s="130"/>
      <c r="AI961" s="130"/>
      <c r="AJ961" s="130"/>
      <c r="AK961" s="130"/>
      <c r="AL961" s="130"/>
      <c r="AM961" s="130"/>
      <c r="AN961" s="130"/>
      <c r="AO961" s="116"/>
      <c r="AP961" s="116"/>
      <c r="AQ961" s="116"/>
      <c r="AR961" s="116"/>
      <c r="AS961" s="116"/>
      <c r="AT961" s="116"/>
      <c r="AU961" s="116"/>
      <c r="AV961" s="116"/>
      <c r="AW961" s="116"/>
      <c r="AX961" s="116"/>
      <c r="AY961" s="116"/>
    </row>
    <row r="962" spans="9:51" ht="15.75" customHeight="1">
      <c r="I962" s="260"/>
      <c r="J962" s="116"/>
      <c r="K962" s="130"/>
      <c r="L962" s="130"/>
      <c r="M962" s="130"/>
      <c r="N962" s="130"/>
      <c r="O962" s="130"/>
      <c r="P962" s="117"/>
      <c r="Q962" s="130"/>
      <c r="R962" s="130"/>
      <c r="S962" s="130"/>
      <c r="T962" s="130"/>
      <c r="U962" s="130"/>
      <c r="V962" s="325"/>
      <c r="W962" s="325"/>
      <c r="X962" s="130"/>
      <c r="Y962" s="325"/>
      <c r="Z962" s="325"/>
      <c r="AA962" s="325"/>
      <c r="AB962" s="130"/>
      <c r="AC962" s="130"/>
      <c r="AD962" s="130"/>
      <c r="AE962" s="130"/>
      <c r="AF962" s="130"/>
      <c r="AG962" s="130"/>
      <c r="AH962" s="130"/>
      <c r="AI962" s="130"/>
      <c r="AJ962" s="130"/>
      <c r="AK962" s="130"/>
      <c r="AL962" s="130"/>
      <c r="AM962" s="130"/>
      <c r="AN962" s="130"/>
      <c r="AO962" s="116"/>
      <c r="AP962" s="116"/>
      <c r="AQ962" s="116"/>
      <c r="AR962" s="116"/>
      <c r="AS962" s="116"/>
      <c r="AT962" s="116"/>
      <c r="AU962" s="116"/>
      <c r="AV962" s="116"/>
      <c r="AW962" s="116"/>
      <c r="AX962" s="116"/>
      <c r="AY962" s="116"/>
    </row>
    <row r="963" spans="9:51" ht="15.75" customHeight="1">
      <c r="I963" s="260"/>
      <c r="J963" s="116"/>
      <c r="K963" s="130"/>
      <c r="L963" s="130"/>
      <c r="M963" s="130"/>
      <c r="N963" s="130"/>
      <c r="O963" s="130"/>
      <c r="P963" s="117"/>
      <c r="Q963" s="130"/>
      <c r="R963" s="130"/>
      <c r="S963" s="130"/>
      <c r="T963" s="130"/>
      <c r="U963" s="130"/>
      <c r="V963" s="325"/>
      <c r="W963" s="325"/>
      <c r="X963" s="130"/>
      <c r="Y963" s="325"/>
      <c r="Z963" s="325"/>
      <c r="AA963" s="325"/>
      <c r="AB963" s="130"/>
      <c r="AC963" s="130"/>
      <c r="AD963" s="130"/>
      <c r="AE963" s="130"/>
      <c r="AF963" s="130"/>
      <c r="AG963" s="130"/>
      <c r="AH963" s="130"/>
      <c r="AI963" s="130"/>
      <c r="AJ963" s="130"/>
      <c r="AK963" s="130"/>
      <c r="AL963" s="130"/>
      <c r="AM963" s="130"/>
      <c r="AN963" s="130"/>
      <c r="AO963" s="116"/>
      <c r="AP963" s="116"/>
      <c r="AQ963" s="116"/>
      <c r="AR963" s="116"/>
      <c r="AS963" s="116"/>
      <c r="AT963" s="116"/>
      <c r="AU963" s="116"/>
      <c r="AV963" s="116"/>
      <c r="AW963" s="116"/>
      <c r="AX963" s="116"/>
      <c r="AY963" s="116"/>
    </row>
    <row r="964" spans="9:51" ht="15.75" customHeight="1">
      <c r="I964" s="260"/>
      <c r="J964" s="116"/>
      <c r="K964" s="130"/>
      <c r="L964" s="130"/>
      <c r="M964" s="130"/>
      <c r="N964" s="130"/>
      <c r="O964" s="130"/>
      <c r="P964" s="117"/>
      <c r="Q964" s="130"/>
      <c r="R964" s="130"/>
      <c r="S964" s="130"/>
      <c r="T964" s="130"/>
      <c r="U964" s="130"/>
      <c r="V964" s="325"/>
      <c r="W964" s="325"/>
      <c r="X964" s="130"/>
      <c r="Y964" s="325"/>
      <c r="Z964" s="325"/>
      <c r="AA964" s="325"/>
      <c r="AB964" s="130"/>
      <c r="AC964" s="130"/>
      <c r="AD964" s="130"/>
      <c r="AE964" s="130"/>
      <c r="AF964" s="130"/>
      <c r="AG964" s="130"/>
      <c r="AH964" s="130"/>
      <c r="AI964" s="130"/>
      <c r="AJ964" s="130"/>
      <c r="AK964" s="130"/>
      <c r="AL964" s="130"/>
      <c r="AM964" s="130"/>
      <c r="AN964" s="130"/>
      <c r="AO964" s="116"/>
      <c r="AP964" s="116"/>
      <c r="AQ964" s="116"/>
      <c r="AR964" s="116"/>
      <c r="AS964" s="116"/>
      <c r="AT964" s="116"/>
      <c r="AU964" s="116"/>
      <c r="AV964" s="116"/>
      <c r="AW964" s="116"/>
      <c r="AX964" s="116"/>
      <c r="AY964" s="116"/>
    </row>
    <row r="965" spans="9:51" ht="15.75" customHeight="1">
      <c r="I965" s="260"/>
      <c r="J965" s="116"/>
      <c r="K965" s="130"/>
      <c r="L965" s="130"/>
      <c r="M965" s="130"/>
      <c r="N965" s="130"/>
      <c r="O965" s="130"/>
      <c r="P965" s="117"/>
      <c r="Q965" s="130"/>
      <c r="R965" s="130"/>
      <c r="S965" s="130"/>
      <c r="T965" s="130"/>
      <c r="U965" s="130"/>
      <c r="V965" s="325"/>
      <c r="W965" s="325"/>
      <c r="X965" s="130"/>
      <c r="Y965" s="325"/>
      <c r="Z965" s="325"/>
      <c r="AA965" s="325"/>
      <c r="AB965" s="130"/>
      <c r="AC965" s="130"/>
      <c r="AD965" s="130"/>
      <c r="AE965" s="130"/>
      <c r="AF965" s="130"/>
      <c r="AG965" s="130"/>
      <c r="AH965" s="130"/>
      <c r="AI965" s="130"/>
      <c r="AJ965" s="130"/>
      <c r="AK965" s="130"/>
      <c r="AL965" s="130"/>
      <c r="AM965" s="130"/>
      <c r="AN965" s="130"/>
      <c r="AO965" s="116"/>
      <c r="AP965" s="116"/>
      <c r="AQ965" s="116"/>
      <c r="AR965" s="116"/>
      <c r="AS965" s="116"/>
      <c r="AT965" s="116"/>
      <c r="AU965" s="116"/>
      <c r="AV965" s="116"/>
      <c r="AW965" s="116"/>
      <c r="AX965" s="116"/>
      <c r="AY965" s="116"/>
    </row>
    <row r="966" spans="9:51" ht="15.75" customHeight="1">
      <c r="I966" s="260"/>
      <c r="J966" s="116"/>
      <c r="K966" s="130"/>
      <c r="L966" s="130"/>
      <c r="M966" s="130"/>
      <c r="N966" s="130"/>
      <c r="O966" s="130"/>
      <c r="P966" s="117"/>
      <c r="Q966" s="130"/>
      <c r="R966" s="130"/>
      <c r="S966" s="130"/>
      <c r="T966" s="130"/>
      <c r="U966" s="130"/>
      <c r="V966" s="325"/>
      <c r="W966" s="325"/>
      <c r="X966" s="130"/>
      <c r="Y966" s="325"/>
      <c r="Z966" s="325"/>
      <c r="AA966" s="325"/>
      <c r="AB966" s="130"/>
      <c r="AC966" s="130"/>
      <c r="AD966" s="130"/>
      <c r="AE966" s="130"/>
      <c r="AF966" s="130"/>
      <c r="AG966" s="130"/>
      <c r="AH966" s="130"/>
      <c r="AI966" s="130"/>
      <c r="AJ966" s="130"/>
      <c r="AK966" s="130"/>
      <c r="AL966" s="130"/>
      <c r="AM966" s="130"/>
      <c r="AN966" s="130"/>
      <c r="AO966" s="116"/>
      <c r="AP966" s="116"/>
      <c r="AQ966" s="116"/>
      <c r="AR966" s="116"/>
      <c r="AS966" s="116"/>
      <c r="AT966" s="116"/>
      <c r="AU966" s="116"/>
      <c r="AV966" s="116"/>
      <c r="AW966" s="116"/>
      <c r="AX966" s="116"/>
      <c r="AY966" s="116"/>
    </row>
    <row r="967" spans="9:51" ht="15.75" customHeight="1">
      <c r="I967" s="260"/>
      <c r="J967" s="116"/>
      <c r="K967" s="130"/>
      <c r="L967" s="130"/>
      <c r="M967" s="130"/>
      <c r="N967" s="130"/>
      <c r="O967" s="130"/>
      <c r="P967" s="117"/>
      <c r="Q967" s="130"/>
      <c r="R967" s="130"/>
      <c r="S967" s="130"/>
      <c r="T967" s="130"/>
      <c r="U967" s="130"/>
      <c r="V967" s="325"/>
      <c r="W967" s="325"/>
      <c r="X967" s="130"/>
      <c r="Y967" s="325"/>
      <c r="Z967" s="325"/>
      <c r="AA967" s="325"/>
      <c r="AB967" s="130"/>
      <c r="AC967" s="130"/>
      <c r="AD967" s="130"/>
      <c r="AE967" s="130"/>
      <c r="AF967" s="130"/>
      <c r="AG967" s="130"/>
      <c r="AH967" s="130"/>
      <c r="AI967" s="130"/>
      <c r="AJ967" s="130"/>
      <c r="AK967" s="130"/>
      <c r="AL967" s="130"/>
      <c r="AM967" s="130"/>
      <c r="AN967" s="130"/>
      <c r="AO967" s="116"/>
      <c r="AP967" s="116"/>
      <c r="AQ967" s="116"/>
      <c r="AR967" s="116"/>
      <c r="AS967" s="116"/>
      <c r="AT967" s="116"/>
      <c r="AU967" s="116"/>
      <c r="AV967" s="116"/>
      <c r="AW967" s="116"/>
      <c r="AX967" s="116"/>
      <c r="AY967" s="116"/>
    </row>
    <row r="968" spans="9:51" ht="15.75" customHeight="1">
      <c r="I968" s="260"/>
      <c r="J968" s="116"/>
      <c r="K968" s="130"/>
      <c r="L968" s="130"/>
      <c r="M968" s="130"/>
      <c r="N968" s="130"/>
      <c r="O968" s="130"/>
      <c r="P968" s="117"/>
      <c r="Q968" s="130"/>
      <c r="R968" s="130"/>
      <c r="S968" s="130"/>
      <c r="T968" s="130"/>
      <c r="U968" s="130"/>
      <c r="V968" s="325"/>
      <c r="W968" s="325"/>
      <c r="X968" s="130"/>
      <c r="Y968" s="325"/>
      <c r="Z968" s="325"/>
      <c r="AA968" s="325"/>
      <c r="AB968" s="130"/>
      <c r="AC968" s="130"/>
      <c r="AD968" s="130"/>
      <c r="AE968" s="130"/>
      <c r="AF968" s="130"/>
      <c r="AG968" s="130"/>
      <c r="AH968" s="130"/>
      <c r="AI968" s="130"/>
      <c r="AJ968" s="130"/>
      <c r="AK968" s="130"/>
      <c r="AL968" s="130"/>
      <c r="AM968" s="130"/>
      <c r="AN968" s="130"/>
      <c r="AO968" s="116"/>
      <c r="AP968" s="116"/>
      <c r="AQ968" s="116"/>
      <c r="AR968" s="116"/>
      <c r="AS968" s="116"/>
      <c r="AT968" s="116"/>
      <c r="AU968" s="116"/>
      <c r="AV968" s="116"/>
      <c r="AW968" s="116"/>
      <c r="AX968" s="116"/>
      <c r="AY968" s="116"/>
    </row>
    <row r="969" spans="9:51" ht="15.75" customHeight="1">
      <c r="I969" s="260"/>
      <c r="J969" s="116"/>
      <c r="K969" s="130"/>
      <c r="L969" s="130"/>
      <c r="M969" s="130"/>
      <c r="N969" s="130"/>
      <c r="O969" s="130"/>
      <c r="P969" s="117"/>
      <c r="Q969" s="130"/>
      <c r="R969" s="130"/>
      <c r="S969" s="130"/>
      <c r="T969" s="130"/>
      <c r="U969" s="130"/>
      <c r="V969" s="325"/>
      <c r="W969" s="325"/>
      <c r="X969" s="130"/>
      <c r="Y969" s="325"/>
      <c r="Z969" s="325"/>
      <c r="AA969" s="325"/>
      <c r="AB969" s="130"/>
      <c r="AC969" s="130"/>
      <c r="AD969" s="130"/>
      <c r="AE969" s="130"/>
      <c r="AF969" s="130"/>
      <c r="AG969" s="130"/>
      <c r="AH969" s="130"/>
      <c r="AI969" s="130"/>
      <c r="AJ969" s="130"/>
      <c r="AK969" s="130"/>
      <c r="AL969" s="130"/>
      <c r="AM969" s="130"/>
      <c r="AN969" s="130"/>
      <c r="AO969" s="116"/>
      <c r="AP969" s="116"/>
      <c r="AQ969" s="116"/>
      <c r="AR969" s="116"/>
      <c r="AS969" s="116"/>
      <c r="AT969" s="116"/>
      <c r="AU969" s="116"/>
      <c r="AV969" s="116"/>
      <c r="AW969" s="116"/>
      <c r="AX969" s="116"/>
      <c r="AY969" s="116"/>
    </row>
    <row r="970" spans="9:51" ht="15.75" customHeight="1">
      <c r="I970" s="260"/>
      <c r="J970" s="116"/>
      <c r="K970" s="130"/>
      <c r="L970" s="130"/>
      <c r="M970" s="130"/>
      <c r="N970" s="130"/>
      <c r="O970" s="130"/>
      <c r="P970" s="117"/>
      <c r="Q970" s="130"/>
      <c r="R970" s="130"/>
      <c r="S970" s="130"/>
      <c r="T970" s="130"/>
      <c r="U970" s="130"/>
      <c r="V970" s="325"/>
      <c r="W970" s="325"/>
      <c r="X970" s="130"/>
      <c r="Y970" s="325"/>
      <c r="Z970" s="325"/>
      <c r="AA970" s="325"/>
      <c r="AB970" s="130"/>
      <c r="AC970" s="130"/>
      <c r="AD970" s="130"/>
      <c r="AE970" s="130"/>
      <c r="AF970" s="130"/>
      <c r="AG970" s="130"/>
      <c r="AH970" s="130"/>
      <c r="AI970" s="130"/>
      <c r="AJ970" s="130"/>
      <c r="AK970" s="130"/>
      <c r="AL970" s="130"/>
      <c r="AM970" s="130"/>
      <c r="AN970" s="130"/>
      <c r="AO970" s="116"/>
      <c r="AP970" s="116"/>
      <c r="AQ970" s="116"/>
      <c r="AR970" s="116"/>
      <c r="AS970" s="116"/>
      <c r="AT970" s="116"/>
      <c r="AU970" s="116"/>
      <c r="AV970" s="116"/>
      <c r="AW970" s="116"/>
      <c r="AX970" s="116"/>
      <c r="AY970" s="116"/>
    </row>
    <row r="971" spans="9:51" ht="15.75" customHeight="1">
      <c r="I971" s="260"/>
      <c r="J971" s="116"/>
      <c r="K971" s="130"/>
      <c r="L971" s="130"/>
      <c r="M971" s="130"/>
      <c r="N971" s="130"/>
      <c r="O971" s="130"/>
      <c r="P971" s="117"/>
      <c r="Q971" s="130"/>
      <c r="R971" s="130"/>
      <c r="S971" s="130"/>
      <c r="T971" s="130"/>
      <c r="U971" s="130"/>
      <c r="V971" s="325"/>
      <c r="W971" s="325"/>
      <c r="X971" s="130"/>
      <c r="Y971" s="325"/>
      <c r="Z971" s="325"/>
      <c r="AA971" s="325"/>
      <c r="AB971" s="130"/>
      <c r="AC971" s="130"/>
      <c r="AD971" s="130"/>
      <c r="AE971" s="130"/>
      <c r="AF971" s="130"/>
      <c r="AG971" s="130"/>
      <c r="AH971" s="130"/>
      <c r="AI971" s="130"/>
      <c r="AJ971" s="130"/>
      <c r="AK971" s="130"/>
      <c r="AL971" s="130"/>
      <c r="AM971" s="130"/>
      <c r="AN971" s="130"/>
      <c r="AO971" s="116"/>
      <c r="AP971" s="116"/>
      <c r="AQ971" s="116"/>
      <c r="AR971" s="116"/>
      <c r="AS971" s="116"/>
      <c r="AT971" s="116"/>
      <c r="AU971" s="116"/>
      <c r="AV971" s="116"/>
      <c r="AW971" s="116"/>
      <c r="AX971" s="116"/>
      <c r="AY971" s="116"/>
    </row>
    <row r="972" spans="9:51" ht="15.75" customHeight="1">
      <c r="I972" s="260"/>
      <c r="J972" s="116"/>
      <c r="K972" s="130"/>
      <c r="L972" s="130"/>
      <c r="M972" s="130"/>
      <c r="N972" s="130"/>
      <c r="O972" s="130"/>
      <c r="P972" s="117"/>
      <c r="Q972" s="130"/>
      <c r="R972" s="130"/>
      <c r="S972" s="130"/>
      <c r="T972" s="130"/>
      <c r="U972" s="130"/>
      <c r="V972" s="325"/>
      <c r="W972" s="325"/>
      <c r="X972" s="130"/>
      <c r="Y972" s="325"/>
      <c r="Z972" s="325"/>
      <c r="AA972" s="325"/>
      <c r="AB972" s="130"/>
      <c r="AC972" s="130"/>
      <c r="AD972" s="130"/>
      <c r="AE972" s="130"/>
      <c r="AF972" s="130"/>
      <c r="AG972" s="130"/>
      <c r="AH972" s="130"/>
      <c r="AI972" s="130"/>
      <c r="AJ972" s="130"/>
      <c r="AK972" s="130"/>
      <c r="AL972" s="130"/>
      <c r="AM972" s="130"/>
      <c r="AN972" s="130"/>
      <c r="AO972" s="116"/>
      <c r="AP972" s="116"/>
      <c r="AQ972" s="116"/>
      <c r="AR972" s="116"/>
      <c r="AS972" s="116"/>
      <c r="AT972" s="116"/>
      <c r="AU972" s="116"/>
      <c r="AV972" s="116"/>
      <c r="AW972" s="116"/>
      <c r="AX972" s="116"/>
      <c r="AY972" s="116"/>
    </row>
    <row r="973" spans="9:51" ht="15.75" customHeight="1">
      <c r="I973" s="260"/>
      <c r="J973" s="116"/>
      <c r="K973" s="130"/>
      <c r="L973" s="130"/>
      <c r="M973" s="130"/>
      <c r="N973" s="130"/>
      <c r="O973" s="130"/>
      <c r="P973" s="117"/>
      <c r="Q973" s="130"/>
      <c r="R973" s="130"/>
      <c r="S973" s="130"/>
      <c r="T973" s="130"/>
      <c r="U973" s="130"/>
      <c r="V973" s="325"/>
      <c r="W973" s="325"/>
      <c r="X973" s="130"/>
      <c r="Y973" s="325"/>
      <c r="Z973" s="325"/>
      <c r="AA973" s="325"/>
      <c r="AB973" s="130"/>
      <c r="AC973" s="130"/>
      <c r="AD973" s="130"/>
      <c r="AE973" s="130"/>
      <c r="AF973" s="130"/>
      <c r="AG973" s="130"/>
      <c r="AH973" s="130"/>
      <c r="AI973" s="130"/>
      <c r="AJ973" s="130"/>
      <c r="AK973" s="130"/>
      <c r="AL973" s="130"/>
      <c r="AM973" s="130"/>
      <c r="AN973" s="130"/>
      <c r="AO973" s="116"/>
      <c r="AP973" s="116"/>
      <c r="AQ973" s="116"/>
      <c r="AR973" s="116"/>
      <c r="AS973" s="116"/>
      <c r="AT973" s="116"/>
      <c r="AU973" s="116"/>
      <c r="AV973" s="116"/>
      <c r="AW973" s="116"/>
      <c r="AX973" s="116"/>
      <c r="AY973" s="116"/>
    </row>
    <row r="974" spans="9:51" ht="15.75" customHeight="1">
      <c r="I974" s="260"/>
      <c r="J974" s="116"/>
      <c r="K974" s="130"/>
      <c r="L974" s="130"/>
      <c r="M974" s="130"/>
      <c r="N974" s="130"/>
      <c r="O974" s="130"/>
      <c r="P974" s="117"/>
      <c r="Q974" s="130"/>
      <c r="R974" s="130"/>
      <c r="S974" s="130"/>
      <c r="T974" s="130"/>
      <c r="U974" s="130"/>
      <c r="V974" s="325"/>
      <c r="W974" s="325"/>
      <c r="X974" s="130"/>
      <c r="Y974" s="325"/>
      <c r="Z974" s="325"/>
      <c r="AA974" s="325"/>
      <c r="AB974" s="130"/>
      <c r="AC974" s="130"/>
      <c r="AD974" s="130"/>
      <c r="AE974" s="130"/>
      <c r="AF974" s="130"/>
      <c r="AG974" s="130"/>
      <c r="AH974" s="130"/>
      <c r="AI974" s="130"/>
      <c r="AJ974" s="130"/>
      <c r="AK974" s="130"/>
      <c r="AL974" s="130"/>
      <c r="AM974" s="130"/>
      <c r="AN974" s="130"/>
      <c r="AO974" s="116"/>
      <c r="AP974" s="116"/>
      <c r="AQ974" s="116"/>
      <c r="AR974" s="116"/>
      <c r="AS974" s="116"/>
      <c r="AT974" s="116"/>
      <c r="AU974" s="116"/>
      <c r="AV974" s="116"/>
      <c r="AW974" s="116"/>
      <c r="AX974" s="116"/>
      <c r="AY974" s="116"/>
    </row>
    <row r="975" spans="9:51" ht="15.75" customHeight="1">
      <c r="I975" s="260"/>
      <c r="J975" s="116"/>
      <c r="K975" s="130"/>
      <c r="L975" s="130"/>
      <c r="M975" s="130"/>
      <c r="N975" s="130"/>
      <c r="O975" s="130"/>
      <c r="P975" s="117"/>
      <c r="Q975" s="130"/>
      <c r="R975" s="130"/>
      <c r="S975" s="130"/>
      <c r="T975" s="130"/>
      <c r="U975" s="130"/>
      <c r="V975" s="325"/>
      <c r="W975" s="325"/>
      <c r="X975" s="130"/>
      <c r="Y975" s="325"/>
      <c r="Z975" s="325"/>
      <c r="AA975" s="325"/>
      <c r="AB975" s="130"/>
      <c r="AC975" s="130"/>
      <c r="AD975" s="130"/>
      <c r="AE975" s="130"/>
      <c r="AF975" s="130"/>
      <c r="AG975" s="130"/>
      <c r="AH975" s="130"/>
      <c r="AI975" s="130"/>
      <c r="AJ975" s="130"/>
      <c r="AK975" s="130"/>
      <c r="AL975" s="130"/>
      <c r="AM975" s="130"/>
      <c r="AN975" s="130"/>
      <c r="AO975" s="116"/>
      <c r="AP975" s="116"/>
      <c r="AQ975" s="116"/>
      <c r="AR975" s="116"/>
      <c r="AS975" s="116"/>
      <c r="AT975" s="116"/>
      <c r="AU975" s="116"/>
      <c r="AV975" s="116"/>
      <c r="AW975" s="116"/>
      <c r="AX975" s="116"/>
      <c r="AY975" s="116"/>
    </row>
    <row r="976" spans="9:51" ht="15.75" customHeight="1">
      <c r="I976" s="260"/>
      <c r="J976" s="116"/>
      <c r="K976" s="130"/>
      <c r="L976" s="130"/>
      <c r="M976" s="130"/>
      <c r="N976" s="130"/>
      <c r="O976" s="130"/>
      <c r="P976" s="117"/>
      <c r="Q976" s="130"/>
      <c r="R976" s="130"/>
      <c r="S976" s="130"/>
      <c r="T976" s="130"/>
      <c r="U976" s="130"/>
      <c r="V976" s="325"/>
      <c r="W976" s="325"/>
      <c r="X976" s="130"/>
      <c r="Y976" s="325"/>
      <c r="Z976" s="325"/>
      <c r="AA976" s="325"/>
      <c r="AB976" s="130"/>
      <c r="AC976" s="130"/>
      <c r="AD976" s="130"/>
      <c r="AE976" s="130"/>
      <c r="AF976" s="130"/>
      <c r="AG976" s="130"/>
      <c r="AH976" s="130"/>
      <c r="AI976" s="130"/>
      <c r="AJ976" s="130"/>
      <c r="AK976" s="130"/>
      <c r="AL976" s="130"/>
      <c r="AM976" s="130"/>
      <c r="AN976" s="130"/>
      <c r="AO976" s="116"/>
      <c r="AP976" s="116"/>
      <c r="AQ976" s="116"/>
      <c r="AR976" s="116"/>
      <c r="AS976" s="116"/>
      <c r="AT976" s="116"/>
      <c r="AU976" s="116"/>
      <c r="AV976" s="116"/>
      <c r="AW976" s="116"/>
      <c r="AX976" s="116"/>
      <c r="AY976" s="116"/>
    </row>
    <row r="977" spans="9:51" ht="15.75" customHeight="1">
      <c r="I977" s="260"/>
      <c r="J977" s="116"/>
      <c r="K977" s="130"/>
      <c r="L977" s="130"/>
      <c r="M977" s="130"/>
      <c r="N977" s="130"/>
      <c r="O977" s="130"/>
      <c r="P977" s="117"/>
      <c r="Q977" s="130"/>
      <c r="R977" s="130"/>
      <c r="S977" s="130"/>
      <c r="T977" s="130"/>
      <c r="U977" s="130"/>
      <c r="V977" s="325"/>
      <c r="W977" s="325"/>
      <c r="X977" s="130"/>
      <c r="Y977" s="325"/>
      <c r="Z977" s="325"/>
      <c r="AA977" s="325"/>
      <c r="AB977" s="130"/>
      <c r="AC977" s="130"/>
      <c r="AD977" s="130"/>
      <c r="AE977" s="130"/>
      <c r="AF977" s="130"/>
      <c r="AG977" s="130"/>
      <c r="AH977" s="130"/>
      <c r="AI977" s="130"/>
      <c r="AJ977" s="130"/>
      <c r="AK977" s="130"/>
      <c r="AL977" s="130"/>
      <c r="AM977" s="130"/>
      <c r="AN977" s="130"/>
      <c r="AO977" s="116"/>
      <c r="AP977" s="116"/>
      <c r="AQ977" s="116"/>
      <c r="AR977" s="116"/>
      <c r="AS977" s="116"/>
      <c r="AT977" s="116"/>
      <c r="AU977" s="116"/>
      <c r="AV977" s="116"/>
      <c r="AW977" s="116"/>
      <c r="AX977" s="116"/>
      <c r="AY977" s="116"/>
    </row>
    <row r="978" spans="9:51" ht="15.75" customHeight="1">
      <c r="I978" s="260"/>
      <c r="J978" s="116"/>
      <c r="K978" s="130"/>
      <c r="L978" s="130"/>
      <c r="M978" s="130"/>
      <c r="N978" s="130"/>
      <c r="O978" s="130"/>
      <c r="P978" s="117"/>
      <c r="Q978" s="130"/>
      <c r="R978" s="130"/>
      <c r="S978" s="130"/>
      <c r="T978" s="130"/>
      <c r="U978" s="130"/>
      <c r="V978" s="325"/>
      <c r="W978" s="325"/>
      <c r="X978" s="130"/>
      <c r="Y978" s="325"/>
      <c r="Z978" s="325"/>
      <c r="AA978" s="325"/>
      <c r="AB978" s="130"/>
      <c r="AC978" s="130"/>
      <c r="AD978" s="130"/>
      <c r="AE978" s="130"/>
      <c r="AF978" s="130"/>
      <c r="AG978" s="130"/>
      <c r="AH978" s="130"/>
      <c r="AI978" s="130"/>
      <c r="AJ978" s="130"/>
      <c r="AK978" s="130"/>
      <c r="AL978" s="130"/>
      <c r="AM978" s="130"/>
      <c r="AN978" s="130"/>
      <c r="AO978" s="116"/>
      <c r="AP978" s="116"/>
      <c r="AQ978" s="116"/>
      <c r="AR978" s="116"/>
      <c r="AS978" s="116"/>
      <c r="AT978" s="116"/>
      <c r="AU978" s="116"/>
      <c r="AV978" s="116"/>
      <c r="AW978" s="116"/>
      <c r="AX978" s="116"/>
      <c r="AY978" s="116"/>
    </row>
    <row r="979" spans="9:51" ht="15.75" customHeight="1">
      <c r="I979" s="260"/>
      <c r="J979" s="116"/>
      <c r="K979" s="130"/>
      <c r="L979" s="130"/>
      <c r="M979" s="130"/>
      <c r="N979" s="130"/>
      <c r="O979" s="130"/>
      <c r="P979" s="117"/>
      <c r="Q979" s="130"/>
      <c r="R979" s="130"/>
      <c r="S979" s="130"/>
      <c r="T979" s="130"/>
      <c r="U979" s="130"/>
      <c r="V979" s="325"/>
      <c r="W979" s="325"/>
      <c r="X979" s="130"/>
      <c r="Y979" s="325"/>
      <c r="Z979" s="325"/>
      <c r="AA979" s="325"/>
      <c r="AB979" s="130"/>
      <c r="AC979" s="130"/>
      <c r="AD979" s="130"/>
      <c r="AE979" s="130"/>
      <c r="AF979" s="130"/>
      <c r="AG979" s="130"/>
      <c r="AH979" s="130"/>
      <c r="AI979" s="130"/>
      <c r="AJ979" s="130"/>
      <c r="AK979" s="130"/>
      <c r="AL979" s="130"/>
      <c r="AM979" s="130"/>
      <c r="AN979" s="130"/>
      <c r="AO979" s="116"/>
      <c r="AP979" s="116"/>
      <c r="AQ979" s="116"/>
      <c r="AR979" s="116"/>
      <c r="AS979" s="116"/>
      <c r="AT979" s="116"/>
      <c r="AU979" s="116"/>
      <c r="AV979" s="116"/>
      <c r="AW979" s="116"/>
      <c r="AX979" s="116"/>
      <c r="AY979" s="116"/>
    </row>
    <row r="980" spans="9:51" ht="15.75" customHeight="1">
      <c r="I980" s="260"/>
      <c r="J980" s="116"/>
      <c r="K980" s="130"/>
      <c r="L980" s="130"/>
      <c r="M980" s="130"/>
      <c r="N980" s="130"/>
      <c r="O980" s="130"/>
      <c r="P980" s="117"/>
      <c r="Q980" s="130"/>
      <c r="R980" s="130"/>
      <c r="S980" s="130"/>
      <c r="T980" s="130"/>
      <c r="U980" s="130"/>
      <c r="V980" s="325"/>
      <c r="W980" s="325"/>
      <c r="X980" s="130"/>
      <c r="Y980" s="325"/>
      <c r="Z980" s="325"/>
      <c r="AA980" s="325"/>
      <c r="AB980" s="130"/>
      <c r="AC980" s="130"/>
      <c r="AD980" s="130"/>
      <c r="AE980" s="130"/>
      <c r="AF980" s="130"/>
      <c r="AG980" s="130"/>
      <c r="AH980" s="130"/>
      <c r="AI980" s="130"/>
      <c r="AJ980" s="130"/>
      <c r="AK980" s="130"/>
      <c r="AL980" s="130"/>
      <c r="AM980" s="130"/>
      <c r="AN980" s="130"/>
      <c r="AO980" s="116"/>
      <c r="AP980" s="116"/>
      <c r="AQ980" s="116"/>
      <c r="AR980" s="116"/>
      <c r="AS980" s="116"/>
      <c r="AT980" s="116"/>
      <c r="AU980" s="116"/>
      <c r="AV980" s="116"/>
      <c r="AW980" s="116"/>
      <c r="AX980" s="116"/>
      <c r="AY980" s="116"/>
    </row>
    <row r="981" spans="9:51" ht="15.75" customHeight="1">
      <c r="I981" s="260"/>
      <c r="J981" s="116"/>
      <c r="K981" s="130"/>
      <c r="L981" s="130"/>
      <c r="M981" s="130"/>
      <c r="N981" s="130"/>
      <c r="O981" s="130"/>
      <c r="P981" s="117"/>
      <c r="Q981" s="130"/>
      <c r="R981" s="130"/>
      <c r="S981" s="130"/>
      <c r="T981" s="130"/>
      <c r="U981" s="130"/>
      <c r="V981" s="325"/>
      <c r="W981" s="325"/>
      <c r="X981" s="130"/>
      <c r="Y981" s="325"/>
      <c r="Z981" s="325"/>
      <c r="AA981" s="325"/>
      <c r="AB981" s="130"/>
      <c r="AC981" s="130"/>
      <c r="AD981" s="130"/>
      <c r="AE981" s="130"/>
      <c r="AF981" s="130"/>
      <c r="AG981" s="130"/>
      <c r="AH981" s="130"/>
      <c r="AI981" s="130"/>
      <c r="AJ981" s="130"/>
      <c r="AK981" s="130"/>
      <c r="AL981" s="130"/>
      <c r="AM981" s="130"/>
      <c r="AN981" s="130"/>
      <c r="AO981" s="116"/>
      <c r="AP981" s="116"/>
      <c r="AQ981" s="116"/>
      <c r="AR981" s="116"/>
      <c r="AS981" s="116"/>
      <c r="AT981" s="116"/>
      <c r="AU981" s="116"/>
      <c r="AV981" s="116"/>
      <c r="AW981" s="116"/>
      <c r="AX981" s="116"/>
      <c r="AY981" s="116"/>
    </row>
    <row r="982" spans="9:51" ht="15.75" customHeight="1">
      <c r="I982" s="260"/>
      <c r="J982" s="116"/>
      <c r="K982" s="130"/>
      <c r="L982" s="130"/>
      <c r="M982" s="130"/>
      <c r="N982" s="130"/>
      <c r="O982" s="130"/>
      <c r="P982" s="117"/>
      <c r="Q982" s="130"/>
      <c r="R982" s="130"/>
      <c r="S982" s="130"/>
      <c r="T982" s="130"/>
      <c r="U982" s="130"/>
      <c r="V982" s="325"/>
      <c r="W982" s="325"/>
      <c r="X982" s="130"/>
      <c r="Y982" s="325"/>
      <c r="Z982" s="325"/>
      <c r="AA982" s="325"/>
      <c r="AB982" s="130"/>
      <c r="AC982" s="130"/>
      <c r="AD982" s="130"/>
      <c r="AE982" s="130"/>
      <c r="AF982" s="130"/>
      <c r="AG982" s="130"/>
      <c r="AH982" s="130"/>
      <c r="AI982" s="130"/>
      <c r="AJ982" s="130"/>
      <c r="AK982" s="130"/>
      <c r="AL982" s="130"/>
      <c r="AM982" s="130"/>
      <c r="AN982" s="130"/>
      <c r="AO982" s="116"/>
      <c r="AP982" s="116"/>
      <c r="AQ982" s="116"/>
      <c r="AR982" s="116"/>
      <c r="AS982" s="116"/>
      <c r="AT982" s="116"/>
      <c r="AU982" s="116"/>
      <c r="AV982" s="116"/>
      <c r="AW982" s="116"/>
      <c r="AX982" s="116"/>
      <c r="AY982" s="116"/>
    </row>
    <row r="983" spans="9:51" ht="15.75" customHeight="1">
      <c r="I983" s="260"/>
      <c r="J983" s="116"/>
      <c r="K983" s="130"/>
      <c r="L983" s="130"/>
      <c r="M983" s="130"/>
      <c r="N983" s="130"/>
      <c r="O983" s="130"/>
      <c r="P983" s="117"/>
      <c r="Q983" s="130"/>
      <c r="R983" s="130"/>
      <c r="S983" s="130"/>
      <c r="T983" s="130"/>
      <c r="U983" s="130"/>
      <c r="V983" s="325"/>
      <c r="W983" s="325"/>
      <c r="X983" s="130"/>
      <c r="Y983" s="325"/>
      <c r="Z983" s="325"/>
      <c r="AA983" s="325"/>
      <c r="AB983" s="130"/>
      <c r="AC983" s="130"/>
      <c r="AD983" s="130"/>
      <c r="AE983" s="130"/>
      <c r="AF983" s="130"/>
      <c r="AG983" s="130"/>
      <c r="AH983" s="130"/>
      <c r="AI983" s="130"/>
      <c r="AJ983" s="130"/>
      <c r="AK983" s="130"/>
      <c r="AL983" s="130"/>
      <c r="AM983" s="130"/>
      <c r="AN983" s="130"/>
      <c r="AO983" s="116"/>
      <c r="AP983" s="116"/>
      <c r="AQ983" s="116"/>
      <c r="AR983" s="116"/>
      <c r="AS983" s="116"/>
      <c r="AT983" s="116"/>
      <c r="AU983" s="116"/>
      <c r="AV983" s="116"/>
      <c r="AW983" s="116"/>
      <c r="AX983" s="116"/>
      <c r="AY983" s="116"/>
    </row>
    <row r="984" spans="9:51" ht="15.75" customHeight="1">
      <c r="I984" s="260"/>
      <c r="J984" s="116"/>
      <c r="K984" s="130"/>
      <c r="L984" s="130"/>
      <c r="M984" s="130"/>
      <c r="N984" s="130"/>
      <c r="O984" s="130"/>
      <c r="P984" s="117"/>
      <c r="Q984" s="130"/>
      <c r="R984" s="130"/>
      <c r="S984" s="130"/>
      <c r="T984" s="130"/>
      <c r="U984" s="130"/>
      <c r="V984" s="325"/>
      <c r="W984" s="325"/>
      <c r="X984" s="130"/>
      <c r="Y984" s="325"/>
      <c r="Z984" s="325"/>
      <c r="AA984" s="325"/>
      <c r="AB984" s="130"/>
      <c r="AC984" s="130"/>
      <c r="AD984" s="130"/>
      <c r="AE984" s="130"/>
      <c r="AF984" s="130"/>
      <c r="AG984" s="130"/>
      <c r="AH984" s="130"/>
      <c r="AI984" s="130"/>
      <c r="AJ984" s="130"/>
      <c r="AK984" s="130"/>
      <c r="AL984" s="130"/>
      <c r="AM984" s="130"/>
      <c r="AN984" s="130"/>
      <c r="AO984" s="116"/>
      <c r="AP984" s="116"/>
      <c r="AQ984" s="116"/>
      <c r="AR984" s="116"/>
      <c r="AS984" s="116"/>
      <c r="AT984" s="116"/>
      <c r="AU984" s="116"/>
      <c r="AV984" s="116"/>
      <c r="AW984" s="116"/>
      <c r="AX984" s="116"/>
      <c r="AY984" s="116"/>
    </row>
    <row r="985" spans="9:51" ht="15.75" customHeight="1">
      <c r="I985" s="260"/>
      <c r="J985" s="116"/>
      <c r="K985" s="130"/>
      <c r="L985" s="130"/>
      <c r="M985" s="130"/>
      <c r="N985" s="130"/>
      <c r="O985" s="130"/>
      <c r="P985" s="117"/>
      <c r="Q985" s="130"/>
      <c r="R985" s="130"/>
      <c r="S985" s="130"/>
      <c r="T985" s="130"/>
      <c r="U985" s="130"/>
      <c r="V985" s="325"/>
      <c r="W985" s="325"/>
      <c r="X985" s="130"/>
      <c r="Y985" s="325"/>
      <c r="Z985" s="325"/>
      <c r="AA985" s="325"/>
      <c r="AB985" s="130"/>
      <c r="AC985" s="130"/>
      <c r="AD985" s="130"/>
      <c r="AE985" s="130"/>
      <c r="AF985" s="130"/>
      <c r="AG985" s="130"/>
      <c r="AH985" s="130"/>
      <c r="AI985" s="130"/>
      <c r="AJ985" s="130"/>
      <c r="AK985" s="130"/>
      <c r="AL985" s="130"/>
      <c r="AM985" s="130"/>
      <c r="AN985" s="130"/>
      <c r="AO985" s="116"/>
      <c r="AP985" s="116"/>
      <c r="AQ985" s="116"/>
      <c r="AR985" s="116"/>
      <c r="AS985" s="116"/>
      <c r="AT985" s="116"/>
      <c r="AU985" s="116"/>
      <c r="AV985" s="116"/>
      <c r="AW985" s="116"/>
      <c r="AX985" s="116"/>
      <c r="AY985" s="116"/>
    </row>
    <row r="986" spans="9:51" ht="15.75" customHeight="1">
      <c r="I986" s="260"/>
      <c r="J986" s="116"/>
      <c r="K986" s="130"/>
      <c r="L986" s="130"/>
      <c r="M986" s="130"/>
      <c r="N986" s="130"/>
      <c r="O986" s="130"/>
      <c r="P986" s="117"/>
      <c r="Q986" s="130"/>
      <c r="R986" s="130"/>
      <c r="S986" s="130"/>
      <c r="T986" s="130"/>
      <c r="U986" s="130"/>
      <c r="V986" s="325"/>
      <c r="W986" s="325"/>
      <c r="X986" s="130"/>
      <c r="Y986" s="325"/>
      <c r="Z986" s="325"/>
      <c r="AA986" s="325"/>
      <c r="AB986" s="130"/>
      <c r="AC986" s="130"/>
      <c r="AD986" s="130"/>
      <c r="AE986" s="130"/>
      <c r="AF986" s="130"/>
      <c r="AG986" s="130"/>
      <c r="AH986" s="130"/>
      <c r="AI986" s="130"/>
      <c r="AJ986" s="130"/>
      <c r="AK986" s="130"/>
      <c r="AL986" s="130"/>
      <c r="AM986" s="130"/>
      <c r="AN986" s="130"/>
      <c r="AO986" s="116"/>
      <c r="AP986" s="116"/>
      <c r="AQ986" s="116"/>
      <c r="AR986" s="116"/>
      <c r="AS986" s="116"/>
      <c r="AT986" s="116"/>
      <c r="AU986" s="116"/>
      <c r="AV986" s="116"/>
      <c r="AW986" s="116"/>
      <c r="AX986" s="116"/>
      <c r="AY986" s="116"/>
    </row>
    <row r="987" spans="9:51" ht="15.75" customHeight="1">
      <c r="I987" s="260"/>
      <c r="J987" s="116"/>
      <c r="K987" s="130"/>
      <c r="L987" s="130"/>
      <c r="M987" s="130"/>
      <c r="N987" s="130"/>
      <c r="O987" s="130"/>
      <c r="P987" s="117"/>
      <c r="Q987" s="130"/>
      <c r="R987" s="130"/>
      <c r="S987" s="130"/>
      <c r="T987" s="130"/>
      <c r="U987" s="130"/>
      <c r="V987" s="325"/>
      <c r="W987" s="325"/>
      <c r="X987" s="130"/>
      <c r="Y987" s="325"/>
      <c r="Z987" s="325"/>
      <c r="AA987" s="325"/>
      <c r="AB987" s="130"/>
      <c r="AC987" s="130"/>
      <c r="AD987" s="130"/>
      <c r="AE987" s="130"/>
      <c r="AF987" s="130"/>
      <c r="AG987" s="130"/>
      <c r="AH987" s="130"/>
      <c r="AI987" s="130"/>
      <c r="AJ987" s="130"/>
      <c r="AK987" s="130"/>
      <c r="AL987" s="130"/>
      <c r="AM987" s="130"/>
      <c r="AN987" s="130"/>
      <c r="AO987" s="116"/>
      <c r="AP987" s="116"/>
      <c r="AQ987" s="116"/>
      <c r="AR987" s="116"/>
      <c r="AS987" s="116"/>
      <c r="AT987" s="116"/>
      <c r="AU987" s="116"/>
      <c r="AV987" s="116"/>
      <c r="AW987" s="116"/>
      <c r="AX987" s="116"/>
      <c r="AY987" s="116"/>
    </row>
    <row r="988" spans="9:51" ht="15.75" customHeight="1">
      <c r="I988" s="260"/>
      <c r="J988" s="116"/>
      <c r="K988" s="130"/>
      <c r="L988" s="130"/>
      <c r="M988" s="130"/>
      <c r="N988" s="130"/>
      <c r="O988" s="130"/>
      <c r="P988" s="117"/>
      <c r="Q988" s="130"/>
      <c r="R988" s="130"/>
      <c r="S988" s="130"/>
      <c r="T988" s="130"/>
      <c r="U988" s="130"/>
      <c r="V988" s="325"/>
      <c r="W988" s="325"/>
      <c r="X988" s="130"/>
      <c r="Y988" s="325"/>
      <c r="Z988" s="325"/>
      <c r="AA988" s="325"/>
      <c r="AB988" s="130"/>
      <c r="AC988" s="130"/>
      <c r="AD988" s="130"/>
      <c r="AE988" s="130"/>
      <c r="AF988" s="130"/>
      <c r="AG988" s="130"/>
      <c r="AH988" s="130"/>
      <c r="AI988" s="130"/>
      <c r="AJ988" s="130"/>
      <c r="AK988" s="130"/>
      <c r="AL988" s="130"/>
      <c r="AM988" s="130"/>
      <c r="AN988" s="130"/>
      <c r="AO988" s="116"/>
      <c r="AP988" s="116"/>
      <c r="AQ988" s="116"/>
      <c r="AR988" s="116"/>
      <c r="AS988" s="116"/>
      <c r="AT988" s="116"/>
      <c r="AU988" s="116"/>
      <c r="AV988" s="116"/>
      <c r="AW988" s="116"/>
      <c r="AX988" s="116"/>
      <c r="AY988" s="116"/>
    </row>
    <row r="989" spans="9:51" ht="15.75" customHeight="1">
      <c r="I989" s="260"/>
      <c r="J989" s="116"/>
      <c r="K989" s="130"/>
      <c r="L989" s="130"/>
      <c r="M989" s="130"/>
      <c r="N989" s="130"/>
      <c r="O989" s="130"/>
      <c r="P989" s="117"/>
      <c r="Q989" s="130"/>
      <c r="R989" s="130"/>
      <c r="S989" s="130"/>
      <c r="T989" s="130"/>
      <c r="U989" s="130"/>
      <c r="V989" s="325"/>
      <c r="W989" s="325"/>
      <c r="X989" s="130"/>
      <c r="Y989" s="325"/>
      <c r="Z989" s="325"/>
      <c r="AA989" s="325"/>
      <c r="AB989" s="130"/>
      <c r="AC989" s="130"/>
      <c r="AD989" s="130"/>
      <c r="AE989" s="130"/>
      <c r="AF989" s="130"/>
      <c r="AG989" s="130"/>
      <c r="AH989" s="130"/>
      <c r="AI989" s="130"/>
      <c r="AJ989" s="130"/>
      <c r="AK989" s="130"/>
      <c r="AL989" s="130"/>
      <c r="AM989" s="130"/>
      <c r="AN989" s="130"/>
      <c r="AO989" s="116"/>
      <c r="AP989" s="116"/>
      <c r="AQ989" s="116"/>
      <c r="AR989" s="116"/>
      <c r="AS989" s="116"/>
      <c r="AT989" s="116"/>
      <c r="AU989" s="116"/>
      <c r="AV989" s="116"/>
      <c r="AW989" s="116"/>
      <c r="AX989" s="116"/>
      <c r="AY989" s="116"/>
    </row>
    <row r="990" spans="9:51" ht="15.75" customHeight="1">
      <c r="I990" s="260"/>
      <c r="J990" s="116"/>
      <c r="K990" s="130"/>
      <c r="L990" s="130"/>
      <c r="M990" s="130"/>
      <c r="N990" s="130"/>
      <c r="O990" s="130"/>
      <c r="P990" s="117"/>
      <c r="Q990" s="130"/>
      <c r="R990" s="130"/>
      <c r="S990" s="130"/>
      <c r="T990" s="130"/>
      <c r="U990" s="130"/>
      <c r="V990" s="325"/>
      <c r="W990" s="325"/>
      <c r="X990" s="130"/>
      <c r="Y990" s="325"/>
      <c r="Z990" s="325"/>
      <c r="AA990" s="325"/>
      <c r="AB990" s="130"/>
      <c r="AC990" s="130"/>
      <c r="AD990" s="130"/>
      <c r="AE990" s="130"/>
      <c r="AF990" s="130"/>
      <c r="AG990" s="130"/>
      <c r="AH990" s="130"/>
      <c r="AI990" s="130"/>
      <c r="AJ990" s="130"/>
      <c r="AK990" s="130"/>
      <c r="AL990" s="130"/>
      <c r="AM990" s="130"/>
      <c r="AN990" s="130"/>
      <c r="AO990" s="116"/>
      <c r="AP990" s="116"/>
      <c r="AQ990" s="116"/>
      <c r="AR990" s="116"/>
      <c r="AS990" s="116"/>
      <c r="AT990" s="116"/>
      <c r="AU990" s="116"/>
      <c r="AV990" s="116"/>
      <c r="AW990" s="116"/>
      <c r="AX990" s="116"/>
      <c r="AY990" s="116"/>
    </row>
    <row r="991" spans="9:51" ht="15.75" customHeight="1">
      <c r="I991" s="260"/>
      <c r="J991" s="116"/>
      <c r="K991" s="130"/>
      <c r="L991" s="130"/>
      <c r="M991" s="130"/>
      <c r="N991" s="130"/>
      <c r="O991" s="130"/>
      <c r="P991" s="117"/>
      <c r="Q991" s="130"/>
      <c r="R991" s="130"/>
      <c r="S991" s="130"/>
      <c r="T991" s="130"/>
      <c r="U991" s="130"/>
      <c r="V991" s="325"/>
      <c r="W991" s="325"/>
      <c r="X991" s="130"/>
      <c r="Y991" s="325"/>
      <c r="Z991" s="325"/>
      <c r="AA991" s="325"/>
      <c r="AB991" s="130"/>
      <c r="AC991" s="130"/>
      <c r="AD991" s="130"/>
      <c r="AE991" s="130"/>
      <c r="AF991" s="130"/>
      <c r="AG991" s="130"/>
      <c r="AH991" s="130"/>
      <c r="AI991" s="130"/>
      <c r="AJ991" s="130"/>
      <c r="AK991" s="130"/>
      <c r="AL991" s="130"/>
      <c r="AM991" s="130"/>
      <c r="AN991" s="130"/>
      <c r="AO991" s="116"/>
      <c r="AP991" s="116"/>
      <c r="AQ991" s="116"/>
      <c r="AR991" s="116"/>
      <c r="AS991" s="116"/>
      <c r="AT991" s="116"/>
      <c r="AU991" s="116"/>
      <c r="AV991" s="116"/>
      <c r="AW991" s="116"/>
      <c r="AX991" s="116"/>
      <c r="AY991" s="116"/>
    </row>
    <row r="992" spans="9:51" ht="15.75" customHeight="1">
      <c r="I992" s="260"/>
      <c r="J992" s="116"/>
      <c r="K992" s="130"/>
      <c r="L992" s="130"/>
      <c r="M992" s="130"/>
      <c r="N992" s="130"/>
      <c r="O992" s="130"/>
      <c r="P992" s="117"/>
      <c r="Q992" s="130"/>
      <c r="R992" s="130"/>
      <c r="S992" s="130"/>
      <c r="T992" s="130"/>
      <c r="U992" s="130"/>
      <c r="V992" s="325"/>
      <c r="W992" s="325"/>
      <c r="X992" s="130"/>
      <c r="Y992" s="325"/>
      <c r="Z992" s="325"/>
      <c r="AA992" s="325"/>
      <c r="AB992" s="130"/>
      <c r="AC992" s="130"/>
      <c r="AD992" s="130"/>
      <c r="AE992" s="130"/>
      <c r="AF992" s="130"/>
      <c r="AG992" s="130"/>
      <c r="AH992" s="130"/>
      <c r="AI992" s="130"/>
      <c r="AJ992" s="130"/>
      <c r="AK992" s="130"/>
      <c r="AL992" s="130"/>
      <c r="AM992" s="130"/>
      <c r="AN992" s="130"/>
      <c r="AO992" s="116"/>
      <c r="AP992" s="116"/>
      <c r="AQ992" s="116"/>
      <c r="AR992" s="116"/>
      <c r="AS992" s="116"/>
      <c r="AT992" s="116"/>
      <c r="AU992" s="116"/>
      <c r="AV992" s="116"/>
      <c r="AW992" s="116"/>
      <c r="AX992" s="116"/>
      <c r="AY992" s="116"/>
    </row>
    <row r="993" spans="9:51" ht="15.75" customHeight="1">
      <c r="I993" s="260"/>
      <c r="J993" s="116"/>
      <c r="K993" s="130"/>
      <c r="L993" s="130"/>
      <c r="M993" s="130"/>
      <c r="N993" s="130"/>
      <c r="O993" s="130"/>
      <c r="P993" s="117"/>
      <c r="Q993" s="130"/>
      <c r="R993" s="130"/>
      <c r="S993" s="130"/>
      <c r="T993" s="130"/>
      <c r="U993" s="130"/>
      <c r="V993" s="325"/>
      <c r="W993" s="325"/>
      <c r="X993" s="130"/>
      <c r="Y993" s="325"/>
      <c r="Z993" s="325"/>
      <c r="AA993" s="325"/>
      <c r="AB993" s="130"/>
      <c r="AC993" s="130"/>
      <c r="AD993" s="130"/>
      <c r="AE993" s="130"/>
      <c r="AF993" s="130"/>
      <c r="AG993" s="130"/>
      <c r="AH993" s="130"/>
      <c r="AI993" s="130"/>
      <c r="AJ993" s="130"/>
      <c r="AK993" s="130"/>
      <c r="AL993" s="130"/>
      <c r="AM993" s="130"/>
      <c r="AN993" s="130"/>
      <c r="AO993" s="116"/>
      <c r="AP993" s="116"/>
      <c r="AQ993" s="116"/>
      <c r="AR993" s="116"/>
      <c r="AS993" s="116"/>
      <c r="AT993" s="116"/>
      <c r="AU993" s="116"/>
      <c r="AV993" s="116"/>
      <c r="AW993" s="116"/>
      <c r="AX993" s="116"/>
      <c r="AY993" s="116"/>
    </row>
    <row r="994" spans="9:51" ht="15.75" customHeight="1">
      <c r="I994" s="260"/>
      <c r="J994" s="116"/>
      <c r="K994" s="130"/>
      <c r="L994" s="130"/>
      <c r="M994" s="130"/>
      <c r="N994" s="130"/>
      <c r="O994" s="130"/>
      <c r="P994" s="117"/>
      <c r="Q994" s="130"/>
      <c r="R994" s="130"/>
      <c r="S994" s="130"/>
      <c r="T994" s="130"/>
      <c r="U994" s="130"/>
      <c r="V994" s="325"/>
      <c r="W994" s="325"/>
      <c r="X994" s="130"/>
      <c r="Y994" s="325"/>
      <c r="Z994" s="325"/>
      <c r="AA994" s="325"/>
      <c r="AB994" s="130"/>
      <c r="AC994" s="130"/>
      <c r="AD994" s="130"/>
      <c r="AE994" s="130"/>
      <c r="AF994" s="130"/>
      <c r="AG994" s="130"/>
      <c r="AH994" s="130"/>
      <c r="AI994" s="130"/>
      <c r="AJ994" s="130"/>
      <c r="AK994" s="130"/>
      <c r="AL994" s="130"/>
      <c r="AM994" s="130"/>
      <c r="AN994" s="130"/>
      <c r="AO994" s="116"/>
      <c r="AP994" s="116"/>
      <c r="AQ994" s="116"/>
      <c r="AR994" s="116"/>
      <c r="AS994" s="116"/>
      <c r="AT994" s="116"/>
      <c r="AU994" s="116"/>
      <c r="AV994" s="116"/>
      <c r="AW994" s="116"/>
      <c r="AX994" s="116"/>
      <c r="AY994" s="116"/>
    </row>
    <row r="995" spans="9:51" ht="15.75" customHeight="1">
      <c r="I995" s="260"/>
      <c r="J995" s="116"/>
      <c r="K995" s="130"/>
      <c r="L995" s="130"/>
      <c r="M995" s="130"/>
      <c r="N995" s="130"/>
      <c r="O995" s="130"/>
      <c r="P995" s="117"/>
      <c r="Q995" s="130"/>
      <c r="R995" s="130"/>
      <c r="S995" s="130"/>
      <c r="T995" s="130"/>
      <c r="U995" s="130"/>
      <c r="V995" s="325"/>
      <c r="W995" s="325"/>
      <c r="X995" s="130"/>
      <c r="Y995" s="325"/>
      <c r="Z995" s="325"/>
      <c r="AA995" s="325"/>
      <c r="AB995" s="130"/>
      <c r="AC995" s="130"/>
      <c r="AD995" s="130"/>
      <c r="AE995" s="130"/>
      <c r="AF995" s="130"/>
      <c r="AG995" s="130"/>
      <c r="AH995" s="130"/>
      <c r="AI995" s="130"/>
      <c r="AJ995" s="130"/>
      <c r="AK995" s="130"/>
      <c r="AL995" s="130"/>
      <c r="AM995" s="130"/>
      <c r="AN995" s="130"/>
      <c r="AO995" s="116"/>
      <c r="AP995" s="116"/>
      <c r="AQ995" s="116"/>
      <c r="AR995" s="116"/>
      <c r="AS995" s="116"/>
      <c r="AT995" s="116"/>
      <c r="AU995" s="116"/>
      <c r="AV995" s="116"/>
      <c r="AW995" s="116"/>
      <c r="AX995" s="116"/>
      <c r="AY995" s="116"/>
    </row>
    <row r="996" spans="9:51" ht="15.75" customHeight="1">
      <c r="I996" s="260"/>
      <c r="J996" s="116"/>
      <c r="K996" s="130"/>
      <c r="L996" s="130"/>
      <c r="M996" s="130"/>
      <c r="N996" s="130"/>
      <c r="O996" s="130"/>
      <c r="P996" s="117"/>
      <c r="Q996" s="130"/>
      <c r="R996" s="130"/>
      <c r="S996" s="130"/>
      <c r="T996" s="130"/>
      <c r="U996" s="130"/>
      <c r="V996" s="325"/>
      <c r="W996" s="325"/>
      <c r="X996" s="130"/>
      <c r="Y996" s="325"/>
      <c r="Z996" s="325"/>
      <c r="AA996" s="325"/>
      <c r="AB996" s="130"/>
      <c r="AC996" s="130"/>
      <c r="AD996" s="130"/>
      <c r="AE996" s="130"/>
      <c r="AF996" s="130"/>
      <c r="AG996" s="130"/>
      <c r="AH996" s="130"/>
      <c r="AI996" s="130"/>
      <c r="AJ996" s="130"/>
      <c r="AK996" s="130"/>
      <c r="AL996" s="130"/>
      <c r="AM996" s="130"/>
      <c r="AN996" s="130"/>
      <c r="AO996" s="116"/>
      <c r="AP996" s="116"/>
      <c r="AQ996" s="116"/>
      <c r="AR996" s="116"/>
      <c r="AS996" s="116"/>
      <c r="AT996" s="116"/>
      <c r="AU996" s="116"/>
      <c r="AV996" s="116"/>
      <c r="AW996" s="116"/>
      <c r="AX996" s="116"/>
      <c r="AY996" s="116"/>
    </row>
    <row r="997" spans="9:51" ht="15.75" customHeight="1">
      <c r="I997" s="260"/>
      <c r="J997" s="116"/>
      <c r="K997" s="130"/>
      <c r="L997" s="130"/>
      <c r="M997" s="130"/>
      <c r="N997" s="130"/>
      <c r="O997" s="130"/>
      <c r="P997" s="117"/>
      <c r="Q997" s="130"/>
      <c r="R997" s="130"/>
      <c r="S997" s="130"/>
      <c r="T997" s="130"/>
      <c r="U997" s="130"/>
      <c r="V997" s="325"/>
      <c r="W997" s="325"/>
      <c r="X997" s="130"/>
      <c r="Y997" s="325"/>
      <c r="Z997" s="325"/>
      <c r="AA997" s="325"/>
      <c r="AB997" s="130"/>
      <c r="AC997" s="130"/>
      <c r="AD997" s="130"/>
      <c r="AE997" s="130"/>
      <c r="AF997" s="130"/>
      <c r="AG997" s="130"/>
      <c r="AH997" s="130"/>
      <c r="AI997" s="130"/>
      <c r="AJ997" s="130"/>
      <c r="AK997" s="130"/>
      <c r="AL997" s="130"/>
      <c r="AM997" s="130"/>
      <c r="AN997" s="130"/>
      <c r="AO997" s="116"/>
      <c r="AP997" s="116"/>
      <c r="AQ997" s="116"/>
      <c r="AR997" s="116"/>
      <c r="AS997" s="116"/>
      <c r="AT997" s="116"/>
      <c r="AU997" s="116"/>
      <c r="AV997" s="116"/>
      <c r="AW997" s="116"/>
      <c r="AX997" s="116"/>
      <c r="AY997" s="116"/>
    </row>
    <row r="998" spans="9:51" ht="15.75" customHeight="1">
      <c r="I998" s="260"/>
      <c r="J998" s="116"/>
      <c r="K998" s="130"/>
      <c r="L998" s="130"/>
      <c r="M998" s="130"/>
      <c r="N998" s="130"/>
      <c r="O998" s="130"/>
      <c r="P998" s="117"/>
      <c r="Q998" s="130"/>
      <c r="R998" s="130"/>
      <c r="S998" s="130"/>
      <c r="T998" s="130"/>
      <c r="U998" s="130"/>
      <c r="V998" s="325"/>
      <c r="W998" s="325"/>
      <c r="X998" s="130"/>
      <c r="Y998" s="325"/>
      <c r="Z998" s="325"/>
      <c r="AA998" s="325"/>
      <c r="AB998" s="130"/>
      <c r="AC998" s="130"/>
      <c r="AD998" s="130"/>
      <c r="AE998" s="130"/>
      <c r="AF998" s="130"/>
      <c r="AG998" s="130"/>
      <c r="AH998" s="130"/>
      <c r="AI998" s="130"/>
      <c r="AJ998" s="130"/>
      <c r="AK998" s="130"/>
      <c r="AL998" s="130"/>
      <c r="AM998" s="130"/>
      <c r="AN998" s="130"/>
      <c r="AO998" s="116"/>
      <c r="AP998" s="116"/>
      <c r="AQ998" s="116"/>
      <c r="AR998" s="116"/>
      <c r="AS998" s="116"/>
      <c r="AT998" s="116"/>
      <c r="AU998" s="116"/>
      <c r="AV998" s="116"/>
      <c r="AW998" s="116"/>
      <c r="AX998" s="116"/>
      <c r="AY998" s="116"/>
    </row>
    <row r="999" spans="9:51" ht="15.75" customHeight="1">
      <c r="I999" s="260"/>
      <c r="J999" s="116"/>
      <c r="K999" s="130"/>
      <c r="L999" s="130"/>
      <c r="M999" s="130"/>
      <c r="N999" s="130"/>
      <c r="O999" s="130"/>
      <c r="P999" s="117"/>
      <c r="Q999" s="130"/>
      <c r="R999" s="130"/>
      <c r="S999" s="130"/>
      <c r="T999" s="130"/>
      <c r="U999" s="130"/>
      <c r="V999" s="325"/>
      <c r="W999" s="325"/>
      <c r="X999" s="130"/>
      <c r="Y999" s="325"/>
      <c r="Z999" s="325"/>
      <c r="AA999" s="325"/>
      <c r="AB999" s="130"/>
      <c r="AC999" s="130"/>
      <c r="AD999" s="130"/>
      <c r="AE999" s="130"/>
      <c r="AF999" s="130"/>
      <c r="AG999" s="130"/>
      <c r="AH999" s="130"/>
      <c r="AI999" s="130"/>
      <c r="AJ999" s="130"/>
      <c r="AK999" s="130"/>
      <c r="AL999" s="130"/>
      <c r="AM999" s="130"/>
      <c r="AN999" s="130"/>
      <c r="AO999" s="116"/>
      <c r="AP999" s="116"/>
      <c r="AQ999" s="116"/>
      <c r="AR999" s="116"/>
      <c r="AS999" s="116"/>
      <c r="AT999" s="116"/>
      <c r="AU999" s="116"/>
      <c r="AV999" s="116"/>
      <c r="AW999" s="116"/>
      <c r="AX999" s="116"/>
      <c r="AY999" s="116"/>
    </row>
    <row r="1000" spans="9:51" ht="15.75" customHeight="1">
      <c r="I1000" s="260"/>
      <c r="J1000" s="116"/>
      <c r="K1000" s="130"/>
      <c r="L1000" s="130"/>
      <c r="M1000" s="130"/>
      <c r="N1000" s="130"/>
      <c r="O1000" s="130"/>
      <c r="P1000" s="117"/>
      <c r="Q1000" s="130"/>
      <c r="R1000" s="130"/>
      <c r="S1000" s="130"/>
      <c r="T1000" s="130"/>
      <c r="U1000" s="130"/>
      <c r="V1000" s="325"/>
      <c r="W1000" s="325"/>
      <c r="X1000" s="130"/>
      <c r="Y1000" s="325"/>
      <c r="Z1000" s="325"/>
      <c r="AA1000" s="325"/>
      <c r="AB1000" s="130"/>
      <c r="AC1000" s="130"/>
      <c r="AD1000" s="130"/>
      <c r="AE1000" s="130"/>
      <c r="AF1000" s="130"/>
      <c r="AG1000" s="130"/>
      <c r="AH1000" s="130"/>
      <c r="AI1000" s="130"/>
      <c r="AJ1000" s="130"/>
      <c r="AK1000" s="130"/>
      <c r="AL1000" s="130"/>
      <c r="AM1000" s="130"/>
      <c r="AN1000" s="130"/>
      <c r="AO1000" s="116"/>
      <c r="AP1000" s="116"/>
      <c r="AQ1000" s="116"/>
      <c r="AR1000" s="116"/>
      <c r="AS1000" s="116"/>
      <c r="AT1000" s="116"/>
      <c r="AU1000" s="116"/>
      <c r="AV1000" s="116"/>
      <c r="AW1000" s="116"/>
      <c r="AX1000" s="116"/>
      <c r="AY1000" s="116"/>
    </row>
  </sheetData>
  <mergeCells count="6">
    <mergeCell ref="B320:F320"/>
    <mergeCell ref="A6:F6"/>
    <mergeCell ref="K6:O6"/>
    <mergeCell ref="Q6:AJ6"/>
    <mergeCell ref="B250:F250"/>
    <mergeCell ref="C292:F292"/>
  </mergeCells>
  <pageMargins left="0.7" right="0.7" top="0.75" bottom="0.75" header="0" footer="0"/>
  <pageSetup orientation="landscape"/>
  <headerFooter>
    <oddHeader>&amp;R</oddHead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tabSelected="1" workbookViewId="0">
      <selection activeCell="F17" sqref="F17"/>
    </sheetView>
  </sheetViews>
  <sheetFormatPr baseColWidth="10" defaultColWidth="14.42578125" defaultRowHeight="15" customHeight="1"/>
  <cols>
    <col min="1" max="1" width="20.85546875" customWidth="1"/>
    <col min="2" max="2" width="47.5703125" style="381" customWidth="1"/>
    <col min="3" max="3" width="18" customWidth="1"/>
    <col min="4" max="4" width="11.85546875" customWidth="1"/>
    <col min="5" max="5" width="3.7109375" customWidth="1"/>
    <col min="6" max="6" width="40.5703125" customWidth="1"/>
    <col min="7" max="7" width="16.7109375" customWidth="1"/>
    <col min="8" max="8" width="12.7109375" customWidth="1"/>
    <col min="9" max="26" width="10" customWidth="1"/>
  </cols>
  <sheetData>
    <row r="1" spans="1:26" ht="18" customHeight="1">
      <c r="A1" s="429" t="s">
        <v>0</v>
      </c>
      <c r="B1" s="430"/>
      <c r="C1" s="430"/>
      <c r="D1" s="430"/>
      <c r="E1" s="11"/>
      <c r="F1" s="12"/>
      <c r="G1" s="2"/>
      <c r="H1" s="1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8" customHeight="1">
      <c r="A2" s="429" t="s">
        <v>1</v>
      </c>
      <c r="B2" s="430"/>
      <c r="C2" s="430"/>
      <c r="D2" s="430"/>
      <c r="E2" s="11"/>
      <c r="F2" s="12"/>
      <c r="G2" s="2"/>
      <c r="H2" s="1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434" t="s">
        <v>2</v>
      </c>
      <c r="B3" s="430"/>
      <c r="C3" s="430"/>
      <c r="D3" s="430"/>
      <c r="E3" s="13"/>
      <c r="F3" s="12"/>
      <c r="G3" s="2"/>
      <c r="H3" s="1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14"/>
      <c r="B4" s="369"/>
      <c r="C4" s="15"/>
      <c r="D4" s="5"/>
      <c r="E4" s="16"/>
      <c r="F4" s="12"/>
      <c r="G4" s="2"/>
      <c r="H4" s="1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17"/>
      <c r="B5" s="370"/>
      <c r="C5" s="15"/>
      <c r="D5" s="18"/>
      <c r="E5" s="19"/>
      <c r="F5" s="12"/>
      <c r="G5" s="2"/>
      <c r="H5" s="1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435" t="s">
        <v>22</v>
      </c>
      <c r="B6" s="430"/>
      <c r="C6" s="430"/>
      <c r="D6" s="430"/>
      <c r="E6" s="21"/>
      <c r="F6" s="12"/>
      <c r="G6" s="2"/>
      <c r="H6" s="1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9.25" customHeight="1">
      <c r="A7" s="22" t="s">
        <v>23</v>
      </c>
      <c r="B7" s="371" t="s">
        <v>24</v>
      </c>
      <c r="C7" s="23" t="s">
        <v>25</v>
      </c>
      <c r="D7" s="24" t="s">
        <v>26</v>
      </c>
      <c r="E7" s="25"/>
      <c r="F7" s="12"/>
      <c r="G7" s="2"/>
      <c r="H7" s="1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>
      <c r="A8" s="26" t="s">
        <v>27</v>
      </c>
      <c r="B8" s="372" t="s">
        <v>28</v>
      </c>
      <c r="C8" s="27">
        <f>+C9+C84</f>
        <v>3845143219</v>
      </c>
      <c r="D8" s="28">
        <f t="shared" ref="D8:D12" si="0">C8/$C$8</f>
        <v>1</v>
      </c>
      <c r="E8" s="29"/>
      <c r="F8" s="12"/>
      <c r="G8" s="2"/>
      <c r="H8" s="1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26" t="s">
        <v>29</v>
      </c>
      <c r="B9" s="372" t="s">
        <v>30</v>
      </c>
      <c r="C9" s="27">
        <f>+C10+C36+C75</f>
        <v>2349083664</v>
      </c>
      <c r="D9" s="28">
        <f t="shared" si="0"/>
        <v>0.6109222804478327</v>
      </c>
      <c r="E9" s="29"/>
      <c r="F9" s="12"/>
      <c r="G9" s="2"/>
      <c r="H9" s="1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26" t="s">
        <v>31</v>
      </c>
      <c r="B10" s="372" t="s">
        <v>32</v>
      </c>
      <c r="C10" s="27">
        <f>+C11+C14+C31</f>
        <v>1075700000</v>
      </c>
      <c r="D10" s="28">
        <f t="shared" si="0"/>
        <v>0.27975550941370542</v>
      </c>
      <c r="E10" s="29"/>
      <c r="F10" s="12"/>
      <c r="G10" s="2"/>
      <c r="H10" s="1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26" t="s">
        <v>33</v>
      </c>
      <c r="B11" s="372" t="s">
        <v>34</v>
      </c>
      <c r="C11" s="27">
        <f>+C12</f>
        <v>353200000</v>
      </c>
      <c r="D11" s="28">
        <f t="shared" si="0"/>
        <v>9.1856136399480107E-2</v>
      </c>
      <c r="E11" s="29"/>
      <c r="F11" s="12"/>
      <c r="G11" s="2"/>
      <c r="H11" s="1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7" customHeight="1">
      <c r="A12" s="30" t="s">
        <v>35</v>
      </c>
      <c r="B12" s="373" t="s">
        <v>36</v>
      </c>
      <c r="C12" s="31">
        <v>353200000</v>
      </c>
      <c r="D12" s="32">
        <f t="shared" si="0"/>
        <v>9.1856136399480107E-2</v>
      </c>
      <c r="E12" s="29"/>
      <c r="F12" s="12"/>
      <c r="G12" s="2"/>
      <c r="H12" s="1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>
      <c r="A13" s="30"/>
      <c r="B13" s="373"/>
      <c r="C13" s="31"/>
      <c r="D13" s="32"/>
      <c r="E13" s="29"/>
      <c r="F13" s="12"/>
      <c r="G13" s="2"/>
      <c r="H13" s="1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" customHeight="1">
      <c r="A14" s="26" t="s">
        <v>37</v>
      </c>
      <c r="B14" s="374" t="s">
        <v>38</v>
      </c>
      <c r="C14" s="27">
        <f>+C15+C25</f>
        <v>694400000</v>
      </c>
      <c r="D14" s="28">
        <f t="shared" ref="D14:D16" si="1">C14/$C$8</f>
        <v>0.18059145276273778</v>
      </c>
      <c r="E14" s="29"/>
      <c r="F14" s="12"/>
      <c r="G14" s="2"/>
      <c r="H14" s="1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6.5" customHeight="1">
      <c r="A15" s="26" t="s">
        <v>39</v>
      </c>
      <c r="B15" s="372" t="s">
        <v>40</v>
      </c>
      <c r="C15" s="27">
        <f>+C16+C20</f>
        <v>105600000</v>
      </c>
      <c r="D15" s="28">
        <f t="shared" si="1"/>
        <v>2.7463216318757359E-2</v>
      </c>
      <c r="E15" s="29"/>
      <c r="F15" s="12"/>
      <c r="G15" s="2"/>
      <c r="H15" s="1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27.75" customHeight="1">
      <c r="A16" s="26" t="s">
        <v>41</v>
      </c>
      <c r="B16" s="372" t="s">
        <v>42</v>
      </c>
      <c r="C16" s="27">
        <f>SUM(C17:C18)</f>
        <v>105200000</v>
      </c>
      <c r="D16" s="28">
        <f t="shared" si="1"/>
        <v>2.7359188984216611E-2</v>
      </c>
      <c r="E16" s="33"/>
      <c r="F16" s="12"/>
      <c r="G16" s="2"/>
      <c r="H16" s="1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36" customHeight="1">
      <c r="A17" s="30" t="s">
        <v>43</v>
      </c>
      <c r="B17" s="373" t="s">
        <v>44</v>
      </c>
      <c r="C17" s="31">
        <v>73300000</v>
      </c>
      <c r="D17" s="28"/>
      <c r="E17" s="33"/>
      <c r="F17" s="12"/>
      <c r="G17" s="2"/>
      <c r="H17" s="1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6.5" customHeight="1">
      <c r="A18" s="30" t="s">
        <v>45</v>
      </c>
      <c r="B18" s="373" t="s">
        <v>46</v>
      </c>
      <c r="C18" s="31">
        <v>31900000</v>
      </c>
      <c r="D18" s="32">
        <f>C18/$C$8</f>
        <v>8.2961799296246194E-3</v>
      </c>
      <c r="E18" s="33"/>
      <c r="F18" s="12"/>
      <c r="G18" s="2"/>
      <c r="H18" s="1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6.5" customHeight="1">
      <c r="A19" s="7"/>
      <c r="B19" s="373"/>
      <c r="C19" s="31"/>
      <c r="D19" s="32"/>
      <c r="E19" s="33"/>
      <c r="F19" s="12"/>
      <c r="G19" s="2"/>
      <c r="H19" s="1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30.75" customHeight="1">
      <c r="A20" s="26" t="s">
        <v>47</v>
      </c>
      <c r="B20" s="372" t="s">
        <v>48</v>
      </c>
      <c r="C20" s="27">
        <f>+C21</f>
        <v>400000</v>
      </c>
      <c r="D20" s="28">
        <f t="shared" ref="D20:D23" si="2">C20/$C$8</f>
        <v>1.0402733454074757E-4</v>
      </c>
      <c r="E20" s="33"/>
      <c r="F20" s="12"/>
      <c r="G20" s="2"/>
      <c r="H20" s="1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31.5" customHeight="1">
      <c r="A21" s="26" t="s">
        <v>49</v>
      </c>
      <c r="B21" s="372" t="s">
        <v>50</v>
      </c>
      <c r="C21" s="27">
        <f>SUM(C22:C23)</f>
        <v>400000</v>
      </c>
      <c r="D21" s="28">
        <f t="shared" si="2"/>
        <v>1.0402733454074757E-4</v>
      </c>
      <c r="E21" s="29"/>
      <c r="F21" s="12"/>
      <c r="G21" s="2"/>
      <c r="H21" s="1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30" t="s">
        <v>51</v>
      </c>
      <c r="B22" s="373" t="s">
        <v>52</v>
      </c>
      <c r="C22" s="31">
        <v>200000</v>
      </c>
      <c r="D22" s="32">
        <f t="shared" si="2"/>
        <v>5.2013667270373787E-5</v>
      </c>
      <c r="E22" s="29"/>
      <c r="F22" s="12"/>
      <c r="G22" s="2"/>
      <c r="H22" s="1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8.5" customHeight="1">
      <c r="A23" s="30" t="s">
        <v>53</v>
      </c>
      <c r="B23" s="373" t="s">
        <v>54</v>
      </c>
      <c r="C23" s="31">
        <v>200000</v>
      </c>
      <c r="D23" s="32">
        <f t="shared" si="2"/>
        <v>5.2013667270373787E-5</v>
      </c>
      <c r="E23" s="33"/>
      <c r="F23" s="12"/>
      <c r="G23" s="2"/>
      <c r="H23" s="1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30"/>
      <c r="B24" s="373"/>
      <c r="C24" s="31"/>
      <c r="D24" s="32"/>
      <c r="E24" s="33"/>
      <c r="F24" s="12"/>
      <c r="G24" s="2"/>
      <c r="H24" s="1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27.75" customHeight="1">
      <c r="A25" s="26" t="s">
        <v>55</v>
      </c>
      <c r="B25" s="372" t="s">
        <v>56</v>
      </c>
      <c r="C25" s="27">
        <f>+C26</f>
        <v>588800000</v>
      </c>
      <c r="D25" s="28">
        <f t="shared" ref="D25:D29" si="3">C25/$C$8</f>
        <v>0.15312823644398044</v>
      </c>
      <c r="E25" s="33"/>
      <c r="F25" s="12"/>
      <c r="G25" s="2"/>
      <c r="H25" s="1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27.75" customHeight="1">
      <c r="A26" s="26" t="s">
        <v>57</v>
      </c>
      <c r="B26" s="375" t="s">
        <v>58</v>
      </c>
      <c r="C26" s="27">
        <f>SUM(C27:C29)</f>
        <v>588800000</v>
      </c>
      <c r="D26" s="28">
        <f t="shared" si="3"/>
        <v>0.15312823644398044</v>
      </c>
      <c r="E26" s="33"/>
      <c r="F26" s="12"/>
      <c r="G26" s="2"/>
      <c r="H26" s="1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30" t="s">
        <v>59</v>
      </c>
      <c r="B27" s="373" t="s">
        <v>60</v>
      </c>
      <c r="C27" s="31">
        <v>551800000</v>
      </c>
      <c r="D27" s="32">
        <f t="shared" si="3"/>
        <v>0.14350570799896128</v>
      </c>
      <c r="E27" s="33"/>
      <c r="F27" s="12"/>
      <c r="G27" s="2"/>
      <c r="H27" s="1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30" t="s">
        <v>61</v>
      </c>
      <c r="B28" s="373" t="s">
        <v>62</v>
      </c>
      <c r="C28" s="31">
        <v>2400000</v>
      </c>
      <c r="D28" s="32">
        <f t="shared" si="3"/>
        <v>6.2416400724448547E-4</v>
      </c>
      <c r="E28" s="33"/>
      <c r="F28" s="12"/>
      <c r="G28" s="2"/>
      <c r="H28" s="1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30" t="s">
        <v>63</v>
      </c>
      <c r="B29" s="376" t="s">
        <v>64</v>
      </c>
      <c r="C29" s="31">
        <v>34600000</v>
      </c>
      <c r="D29" s="32">
        <f t="shared" si="3"/>
        <v>8.9983644377746655E-3</v>
      </c>
      <c r="E29" s="34"/>
      <c r="F29" s="12"/>
      <c r="G29" s="2"/>
      <c r="H29" s="1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30"/>
      <c r="B30" s="373"/>
      <c r="C30" s="31"/>
      <c r="D30" s="32"/>
      <c r="E30" s="29"/>
      <c r="F30" s="12"/>
      <c r="G30" s="2"/>
      <c r="H30" s="1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6" t="s">
        <v>65</v>
      </c>
      <c r="B31" s="372" t="s">
        <v>66</v>
      </c>
      <c r="C31" s="27">
        <f>+C32</f>
        <v>28100000</v>
      </c>
      <c r="D31" s="28">
        <f t="shared" ref="D31:D34" si="4">C31/$C$8</f>
        <v>7.3079202514875164E-3</v>
      </c>
      <c r="E31" s="29"/>
      <c r="F31" s="12"/>
      <c r="G31" s="2"/>
      <c r="H31" s="1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6" t="s">
        <v>67</v>
      </c>
      <c r="B32" s="375" t="s">
        <v>68</v>
      </c>
      <c r="C32" s="27">
        <f>SUM(C33:C34)</f>
        <v>28100000</v>
      </c>
      <c r="D32" s="28">
        <f t="shared" si="4"/>
        <v>7.3079202514875164E-3</v>
      </c>
      <c r="E32" s="29"/>
      <c r="F32" s="12"/>
      <c r="G32" s="2"/>
      <c r="H32" s="1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30" t="s">
        <v>69</v>
      </c>
      <c r="B33" s="373" t="s">
        <v>70</v>
      </c>
      <c r="C33" s="31">
        <v>17600000</v>
      </c>
      <c r="D33" s="32">
        <f t="shared" si="4"/>
        <v>4.5772027197928935E-3</v>
      </c>
      <c r="E33" s="33"/>
      <c r="F33" s="12"/>
      <c r="G33" s="2"/>
      <c r="H33" s="1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30" t="s">
        <v>71</v>
      </c>
      <c r="B34" s="373" t="s">
        <v>72</v>
      </c>
      <c r="C34" s="31">
        <v>10500000</v>
      </c>
      <c r="D34" s="32">
        <f t="shared" si="4"/>
        <v>2.7307175316946238E-3</v>
      </c>
      <c r="E34" s="29"/>
      <c r="F34" s="12"/>
      <c r="G34" s="2"/>
      <c r="H34" s="1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35"/>
      <c r="B35" s="377"/>
      <c r="C35" s="31"/>
      <c r="D35" s="36"/>
      <c r="E35" s="29"/>
      <c r="F35" s="12"/>
      <c r="G35" s="2"/>
      <c r="H35" s="1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6" t="s">
        <v>73</v>
      </c>
      <c r="B36" s="372" t="s">
        <v>74</v>
      </c>
      <c r="C36" s="27">
        <f>+C37+C61+C66+C71</f>
        <v>785425000</v>
      </c>
      <c r="D36" s="28">
        <f t="shared" ref="D36:D39" si="5">C36/$C$8</f>
        <v>0.20426417307916664</v>
      </c>
      <c r="E36" s="33"/>
      <c r="F36" s="12"/>
      <c r="G36" s="2"/>
      <c r="H36" s="1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6" t="s">
        <v>75</v>
      </c>
      <c r="B37" s="372" t="s">
        <v>76</v>
      </c>
      <c r="C37" s="27">
        <f>+C38+C41+C56</f>
        <v>756125000</v>
      </c>
      <c r="D37" s="28">
        <f t="shared" si="5"/>
        <v>0.19664417082405689</v>
      </c>
      <c r="E37" s="33"/>
      <c r="F37" s="12"/>
      <c r="G37" s="2"/>
      <c r="H37" s="1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6" t="s">
        <v>77</v>
      </c>
      <c r="B38" s="372" t="s">
        <v>78</v>
      </c>
      <c r="C38" s="27">
        <f>+C39</f>
        <v>15000000</v>
      </c>
      <c r="D38" s="28">
        <f t="shared" si="5"/>
        <v>3.9010250452780337E-3</v>
      </c>
      <c r="E38" s="29"/>
      <c r="F38" s="12"/>
      <c r="G38" s="2"/>
      <c r="H38" s="1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30" t="s">
        <v>79</v>
      </c>
      <c r="B39" s="373" t="s">
        <v>80</v>
      </c>
      <c r="C39" s="31">
        <v>15000000</v>
      </c>
      <c r="D39" s="32">
        <f t="shared" si="5"/>
        <v>3.9010250452780337E-3</v>
      </c>
      <c r="E39" s="33"/>
      <c r="F39" s="12"/>
      <c r="G39" s="2"/>
      <c r="H39" s="1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30"/>
      <c r="B40" s="373"/>
      <c r="C40" s="31"/>
      <c r="D40" s="32"/>
      <c r="E40" s="33"/>
      <c r="F40" s="12"/>
      <c r="G40" s="2"/>
      <c r="H40" s="1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6" t="s">
        <v>81</v>
      </c>
      <c r="B41" s="372" t="s">
        <v>82</v>
      </c>
      <c r="C41" s="27">
        <f>+C42+C45</f>
        <v>736905000</v>
      </c>
      <c r="D41" s="28">
        <f t="shared" ref="D41:D43" si="6">C41/$C$8</f>
        <v>0.19164565739937398</v>
      </c>
      <c r="E41" s="34"/>
      <c r="F41" s="12"/>
      <c r="G41" s="2"/>
      <c r="H41" s="1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6" t="s">
        <v>83</v>
      </c>
      <c r="B42" s="372" t="s">
        <v>84</v>
      </c>
      <c r="C42" s="27">
        <f>+C43</f>
        <v>2980000</v>
      </c>
      <c r="D42" s="28">
        <f t="shared" si="6"/>
        <v>7.7500364232856937E-4</v>
      </c>
      <c r="E42" s="29"/>
      <c r="F42" s="12"/>
      <c r="G42" s="2"/>
      <c r="H42" s="1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30" t="s">
        <v>85</v>
      </c>
      <c r="B43" s="373" t="s">
        <v>86</v>
      </c>
      <c r="C43" s="31">
        <v>2980000</v>
      </c>
      <c r="D43" s="32">
        <f t="shared" si="6"/>
        <v>7.7500364232856937E-4</v>
      </c>
      <c r="E43" s="29"/>
      <c r="F43" s="12"/>
      <c r="G43" s="2"/>
      <c r="H43" s="1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30"/>
      <c r="B44" s="373"/>
      <c r="C44" s="31"/>
      <c r="D44" s="32"/>
      <c r="E44" s="29"/>
      <c r="F44" s="12"/>
      <c r="G44" s="2"/>
      <c r="H44" s="1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6" t="s">
        <v>87</v>
      </c>
      <c r="B45" s="372" t="s">
        <v>88</v>
      </c>
      <c r="C45" s="27">
        <f>+C46+C48+C52</f>
        <v>733925000</v>
      </c>
      <c r="D45" s="28">
        <f t="shared" ref="D45:D46" si="7">C45/$C$8</f>
        <v>0.1908706537570454</v>
      </c>
      <c r="E45" s="33"/>
      <c r="F45" s="12"/>
      <c r="G45" s="2"/>
      <c r="H45" s="1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30" t="s">
        <v>89</v>
      </c>
      <c r="B46" s="373" t="s">
        <v>90</v>
      </c>
      <c r="C46" s="31">
        <v>1100000</v>
      </c>
      <c r="D46" s="32">
        <f t="shared" si="7"/>
        <v>2.8607516998705585E-4</v>
      </c>
      <c r="E46" s="33"/>
      <c r="F46" s="12"/>
      <c r="G46" s="2"/>
      <c r="H46" s="1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6"/>
      <c r="B47" s="372"/>
      <c r="C47" s="27"/>
      <c r="D47" s="28"/>
      <c r="E47" s="29"/>
      <c r="F47" s="12"/>
      <c r="G47" s="2"/>
      <c r="H47" s="1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6.5" customHeight="1">
      <c r="A48" s="26" t="s">
        <v>91</v>
      </c>
      <c r="B48" s="372" t="s">
        <v>92</v>
      </c>
      <c r="C48" s="27">
        <f>SUM(C49:C51)</f>
        <v>732300000</v>
      </c>
      <c r="D48" s="28">
        <f t="shared" ref="D48:D54" si="8">C48/$C$8</f>
        <v>0.19044804271047361</v>
      </c>
      <c r="E48" s="33"/>
      <c r="F48" s="12"/>
      <c r="G48" s="2"/>
      <c r="H48" s="1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6.5" customHeight="1">
      <c r="A49" s="30" t="s">
        <v>93</v>
      </c>
      <c r="B49" s="373" t="s">
        <v>94</v>
      </c>
      <c r="C49" s="31">
        <v>625200000</v>
      </c>
      <c r="D49" s="32">
        <f t="shared" si="8"/>
        <v>0.16259472388718846</v>
      </c>
      <c r="E49" s="33"/>
      <c r="F49" s="12"/>
      <c r="G49" s="37"/>
      <c r="H49" s="37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6.5" customHeight="1">
      <c r="A50" s="30" t="s">
        <v>95</v>
      </c>
      <c r="B50" s="373" t="s">
        <v>96</v>
      </c>
      <c r="C50" s="31">
        <v>4800000</v>
      </c>
      <c r="D50" s="32">
        <f t="shared" si="8"/>
        <v>1.2483280144889709E-3</v>
      </c>
      <c r="E50" s="38"/>
      <c r="F50" s="12"/>
      <c r="G50" s="2"/>
      <c r="H50" s="1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6.5" customHeight="1">
      <c r="A51" s="30" t="s">
        <v>97</v>
      </c>
      <c r="B51" s="373" t="s">
        <v>98</v>
      </c>
      <c r="C51" s="31">
        <v>102300000</v>
      </c>
      <c r="D51" s="32">
        <f t="shared" si="8"/>
        <v>2.6604990808796192E-2</v>
      </c>
      <c r="E51" s="38"/>
      <c r="F51" s="12"/>
      <c r="G51" s="2"/>
      <c r="H51" s="1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6.5" customHeight="1">
      <c r="A52" s="26" t="s">
        <v>99</v>
      </c>
      <c r="B52" s="372" t="s">
        <v>100</v>
      </c>
      <c r="C52" s="27">
        <f>SUM(C53:C54)</f>
        <v>525000</v>
      </c>
      <c r="D52" s="28">
        <f t="shared" si="8"/>
        <v>1.3653587658473117E-4</v>
      </c>
      <c r="E52" s="38"/>
      <c r="F52" s="12"/>
      <c r="G52" s="2"/>
      <c r="H52" s="1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6.5" customHeight="1">
      <c r="A53" s="30" t="s">
        <v>101</v>
      </c>
      <c r="B53" s="373" t="s">
        <v>102</v>
      </c>
      <c r="C53" s="31">
        <v>525000</v>
      </c>
      <c r="D53" s="32">
        <f t="shared" si="8"/>
        <v>1.3653587658473117E-4</v>
      </c>
      <c r="E53" s="38"/>
      <c r="F53" s="12"/>
      <c r="G53" s="2"/>
      <c r="H53" s="1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6.5" customHeight="1">
      <c r="A54" s="30" t="s">
        <v>103</v>
      </c>
      <c r="B54" s="373" t="s">
        <v>104</v>
      </c>
      <c r="C54" s="31">
        <v>0</v>
      </c>
      <c r="D54" s="32">
        <f t="shared" si="8"/>
        <v>0</v>
      </c>
      <c r="E54" s="38"/>
      <c r="F54" s="12"/>
      <c r="G54" s="2"/>
      <c r="H54" s="1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6.5" customHeight="1">
      <c r="A55" s="30"/>
      <c r="B55" s="373"/>
      <c r="C55" s="31"/>
      <c r="D55" s="32"/>
      <c r="E55" s="38"/>
      <c r="F55" s="12"/>
      <c r="G55" s="2"/>
      <c r="H55" s="1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6.5" customHeight="1">
      <c r="A56" s="26" t="s">
        <v>105</v>
      </c>
      <c r="B56" s="372" t="s">
        <v>106</v>
      </c>
      <c r="C56" s="27">
        <f t="shared" ref="C56:C58" si="9">+C57</f>
        <v>4220000</v>
      </c>
      <c r="D56" s="28">
        <f t="shared" ref="D56:D59" si="10">C56/$C$8</f>
        <v>1.0974883794048868E-3</v>
      </c>
      <c r="E56" s="38"/>
      <c r="F56" s="12"/>
      <c r="G56" s="2"/>
      <c r="H56" s="1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6.5" customHeight="1">
      <c r="A57" s="26" t="s">
        <v>107</v>
      </c>
      <c r="B57" s="372" t="s">
        <v>108</v>
      </c>
      <c r="C57" s="27">
        <f t="shared" si="9"/>
        <v>4220000</v>
      </c>
      <c r="D57" s="28">
        <f t="shared" si="10"/>
        <v>1.0974883794048868E-3</v>
      </c>
      <c r="E57" s="38"/>
      <c r="F57" s="12"/>
      <c r="G57" s="2"/>
      <c r="H57" s="1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6.5" customHeight="1">
      <c r="A58" s="26" t="s">
        <v>109</v>
      </c>
      <c r="B58" s="372" t="s">
        <v>110</v>
      </c>
      <c r="C58" s="27">
        <f t="shared" si="9"/>
        <v>4220000</v>
      </c>
      <c r="D58" s="28">
        <f t="shared" si="10"/>
        <v>1.0974883794048868E-3</v>
      </c>
      <c r="E58" s="38"/>
      <c r="F58" s="12"/>
      <c r="G58" s="2"/>
      <c r="H58" s="1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6.5" customHeight="1">
      <c r="A59" s="30" t="s">
        <v>111</v>
      </c>
      <c r="B59" s="373" t="s">
        <v>112</v>
      </c>
      <c r="C59" s="31">
        <v>4220000</v>
      </c>
      <c r="D59" s="32">
        <f t="shared" si="10"/>
        <v>1.0974883794048868E-3</v>
      </c>
      <c r="E59" s="38"/>
      <c r="F59" s="12"/>
      <c r="G59" s="2"/>
      <c r="H59" s="1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6.5" customHeight="1">
      <c r="A60" s="30"/>
      <c r="B60" s="373"/>
      <c r="C60" s="31"/>
      <c r="D60" s="32"/>
      <c r="E60" s="38"/>
      <c r="F60" s="12"/>
      <c r="G60" s="2"/>
      <c r="H60" s="1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6.5" customHeight="1">
      <c r="A61" s="26" t="s">
        <v>113</v>
      </c>
      <c r="B61" s="372" t="s">
        <v>114</v>
      </c>
      <c r="C61" s="27">
        <f t="shared" ref="C61:C63" si="11">+C62</f>
        <v>1300000</v>
      </c>
      <c r="D61" s="28">
        <f t="shared" ref="D61:D64" si="12">C61/$C$8</f>
        <v>3.3808883725742963E-4</v>
      </c>
      <c r="E61" s="38"/>
      <c r="F61" s="12"/>
      <c r="G61" s="2"/>
      <c r="H61" s="1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6.5" customHeight="1">
      <c r="A62" s="26" t="s">
        <v>115</v>
      </c>
      <c r="B62" s="372" t="s">
        <v>116</v>
      </c>
      <c r="C62" s="27">
        <f t="shared" si="11"/>
        <v>1300000</v>
      </c>
      <c r="D62" s="28">
        <f t="shared" si="12"/>
        <v>3.3808883725742963E-4</v>
      </c>
      <c r="E62" s="38"/>
      <c r="F62" s="12"/>
      <c r="G62" s="2"/>
      <c r="H62" s="1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6.5" customHeight="1">
      <c r="A63" s="26" t="s">
        <v>117</v>
      </c>
      <c r="B63" s="372" t="s">
        <v>118</v>
      </c>
      <c r="C63" s="27">
        <f t="shared" si="11"/>
        <v>1300000</v>
      </c>
      <c r="D63" s="28">
        <f t="shared" si="12"/>
        <v>3.3808883725742963E-4</v>
      </c>
      <c r="E63" s="38"/>
      <c r="F63" s="12"/>
      <c r="G63" s="2"/>
      <c r="H63" s="1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6.5" customHeight="1">
      <c r="A64" s="30" t="s">
        <v>119</v>
      </c>
      <c r="B64" s="373" t="s">
        <v>120</v>
      </c>
      <c r="C64" s="31">
        <v>1300000</v>
      </c>
      <c r="D64" s="32">
        <f t="shared" si="12"/>
        <v>3.3808883725742963E-4</v>
      </c>
      <c r="E64" s="38"/>
      <c r="F64" s="12"/>
      <c r="G64" s="2"/>
      <c r="H64" s="1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6.5" customHeight="1">
      <c r="A65" s="30"/>
      <c r="B65" s="373"/>
      <c r="C65" s="31"/>
      <c r="D65" s="32"/>
      <c r="E65" s="38"/>
      <c r="F65" s="12"/>
      <c r="G65" s="2"/>
      <c r="H65" s="1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6.5" customHeight="1">
      <c r="A66" s="26" t="s">
        <v>121</v>
      </c>
      <c r="B66" s="372" t="s">
        <v>122</v>
      </c>
      <c r="C66" s="27">
        <f t="shared" ref="C66:C68" si="13">+C67</f>
        <v>2000000</v>
      </c>
      <c r="D66" s="28">
        <f t="shared" ref="D66:D69" si="14">C66/$C$8</f>
        <v>5.201366727037378E-4</v>
      </c>
      <c r="E66" s="38"/>
      <c r="F66" s="12"/>
      <c r="G66" s="2"/>
      <c r="H66" s="1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6.5" customHeight="1">
      <c r="A67" s="26" t="s">
        <v>123</v>
      </c>
      <c r="B67" s="372" t="s">
        <v>124</v>
      </c>
      <c r="C67" s="27">
        <f t="shared" si="13"/>
        <v>2000000</v>
      </c>
      <c r="D67" s="28">
        <f t="shared" si="14"/>
        <v>5.201366727037378E-4</v>
      </c>
      <c r="E67" s="38"/>
      <c r="F67" s="12"/>
      <c r="G67" s="2"/>
      <c r="H67" s="1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6.5" customHeight="1">
      <c r="A68" s="26" t="s">
        <v>125</v>
      </c>
      <c r="B68" s="372" t="s">
        <v>126</v>
      </c>
      <c r="C68" s="27">
        <f t="shared" si="13"/>
        <v>2000000</v>
      </c>
      <c r="D68" s="28">
        <f t="shared" si="14"/>
        <v>5.201366727037378E-4</v>
      </c>
      <c r="E68" s="38"/>
      <c r="F68" s="12"/>
      <c r="G68" s="2"/>
      <c r="H68" s="1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6.5" customHeight="1">
      <c r="A69" s="30" t="s">
        <v>127</v>
      </c>
      <c r="B69" s="373" t="s">
        <v>128</v>
      </c>
      <c r="C69" s="31">
        <v>2000000</v>
      </c>
      <c r="D69" s="32">
        <f t="shared" si="14"/>
        <v>5.201366727037378E-4</v>
      </c>
      <c r="E69" s="38"/>
      <c r="F69" s="12"/>
      <c r="G69" s="2"/>
      <c r="H69" s="1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6.5" customHeight="1">
      <c r="A70" s="30"/>
      <c r="B70" s="373"/>
      <c r="C70" s="31"/>
      <c r="D70" s="32"/>
      <c r="E70" s="38"/>
      <c r="F70" s="12"/>
      <c r="G70" s="2"/>
      <c r="H70" s="1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27.75" customHeight="1">
      <c r="A71" s="26" t="s">
        <v>129</v>
      </c>
      <c r="B71" s="372" t="s">
        <v>130</v>
      </c>
      <c r="C71" s="27">
        <f>SUM(C72:C73)</f>
        <v>26000000</v>
      </c>
      <c r="D71" s="32">
        <f t="shared" ref="D71:D73" si="15">C71/$C$8</f>
        <v>6.7617767451485919E-3</v>
      </c>
      <c r="E71" s="38"/>
      <c r="F71" s="12"/>
      <c r="G71" s="2"/>
      <c r="H71" s="1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6.5" customHeight="1">
      <c r="A72" s="30" t="s">
        <v>131</v>
      </c>
      <c r="B72" s="373" t="s">
        <v>132</v>
      </c>
      <c r="C72" s="31">
        <v>6000000</v>
      </c>
      <c r="D72" s="32">
        <f t="shared" si="15"/>
        <v>1.5604100181112136E-3</v>
      </c>
      <c r="E72" s="38"/>
      <c r="F72" s="12"/>
      <c r="G72" s="2"/>
      <c r="H72" s="1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6.5" customHeight="1">
      <c r="A73" s="30" t="s">
        <v>133</v>
      </c>
      <c r="B73" s="373" t="s">
        <v>134</v>
      </c>
      <c r="C73" s="31">
        <v>20000000</v>
      </c>
      <c r="D73" s="32">
        <f t="shared" si="15"/>
        <v>5.2013667270373789E-3</v>
      </c>
      <c r="E73" s="38"/>
      <c r="F73" s="12"/>
      <c r="G73" s="2"/>
      <c r="H73" s="1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6.5" customHeight="1">
      <c r="A74" s="26"/>
      <c r="B74" s="372"/>
      <c r="C74" s="27"/>
      <c r="D74" s="28"/>
      <c r="E74" s="38"/>
      <c r="F74" s="12"/>
      <c r="G74" s="2"/>
      <c r="H74" s="1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7.75" customHeight="1">
      <c r="A75" s="26" t="s">
        <v>135</v>
      </c>
      <c r="B75" s="372" t="s">
        <v>136</v>
      </c>
      <c r="C75" s="27">
        <f>+C76</f>
        <v>487958664</v>
      </c>
      <c r="D75" s="28">
        <f t="shared" ref="D75:D78" si="16">C75/$C$8</f>
        <v>0.12690259795496059</v>
      </c>
      <c r="E75" s="38"/>
      <c r="F75" s="12"/>
      <c r="G75" s="2"/>
      <c r="H75" s="1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7.75" customHeight="1">
      <c r="A76" s="26" t="s">
        <v>137</v>
      </c>
      <c r="B76" s="372" t="s">
        <v>138</v>
      </c>
      <c r="C76" s="27">
        <f>+C77+C80</f>
        <v>487958664</v>
      </c>
      <c r="D76" s="28">
        <f t="shared" si="16"/>
        <v>0.12690259795496059</v>
      </c>
      <c r="E76" s="38"/>
      <c r="F76" s="12"/>
      <c r="G76" s="2"/>
      <c r="H76" s="1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7.75" customHeight="1">
      <c r="A77" s="26" t="s">
        <v>139</v>
      </c>
      <c r="B77" s="372" t="s">
        <v>140</v>
      </c>
      <c r="C77" s="27">
        <f>SUM(C78)</f>
        <v>477851359</v>
      </c>
      <c r="D77" s="28">
        <f t="shared" si="16"/>
        <v>0.12427400795860967</v>
      </c>
      <c r="E77" s="38"/>
      <c r="F77" s="12"/>
      <c r="G77" s="2"/>
      <c r="H77" s="1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6.5" customHeight="1">
      <c r="A78" s="30" t="s">
        <v>141</v>
      </c>
      <c r="B78" s="373" t="s">
        <v>142</v>
      </c>
      <c r="C78" s="31">
        <v>477851359</v>
      </c>
      <c r="D78" s="32">
        <f t="shared" si="16"/>
        <v>0.12427400795860967</v>
      </c>
      <c r="E78" s="38"/>
      <c r="F78" s="12"/>
      <c r="G78" s="2"/>
      <c r="H78" s="1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6.5" customHeight="1">
      <c r="A79" s="30"/>
      <c r="B79" s="373"/>
      <c r="C79" s="31"/>
      <c r="D79" s="32"/>
      <c r="E79" s="38"/>
      <c r="F79" s="12"/>
      <c r="G79" s="2"/>
      <c r="H79" s="1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34.5" customHeight="1">
      <c r="A80" s="26" t="s">
        <v>143</v>
      </c>
      <c r="B80" s="372" t="s">
        <v>144</v>
      </c>
      <c r="C80" s="27">
        <f>+C81</f>
        <v>10107305</v>
      </c>
      <c r="D80" s="28">
        <f t="shared" ref="D80:D81" si="17">C80/$C$8</f>
        <v>2.6285899963509264E-3</v>
      </c>
      <c r="E80" s="38"/>
      <c r="F80" s="12"/>
      <c r="G80" s="2"/>
      <c r="H80" s="1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27.75" customHeight="1">
      <c r="A81" s="30" t="s">
        <v>145</v>
      </c>
      <c r="B81" s="373" t="s">
        <v>146</v>
      </c>
      <c r="C81" s="31">
        <v>10107305</v>
      </c>
      <c r="D81" s="32">
        <f t="shared" si="17"/>
        <v>2.6285899963509264E-3</v>
      </c>
      <c r="E81" s="38"/>
      <c r="F81" s="12"/>
      <c r="G81" s="2"/>
      <c r="H81" s="1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6.5" customHeight="1">
      <c r="A82" s="30"/>
      <c r="B82" s="373"/>
      <c r="C82" s="31"/>
      <c r="D82" s="32"/>
      <c r="E82" s="38"/>
      <c r="F82" s="12"/>
      <c r="G82" s="2"/>
      <c r="H82" s="1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6.5" customHeight="1">
      <c r="A83" s="30"/>
      <c r="B83" s="377"/>
      <c r="C83" s="31"/>
      <c r="D83" s="36"/>
      <c r="E83" s="38"/>
      <c r="F83" s="12"/>
      <c r="G83" s="2"/>
      <c r="H83" s="1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6.5" customHeight="1">
      <c r="A84" s="26" t="s">
        <v>147</v>
      </c>
      <c r="B84" s="372" t="s">
        <v>148</v>
      </c>
      <c r="C84" s="27">
        <f t="shared" ref="C84:D84" si="18">+C85</f>
        <v>1496059555</v>
      </c>
      <c r="D84" s="28">
        <f t="shared" si="18"/>
        <v>0.36273607602130775</v>
      </c>
      <c r="E84" s="38"/>
      <c r="F84" s="12"/>
      <c r="G84" s="2"/>
      <c r="H84" s="1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27.75" customHeight="1">
      <c r="A85" s="26" t="s">
        <v>149</v>
      </c>
      <c r="B85" s="372" t="s">
        <v>150</v>
      </c>
      <c r="C85" s="27">
        <f t="shared" ref="C85:D85" si="19">+C86</f>
        <v>1496059555</v>
      </c>
      <c r="D85" s="28">
        <f t="shared" si="19"/>
        <v>0.36273607602130775</v>
      </c>
      <c r="E85" s="38"/>
      <c r="F85" s="12"/>
      <c r="G85" s="2"/>
      <c r="H85" s="1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27.75" customHeight="1">
      <c r="A86" s="26" t="s">
        <v>151</v>
      </c>
      <c r="B86" s="372" t="s">
        <v>152</v>
      </c>
      <c r="C86" s="27">
        <f>+C87+C90+C93</f>
        <v>1496059555</v>
      </c>
      <c r="D86" s="28">
        <f>+D87+D93</f>
        <v>0.36273607602130775</v>
      </c>
      <c r="E86" s="38"/>
      <c r="F86" s="12"/>
      <c r="G86" s="2"/>
      <c r="H86" s="1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27.75" customHeight="1">
      <c r="A87" s="26" t="s">
        <v>153</v>
      </c>
      <c r="B87" s="372" t="s">
        <v>154</v>
      </c>
      <c r="C87" s="27">
        <f t="shared" ref="C87:D87" si="20">SUM(C88)</f>
        <v>1393997841</v>
      </c>
      <c r="D87" s="28">
        <f t="shared" si="20"/>
        <v>0.36253469938696709</v>
      </c>
      <c r="E87" s="38"/>
      <c r="F87" s="12"/>
      <c r="G87" s="2"/>
      <c r="H87" s="1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51.75" customHeight="1">
      <c r="A88" s="30" t="s">
        <v>155</v>
      </c>
      <c r="B88" s="373" t="s">
        <v>156</v>
      </c>
      <c r="C88" s="31">
        <v>1393997841</v>
      </c>
      <c r="D88" s="32">
        <f>C88/$C$8</f>
        <v>0.36253469938696709</v>
      </c>
      <c r="E88" s="38"/>
      <c r="F88" s="12"/>
      <c r="G88" s="2"/>
      <c r="H88" s="1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6.5" customHeight="1">
      <c r="A89" s="30"/>
      <c r="B89" s="373"/>
      <c r="C89" s="31"/>
      <c r="D89" s="32"/>
      <c r="E89" s="38"/>
      <c r="F89" s="12"/>
      <c r="G89" s="2"/>
      <c r="H89" s="1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27.75" customHeight="1">
      <c r="A90" s="26" t="s">
        <v>157</v>
      </c>
      <c r="B90" s="372" t="s">
        <v>158</v>
      </c>
      <c r="C90" s="27">
        <f>+C91</f>
        <v>101287392</v>
      </c>
      <c r="D90" s="28">
        <f>SUM(D91)</f>
        <v>2.6341643530859597E-2</v>
      </c>
      <c r="E90" s="38"/>
      <c r="F90" s="12"/>
      <c r="G90" s="2"/>
      <c r="H90" s="1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6.5" customHeight="1">
      <c r="A91" s="30" t="s">
        <v>159</v>
      </c>
      <c r="B91" s="373" t="s">
        <v>160</v>
      </c>
      <c r="C91" s="31">
        <v>101287392</v>
      </c>
      <c r="D91" s="32">
        <f>C91/$C$8</f>
        <v>2.6341643530859597E-2</v>
      </c>
      <c r="E91" s="38"/>
      <c r="F91" s="12"/>
      <c r="G91" s="2"/>
      <c r="H91" s="1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6.5" customHeight="1">
      <c r="A92" s="30"/>
      <c r="B92" s="373"/>
      <c r="C92" s="31"/>
      <c r="D92" s="32"/>
      <c r="E92" s="38"/>
      <c r="F92" s="12"/>
      <c r="G92" s="2"/>
      <c r="H92" s="1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7.75" customHeight="1">
      <c r="A93" s="26" t="s">
        <v>161</v>
      </c>
      <c r="B93" s="372" t="s">
        <v>162</v>
      </c>
      <c r="C93" s="27">
        <f t="shared" ref="C93:D93" si="21">+C94</f>
        <v>774322</v>
      </c>
      <c r="D93" s="28">
        <f t="shared" si="21"/>
        <v>2.0137663434065186E-4</v>
      </c>
      <c r="E93" s="38"/>
      <c r="F93" s="12"/>
      <c r="G93" s="2"/>
      <c r="H93" s="1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6.5" customHeight="1">
      <c r="A94" s="30" t="s">
        <v>163</v>
      </c>
      <c r="B94" s="373" t="s">
        <v>164</v>
      </c>
      <c r="C94" s="31">
        <v>774322</v>
      </c>
      <c r="D94" s="32">
        <f>C94/$C$8</f>
        <v>2.0137663434065186E-4</v>
      </c>
      <c r="E94" s="38"/>
      <c r="F94" s="12"/>
      <c r="G94" s="2"/>
      <c r="H94" s="1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6.5" customHeight="1">
      <c r="A95" s="30"/>
      <c r="B95" s="373"/>
      <c r="C95" s="31"/>
      <c r="D95" s="32"/>
      <c r="E95" s="38"/>
      <c r="F95" s="12"/>
      <c r="G95" s="2"/>
      <c r="H95" s="1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6.5" customHeight="1">
      <c r="A96" s="26"/>
      <c r="B96" s="372"/>
      <c r="C96" s="27"/>
      <c r="D96" s="28"/>
      <c r="E96" s="38"/>
      <c r="F96" s="12"/>
      <c r="G96" s="2"/>
      <c r="H96" s="1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6.5" customHeight="1">
      <c r="A97" s="26"/>
      <c r="B97" s="378" t="s">
        <v>1482</v>
      </c>
      <c r="C97" s="27">
        <f t="shared" ref="C97:D97" si="22">+C8</f>
        <v>3845143219</v>
      </c>
      <c r="D97" s="28">
        <f t="shared" si="22"/>
        <v>1</v>
      </c>
      <c r="E97" s="38"/>
      <c r="F97" s="12"/>
      <c r="G97" s="2"/>
      <c r="H97" s="1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6.5" customHeight="1">
      <c r="A98" s="26"/>
      <c r="B98" s="372"/>
      <c r="C98" s="27">
        <v>3845143219</v>
      </c>
      <c r="D98" s="7"/>
      <c r="E98" s="38"/>
      <c r="F98" s="12"/>
      <c r="G98" s="2"/>
      <c r="H98" s="1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6.5" customHeight="1">
      <c r="A99" s="7"/>
      <c r="B99" s="379"/>
      <c r="C99" s="31">
        <f>+C97-C98</f>
        <v>0</v>
      </c>
      <c r="D99" s="7"/>
      <c r="E99" s="38"/>
      <c r="F99" s="12"/>
      <c r="G99" s="2"/>
      <c r="H99" s="1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6.5" customHeight="1">
      <c r="A100" s="7"/>
      <c r="B100" s="380"/>
      <c r="C100" s="31"/>
      <c r="D100" s="7"/>
      <c r="E100" s="38"/>
      <c r="F100" s="12"/>
      <c r="G100" s="2"/>
      <c r="H100" s="1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6.5" customHeight="1">
      <c r="A101" s="7"/>
      <c r="B101" s="380"/>
      <c r="C101" s="31"/>
      <c r="D101" s="7"/>
      <c r="E101" s="38"/>
      <c r="F101" s="12"/>
      <c r="G101" s="2"/>
      <c r="H101" s="1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6.5" customHeight="1">
      <c r="A102" s="7"/>
      <c r="B102" s="380"/>
      <c r="C102" s="31"/>
      <c r="D102" s="7"/>
      <c r="E102" s="38"/>
      <c r="F102" s="12"/>
      <c r="G102" s="2"/>
      <c r="H102" s="1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6.5" customHeight="1">
      <c r="A103" s="7"/>
      <c r="B103" s="380"/>
      <c r="C103" s="31"/>
      <c r="D103" s="7"/>
      <c r="E103" s="38"/>
      <c r="F103" s="12"/>
      <c r="G103" s="2"/>
      <c r="H103" s="1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6.5" customHeight="1">
      <c r="A104" s="7"/>
      <c r="B104" s="380"/>
      <c r="C104" s="31"/>
      <c r="D104" s="7"/>
      <c r="E104" s="38"/>
      <c r="F104" s="12"/>
      <c r="G104" s="2"/>
      <c r="H104" s="1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6.5" customHeight="1">
      <c r="A105" s="7"/>
      <c r="B105" s="380"/>
      <c r="C105" s="31"/>
      <c r="D105" s="7"/>
      <c r="E105" s="38"/>
      <c r="F105" s="12"/>
      <c r="G105" s="2"/>
      <c r="H105" s="1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6.5" customHeight="1">
      <c r="A106" s="7"/>
      <c r="B106" s="380"/>
      <c r="C106" s="31"/>
      <c r="D106" s="7"/>
      <c r="E106" s="38"/>
      <c r="F106" s="12"/>
      <c r="G106" s="2"/>
      <c r="H106" s="1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6.5" customHeight="1">
      <c r="A107" s="7"/>
      <c r="B107" s="380"/>
      <c r="C107" s="31"/>
      <c r="D107" s="7"/>
      <c r="E107" s="38"/>
      <c r="F107" s="12"/>
      <c r="G107" s="2"/>
      <c r="H107" s="1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6.5" customHeight="1">
      <c r="A108" s="7"/>
      <c r="B108" s="380"/>
      <c r="C108" s="31"/>
      <c r="D108" s="7"/>
      <c r="E108" s="38"/>
      <c r="F108" s="12"/>
      <c r="G108" s="2"/>
      <c r="H108" s="1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6.5" customHeight="1">
      <c r="A109" s="7"/>
      <c r="B109" s="380"/>
      <c r="C109" s="31"/>
      <c r="D109" s="7"/>
      <c r="E109" s="38"/>
      <c r="F109" s="12"/>
      <c r="G109" s="2"/>
      <c r="H109" s="1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6.5" customHeight="1">
      <c r="A110" s="7"/>
      <c r="B110" s="380"/>
      <c r="C110" s="31"/>
      <c r="D110" s="7"/>
      <c r="E110" s="38"/>
      <c r="F110" s="12"/>
      <c r="G110" s="2"/>
      <c r="H110" s="1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6.5" customHeight="1">
      <c r="A111" s="7"/>
      <c r="B111" s="380"/>
      <c r="C111" s="31"/>
      <c r="D111" s="7"/>
      <c r="E111" s="38"/>
      <c r="F111" s="12"/>
      <c r="G111" s="2"/>
      <c r="H111" s="1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6.5" customHeight="1">
      <c r="A112" s="7"/>
      <c r="B112" s="380"/>
      <c r="C112" s="31"/>
      <c r="D112" s="7"/>
      <c r="E112" s="38"/>
      <c r="F112" s="12"/>
      <c r="G112" s="2"/>
      <c r="H112" s="1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6.5" customHeight="1">
      <c r="A113" s="7"/>
      <c r="B113" s="380"/>
      <c r="C113" s="31"/>
      <c r="D113" s="7"/>
      <c r="E113" s="38"/>
      <c r="F113" s="12"/>
      <c r="G113" s="2"/>
      <c r="H113" s="1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6.5" customHeight="1">
      <c r="A114" s="7"/>
      <c r="B114" s="380"/>
      <c r="C114" s="31"/>
      <c r="D114" s="7"/>
      <c r="E114" s="38"/>
      <c r="F114" s="12"/>
      <c r="G114" s="2"/>
      <c r="H114" s="1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6.5" customHeight="1">
      <c r="A115" s="7"/>
      <c r="B115" s="380"/>
      <c r="C115" s="31"/>
      <c r="D115" s="7"/>
      <c r="E115" s="38"/>
      <c r="F115" s="12"/>
      <c r="G115" s="2"/>
      <c r="H115" s="1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6.5" customHeight="1">
      <c r="A116" s="7"/>
      <c r="B116" s="380"/>
      <c r="C116" s="31"/>
      <c r="D116" s="7"/>
      <c r="E116" s="38"/>
      <c r="F116" s="12"/>
      <c r="G116" s="2"/>
      <c r="H116" s="1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6.5" customHeight="1">
      <c r="A117" s="7"/>
      <c r="B117" s="380"/>
      <c r="C117" s="31"/>
      <c r="D117" s="7"/>
      <c r="E117" s="38"/>
      <c r="F117" s="12"/>
      <c r="G117" s="2"/>
      <c r="H117" s="1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6.5" customHeight="1">
      <c r="A118" s="7"/>
      <c r="B118" s="380"/>
      <c r="C118" s="31"/>
      <c r="D118" s="7"/>
      <c r="E118" s="38"/>
      <c r="F118" s="12"/>
      <c r="G118" s="2"/>
      <c r="H118" s="1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6.5" customHeight="1">
      <c r="A119" s="7"/>
      <c r="B119" s="380"/>
      <c r="C119" s="31"/>
      <c r="D119" s="7"/>
      <c r="E119" s="38"/>
      <c r="F119" s="12"/>
      <c r="G119" s="2"/>
      <c r="H119" s="1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6.5" customHeight="1">
      <c r="A120" s="7"/>
      <c r="B120" s="380"/>
      <c r="C120" s="31"/>
      <c r="D120" s="7"/>
      <c r="E120" s="38"/>
      <c r="F120" s="12"/>
      <c r="G120" s="2"/>
      <c r="H120" s="1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6.5" customHeight="1">
      <c r="A121" s="7"/>
      <c r="B121" s="380"/>
      <c r="C121" s="31"/>
      <c r="D121" s="7"/>
      <c r="E121" s="38"/>
      <c r="F121" s="12"/>
      <c r="G121" s="2"/>
      <c r="H121" s="1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6.5" customHeight="1">
      <c r="A122" s="7"/>
      <c r="B122" s="380"/>
      <c r="C122" s="31"/>
      <c r="D122" s="7"/>
      <c r="E122" s="38"/>
      <c r="F122" s="12"/>
      <c r="G122" s="2"/>
      <c r="H122" s="1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6.5" customHeight="1">
      <c r="A123" s="7"/>
      <c r="B123" s="380"/>
      <c r="C123" s="31"/>
      <c r="D123" s="7"/>
      <c r="E123" s="38"/>
      <c r="F123" s="12"/>
      <c r="G123" s="2"/>
      <c r="H123" s="1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6.5" customHeight="1">
      <c r="A124" s="7"/>
      <c r="B124" s="380"/>
      <c r="C124" s="31"/>
      <c r="D124" s="7"/>
      <c r="E124" s="38"/>
      <c r="F124" s="12"/>
      <c r="G124" s="2"/>
      <c r="H124" s="1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6.5" customHeight="1">
      <c r="A125" s="7"/>
      <c r="B125" s="380"/>
      <c r="C125" s="31"/>
      <c r="D125" s="7"/>
      <c r="E125" s="38"/>
      <c r="F125" s="12"/>
      <c r="G125" s="2"/>
      <c r="H125" s="1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6.5" customHeight="1">
      <c r="A126" s="7"/>
      <c r="B126" s="380"/>
      <c r="C126" s="31"/>
      <c r="D126" s="7"/>
      <c r="E126" s="38"/>
      <c r="F126" s="12"/>
      <c r="G126" s="2"/>
      <c r="H126" s="1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6.5" customHeight="1">
      <c r="A127" s="7"/>
      <c r="B127" s="380"/>
      <c r="C127" s="31"/>
      <c r="D127" s="7"/>
      <c r="E127" s="38"/>
      <c r="F127" s="12"/>
      <c r="G127" s="2"/>
      <c r="H127" s="1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6.5" customHeight="1">
      <c r="A128" s="7"/>
      <c r="B128" s="380"/>
      <c r="C128" s="31"/>
      <c r="D128" s="7"/>
      <c r="E128" s="38"/>
      <c r="F128" s="12"/>
      <c r="G128" s="2"/>
      <c r="H128" s="1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6.5" customHeight="1">
      <c r="A129" s="7"/>
      <c r="B129" s="380"/>
      <c r="C129" s="31"/>
      <c r="D129" s="7"/>
      <c r="E129" s="38"/>
      <c r="F129" s="12"/>
      <c r="G129" s="2"/>
      <c r="H129" s="1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6.5" customHeight="1">
      <c r="A130" s="7"/>
      <c r="B130" s="380"/>
      <c r="C130" s="31"/>
      <c r="D130" s="7"/>
      <c r="E130" s="38"/>
      <c r="F130" s="12"/>
      <c r="G130" s="2"/>
      <c r="H130" s="1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6.5" customHeight="1">
      <c r="A131" s="7"/>
      <c r="B131" s="380"/>
      <c r="C131" s="31"/>
      <c r="D131" s="7"/>
      <c r="E131" s="38"/>
      <c r="F131" s="12"/>
      <c r="G131" s="2"/>
      <c r="H131" s="1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6.5" customHeight="1">
      <c r="A132" s="7"/>
      <c r="B132" s="380"/>
      <c r="C132" s="31"/>
      <c r="D132" s="7"/>
      <c r="E132" s="38"/>
      <c r="F132" s="12"/>
      <c r="G132" s="2"/>
      <c r="H132" s="1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6.5" customHeight="1">
      <c r="A133" s="7"/>
      <c r="B133" s="380"/>
      <c r="C133" s="31"/>
      <c r="D133" s="7"/>
      <c r="E133" s="38"/>
      <c r="F133" s="12"/>
      <c r="G133" s="2"/>
      <c r="H133" s="1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6.5" customHeight="1">
      <c r="A134" s="7"/>
      <c r="B134" s="380"/>
      <c r="C134" s="31"/>
      <c r="D134" s="7"/>
      <c r="E134" s="38"/>
      <c r="F134" s="12"/>
      <c r="G134" s="2"/>
      <c r="H134" s="1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6.5" customHeight="1">
      <c r="A135" s="7"/>
      <c r="B135" s="380"/>
      <c r="C135" s="31"/>
      <c r="D135" s="7"/>
      <c r="E135" s="38"/>
      <c r="F135" s="12"/>
      <c r="G135" s="2"/>
      <c r="H135" s="1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6.5" customHeight="1">
      <c r="A136" s="7"/>
      <c r="B136" s="380"/>
      <c r="C136" s="31"/>
      <c r="D136" s="7"/>
      <c r="E136" s="38"/>
      <c r="F136" s="12"/>
      <c r="G136" s="2"/>
      <c r="H136" s="1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6.5" customHeight="1">
      <c r="A137" s="7"/>
      <c r="B137" s="380"/>
      <c r="C137" s="31"/>
      <c r="D137" s="7"/>
      <c r="E137" s="38"/>
      <c r="F137" s="12"/>
      <c r="G137" s="2"/>
      <c r="H137" s="1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6.5" customHeight="1">
      <c r="A138" s="7"/>
      <c r="B138" s="380"/>
      <c r="C138" s="31"/>
      <c r="D138" s="7"/>
      <c r="E138" s="38"/>
      <c r="F138" s="12"/>
      <c r="G138" s="2"/>
      <c r="H138" s="1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6.5" customHeight="1">
      <c r="A139" s="7"/>
      <c r="B139" s="380"/>
      <c r="C139" s="31"/>
      <c r="D139" s="7"/>
      <c r="E139" s="38"/>
      <c r="F139" s="12"/>
      <c r="G139" s="2"/>
      <c r="H139" s="1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6.5" customHeight="1">
      <c r="A140" s="7"/>
      <c r="B140" s="380"/>
      <c r="C140" s="31"/>
      <c r="D140" s="7"/>
      <c r="E140" s="38"/>
      <c r="F140" s="12"/>
      <c r="G140" s="2"/>
      <c r="H140" s="1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6.5" customHeight="1">
      <c r="A141" s="7"/>
      <c r="B141" s="380"/>
      <c r="C141" s="31"/>
      <c r="D141" s="7"/>
      <c r="E141" s="38"/>
      <c r="F141" s="12"/>
      <c r="G141" s="2"/>
      <c r="H141" s="1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6.5" customHeight="1">
      <c r="A142" s="7"/>
      <c r="B142" s="380"/>
      <c r="C142" s="31"/>
      <c r="D142" s="7"/>
      <c r="E142" s="38"/>
      <c r="F142" s="12"/>
      <c r="G142" s="2"/>
      <c r="H142" s="1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6.5" customHeight="1">
      <c r="A143" s="7"/>
      <c r="B143" s="380"/>
      <c r="C143" s="31"/>
      <c r="D143" s="7"/>
      <c r="E143" s="38"/>
      <c r="F143" s="12"/>
      <c r="G143" s="2"/>
      <c r="H143" s="1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6.5" customHeight="1">
      <c r="A144" s="7"/>
      <c r="B144" s="380"/>
      <c r="C144" s="31"/>
      <c r="D144" s="7"/>
      <c r="E144" s="38"/>
      <c r="F144" s="12"/>
      <c r="G144" s="2"/>
      <c r="H144" s="1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6.5" customHeight="1">
      <c r="A145" s="7"/>
      <c r="B145" s="380"/>
      <c r="C145" s="31"/>
      <c r="D145" s="7"/>
      <c r="E145" s="38"/>
      <c r="F145" s="12"/>
      <c r="G145" s="2"/>
      <c r="H145" s="1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6.5" customHeight="1">
      <c r="A146" s="7"/>
      <c r="B146" s="380"/>
      <c r="C146" s="31"/>
      <c r="D146" s="7"/>
      <c r="E146" s="38"/>
      <c r="F146" s="12"/>
      <c r="G146" s="2"/>
      <c r="H146" s="1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6.5" customHeight="1">
      <c r="A147" s="7"/>
      <c r="B147" s="380"/>
      <c r="C147" s="31"/>
      <c r="D147" s="7"/>
      <c r="E147" s="38"/>
      <c r="F147" s="12"/>
      <c r="G147" s="2"/>
      <c r="H147" s="1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6.5" customHeight="1">
      <c r="A148" s="7"/>
      <c r="B148" s="380"/>
      <c r="C148" s="31"/>
      <c r="D148" s="7"/>
      <c r="E148" s="38"/>
      <c r="F148" s="12"/>
      <c r="G148" s="2"/>
      <c r="H148" s="1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6.5" customHeight="1">
      <c r="A149" s="7"/>
      <c r="B149" s="380"/>
      <c r="C149" s="31"/>
      <c r="D149" s="7"/>
      <c r="E149" s="38"/>
      <c r="F149" s="12"/>
      <c r="G149" s="2"/>
      <c r="H149" s="1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6.5" customHeight="1">
      <c r="A150" s="7"/>
      <c r="B150" s="380"/>
      <c r="C150" s="31"/>
      <c r="D150" s="7"/>
      <c r="E150" s="38"/>
      <c r="F150" s="12"/>
      <c r="G150" s="2"/>
      <c r="H150" s="1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6.5" customHeight="1">
      <c r="A151" s="7"/>
      <c r="B151" s="380"/>
      <c r="C151" s="31"/>
      <c r="D151" s="7"/>
      <c r="E151" s="38"/>
      <c r="F151" s="12"/>
      <c r="G151" s="2"/>
      <c r="H151" s="1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6.5" customHeight="1">
      <c r="A152" s="7"/>
      <c r="B152" s="380"/>
      <c r="C152" s="31"/>
      <c r="D152" s="7"/>
      <c r="E152" s="38"/>
      <c r="F152" s="12"/>
      <c r="G152" s="2"/>
      <c r="H152" s="1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6.5" customHeight="1">
      <c r="A153" s="7"/>
      <c r="B153" s="380"/>
      <c r="C153" s="31"/>
      <c r="D153" s="7"/>
      <c r="E153" s="38"/>
      <c r="F153" s="12"/>
      <c r="G153" s="2"/>
      <c r="H153" s="1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6.5" customHeight="1">
      <c r="A154" s="7"/>
      <c r="B154" s="380"/>
      <c r="C154" s="31"/>
      <c r="D154" s="7"/>
      <c r="E154" s="38"/>
      <c r="F154" s="12"/>
      <c r="G154" s="2"/>
      <c r="H154" s="1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6.5" customHeight="1">
      <c r="A155" s="7"/>
      <c r="B155" s="380"/>
      <c r="C155" s="31"/>
      <c r="D155" s="7"/>
      <c r="E155" s="38"/>
      <c r="F155" s="12"/>
      <c r="G155" s="2"/>
      <c r="H155" s="1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6.5" customHeight="1">
      <c r="A156" s="7"/>
      <c r="B156" s="380"/>
      <c r="C156" s="31"/>
      <c r="D156" s="7"/>
      <c r="E156" s="38"/>
      <c r="F156" s="12"/>
      <c r="G156" s="2"/>
      <c r="H156" s="1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6.5" customHeight="1">
      <c r="A157" s="7"/>
      <c r="B157" s="380"/>
      <c r="C157" s="31"/>
      <c r="D157" s="7"/>
      <c r="E157" s="38"/>
      <c r="F157" s="12"/>
      <c r="G157" s="2"/>
      <c r="H157" s="1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6.5" customHeight="1">
      <c r="A158" s="7"/>
      <c r="B158" s="380"/>
      <c r="C158" s="31"/>
      <c r="D158" s="7"/>
      <c r="E158" s="38"/>
      <c r="F158" s="12"/>
      <c r="G158" s="2"/>
      <c r="H158" s="1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6.5" customHeight="1">
      <c r="A159" s="7"/>
      <c r="B159" s="380"/>
      <c r="C159" s="31"/>
      <c r="D159" s="7"/>
      <c r="E159" s="38"/>
      <c r="F159" s="12"/>
      <c r="G159" s="2"/>
      <c r="H159" s="1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6.5" customHeight="1">
      <c r="A160" s="7"/>
      <c r="B160" s="380"/>
      <c r="C160" s="31"/>
      <c r="D160" s="7"/>
      <c r="E160" s="38"/>
      <c r="F160" s="12"/>
      <c r="G160" s="2"/>
      <c r="H160" s="1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6.5" customHeight="1">
      <c r="A161" s="7"/>
      <c r="B161" s="380"/>
      <c r="C161" s="31"/>
      <c r="D161" s="7"/>
      <c r="E161" s="38"/>
      <c r="F161" s="12"/>
      <c r="G161" s="2"/>
      <c r="H161" s="1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6.5" customHeight="1">
      <c r="A162" s="7"/>
      <c r="B162" s="380"/>
      <c r="C162" s="31"/>
      <c r="D162" s="7"/>
      <c r="E162" s="38"/>
      <c r="F162" s="12"/>
      <c r="G162" s="2"/>
      <c r="H162" s="1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6.5" customHeight="1">
      <c r="A163" s="7"/>
      <c r="B163" s="380"/>
      <c r="C163" s="31"/>
      <c r="D163" s="7"/>
      <c r="E163" s="38"/>
      <c r="F163" s="12"/>
      <c r="G163" s="2"/>
      <c r="H163" s="1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6.5" customHeight="1">
      <c r="A164" s="7"/>
      <c r="B164" s="380"/>
      <c r="C164" s="31"/>
      <c r="D164" s="7"/>
      <c r="E164" s="38"/>
      <c r="F164" s="12"/>
      <c r="G164" s="2"/>
      <c r="H164" s="1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6.5" customHeight="1">
      <c r="A165" s="7"/>
      <c r="B165" s="380"/>
      <c r="C165" s="31"/>
      <c r="D165" s="7"/>
      <c r="E165" s="38"/>
      <c r="F165" s="12"/>
      <c r="G165" s="2"/>
      <c r="H165" s="1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6.5" customHeight="1">
      <c r="A166" s="7"/>
      <c r="B166" s="380"/>
      <c r="C166" s="31"/>
      <c r="D166" s="7"/>
      <c r="E166" s="38"/>
      <c r="F166" s="12"/>
      <c r="G166" s="2"/>
      <c r="H166" s="1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6.5" customHeight="1">
      <c r="A167" s="7"/>
      <c r="B167" s="380"/>
      <c r="C167" s="31"/>
      <c r="D167" s="7"/>
      <c r="E167" s="38"/>
      <c r="F167" s="12"/>
      <c r="G167" s="2"/>
      <c r="H167" s="1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6.5" customHeight="1">
      <c r="A168" s="7"/>
      <c r="B168" s="380"/>
      <c r="C168" s="31"/>
      <c r="D168" s="7"/>
      <c r="E168" s="38"/>
      <c r="F168" s="12"/>
      <c r="G168" s="2"/>
      <c r="H168" s="1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6.5" customHeight="1">
      <c r="A169" s="7"/>
      <c r="B169" s="380"/>
      <c r="C169" s="31"/>
      <c r="D169" s="7"/>
      <c r="E169" s="38"/>
      <c r="F169" s="12"/>
      <c r="G169" s="2"/>
      <c r="H169" s="1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6.5" customHeight="1">
      <c r="A170" s="7"/>
      <c r="B170" s="380"/>
      <c r="C170" s="31"/>
      <c r="D170" s="7"/>
      <c r="E170" s="38"/>
      <c r="F170" s="12"/>
      <c r="G170" s="2"/>
      <c r="H170" s="1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6.5" customHeight="1">
      <c r="A171" s="7"/>
      <c r="B171" s="380"/>
      <c r="C171" s="31"/>
      <c r="D171" s="7"/>
      <c r="E171" s="38"/>
      <c r="F171" s="12"/>
      <c r="G171" s="2"/>
      <c r="H171" s="1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6.5" customHeight="1">
      <c r="A172" s="7"/>
      <c r="B172" s="380"/>
      <c r="C172" s="31"/>
      <c r="D172" s="7"/>
      <c r="E172" s="38"/>
      <c r="F172" s="12"/>
      <c r="G172" s="2"/>
      <c r="H172" s="1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6.5" customHeight="1">
      <c r="A173" s="7"/>
      <c r="B173" s="380"/>
      <c r="C173" s="31"/>
      <c r="D173" s="7"/>
      <c r="E173" s="38"/>
      <c r="F173" s="12"/>
      <c r="G173" s="2"/>
      <c r="H173" s="1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6.5" customHeight="1">
      <c r="A174" s="7"/>
      <c r="B174" s="380"/>
      <c r="C174" s="31"/>
      <c r="D174" s="7"/>
      <c r="E174" s="38"/>
      <c r="F174" s="12"/>
      <c r="G174" s="2"/>
      <c r="H174" s="1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6.5" customHeight="1">
      <c r="A175" s="7"/>
      <c r="B175" s="380"/>
      <c r="C175" s="31"/>
      <c r="D175" s="7"/>
      <c r="E175" s="38"/>
      <c r="F175" s="12"/>
      <c r="G175" s="2"/>
      <c r="H175" s="1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6.5" customHeight="1">
      <c r="A176" s="7"/>
      <c r="B176" s="380"/>
      <c r="C176" s="31"/>
      <c r="D176" s="7"/>
      <c r="E176" s="38"/>
      <c r="F176" s="12"/>
      <c r="G176" s="2"/>
      <c r="H176" s="1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6.5" customHeight="1">
      <c r="A177" s="7"/>
      <c r="B177" s="380"/>
      <c r="C177" s="31"/>
      <c r="D177" s="7"/>
      <c r="E177" s="38"/>
      <c r="F177" s="12"/>
      <c r="G177" s="2"/>
      <c r="H177" s="1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6.5" customHeight="1">
      <c r="A178" s="7"/>
      <c r="B178" s="380"/>
      <c r="C178" s="31"/>
      <c r="D178" s="7"/>
      <c r="E178" s="38"/>
      <c r="F178" s="12"/>
      <c r="G178" s="2"/>
      <c r="H178" s="1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6.5" customHeight="1">
      <c r="A179" s="7"/>
      <c r="B179" s="380"/>
      <c r="C179" s="31"/>
      <c r="D179" s="7"/>
      <c r="E179" s="38"/>
      <c r="F179" s="12"/>
      <c r="G179" s="2"/>
      <c r="H179" s="1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6.5" customHeight="1">
      <c r="A180" s="7"/>
      <c r="B180" s="380"/>
      <c r="C180" s="31"/>
      <c r="D180" s="7"/>
      <c r="E180" s="38"/>
      <c r="F180" s="12"/>
      <c r="G180" s="2"/>
      <c r="H180" s="1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6.5" customHeight="1">
      <c r="A181" s="7"/>
      <c r="B181" s="380"/>
      <c r="C181" s="31"/>
      <c r="D181" s="7"/>
      <c r="E181" s="38"/>
      <c r="F181" s="12"/>
      <c r="G181" s="2"/>
      <c r="H181" s="1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6.5" customHeight="1">
      <c r="A182" s="7"/>
      <c r="B182" s="380"/>
      <c r="C182" s="31"/>
      <c r="D182" s="7"/>
      <c r="E182" s="38"/>
      <c r="F182" s="12"/>
      <c r="G182" s="2"/>
      <c r="H182" s="1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6.5" customHeight="1">
      <c r="A183" s="7"/>
      <c r="B183" s="380"/>
      <c r="C183" s="31"/>
      <c r="D183" s="7"/>
      <c r="E183" s="38"/>
      <c r="F183" s="12"/>
      <c r="G183" s="2"/>
      <c r="H183" s="1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6.5" customHeight="1">
      <c r="A184" s="7"/>
      <c r="B184" s="380"/>
      <c r="C184" s="31"/>
      <c r="D184" s="7"/>
      <c r="E184" s="38"/>
      <c r="F184" s="12"/>
      <c r="G184" s="2"/>
      <c r="H184" s="1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6.5" customHeight="1">
      <c r="A185" s="7"/>
      <c r="B185" s="380"/>
      <c r="C185" s="31"/>
      <c r="D185" s="7"/>
      <c r="E185" s="38"/>
      <c r="F185" s="12"/>
      <c r="G185" s="2"/>
      <c r="H185" s="1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6.5" customHeight="1">
      <c r="A186" s="7"/>
      <c r="B186" s="380"/>
      <c r="C186" s="31"/>
      <c r="D186" s="7"/>
      <c r="E186" s="38"/>
      <c r="F186" s="12"/>
      <c r="G186" s="2"/>
      <c r="H186" s="1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6.5" customHeight="1">
      <c r="A187" s="7"/>
      <c r="B187" s="380"/>
      <c r="C187" s="31"/>
      <c r="D187" s="7"/>
      <c r="E187" s="38"/>
      <c r="F187" s="12"/>
      <c r="G187" s="2"/>
      <c r="H187" s="1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6.5" customHeight="1">
      <c r="A188" s="7"/>
      <c r="B188" s="380"/>
      <c r="C188" s="31"/>
      <c r="D188" s="7"/>
      <c r="E188" s="38"/>
      <c r="F188" s="12"/>
      <c r="G188" s="2"/>
      <c r="H188" s="1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6.5" customHeight="1">
      <c r="A189" s="7"/>
      <c r="B189" s="380"/>
      <c r="C189" s="31"/>
      <c r="D189" s="7"/>
      <c r="E189" s="38"/>
      <c r="F189" s="12"/>
      <c r="G189" s="2"/>
      <c r="H189" s="1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6.5" customHeight="1">
      <c r="A190" s="7"/>
      <c r="B190" s="380"/>
      <c r="C190" s="31"/>
      <c r="D190" s="7"/>
      <c r="E190" s="38"/>
      <c r="F190" s="12"/>
      <c r="G190" s="2"/>
      <c r="H190" s="1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6.5" customHeight="1">
      <c r="A191" s="7"/>
      <c r="B191" s="380"/>
      <c r="C191" s="31"/>
      <c r="D191" s="7"/>
      <c r="E191" s="38"/>
      <c r="F191" s="12"/>
      <c r="G191" s="2"/>
      <c r="H191" s="1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6.5" customHeight="1">
      <c r="A192" s="7"/>
      <c r="B192" s="380"/>
      <c r="C192" s="31"/>
      <c r="D192" s="7"/>
      <c r="E192" s="38"/>
      <c r="F192" s="12"/>
      <c r="G192" s="2"/>
      <c r="H192" s="1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6.5" customHeight="1">
      <c r="A193" s="7"/>
      <c r="B193" s="380"/>
      <c r="C193" s="31"/>
      <c r="D193" s="7"/>
      <c r="E193" s="38"/>
      <c r="F193" s="12"/>
      <c r="G193" s="2"/>
      <c r="H193" s="1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6.5" customHeight="1">
      <c r="A194" s="7"/>
      <c r="B194" s="380"/>
      <c r="C194" s="31"/>
      <c r="D194" s="7"/>
      <c r="E194" s="38"/>
      <c r="F194" s="12"/>
      <c r="G194" s="2"/>
      <c r="H194" s="1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6.5" customHeight="1">
      <c r="A195" s="7"/>
      <c r="B195" s="380"/>
      <c r="C195" s="31"/>
      <c r="D195" s="7"/>
      <c r="E195" s="38"/>
      <c r="F195" s="12"/>
      <c r="G195" s="2"/>
      <c r="H195" s="1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6.5" customHeight="1">
      <c r="A196" s="7"/>
      <c r="B196" s="380"/>
      <c r="C196" s="31"/>
      <c r="D196" s="7"/>
      <c r="E196" s="38"/>
      <c r="F196" s="12"/>
      <c r="G196" s="2"/>
      <c r="H196" s="1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6.5" customHeight="1">
      <c r="A197" s="7"/>
      <c r="B197" s="380"/>
      <c r="C197" s="31"/>
      <c r="D197" s="7"/>
      <c r="E197" s="38"/>
      <c r="F197" s="12"/>
      <c r="G197" s="2"/>
      <c r="H197" s="1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6.5" customHeight="1">
      <c r="A198" s="7"/>
      <c r="B198" s="380"/>
      <c r="C198" s="31"/>
      <c r="D198" s="7"/>
      <c r="E198" s="38"/>
      <c r="F198" s="12"/>
      <c r="G198" s="2"/>
      <c r="H198" s="1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6.5" customHeight="1">
      <c r="A199" s="7"/>
      <c r="B199" s="380"/>
      <c r="C199" s="31"/>
      <c r="D199" s="7"/>
      <c r="E199" s="38"/>
      <c r="F199" s="12"/>
      <c r="G199" s="2"/>
      <c r="H199" s="1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6.5" customHeight="1">
      <c r="A200" s="7"/>
      <c r="B200" s="380"/>
      <c r="C200" s="31"/>
      <c r="D200" s="7"/>
      <c r="E200" s="38"/>
      <c r="F200" s="12"/>
      <c r="G200" s="2"/>
      <c r="H200" s="1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6.5" customHeight="1">
      <c r="A201" s="7"/>
      <c r="B201" s="380"/>
      <c r="C201" s="31"/>
      <c r="D201" s="7"/>
      <c r="E201" s="38"/>
      <c r="F201" s="12"/>
      <c r="G201" s="2"/>
      <c r="H201" s="1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6.5" customHeight="1">
      <c r="A202" s="7"/>
      <c r="B202" s="380"/>
      <c r="C202" s="31"/>
      <c r="D202" s="7"/>
      <c r="E202" s="38"/>
      <c r="F202" s="12"/>
      <c r="G202" s="2"/>
      <c r="H202" s="1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6.5" customHeight="1">
      <c r="A203" s="7"/>
      <c r="B203" s="380"/>
      <c r="C203" s="31"/>
      <c r="D203" s="7"/>
      <c r="E203" s="38"/>
      <c r="F203" s="12"/>
      <c r="G203" s="2"/>
      <c r="H203" s="1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6.5" customHeight="1">
      <c r="A204" s="7"/>
      <c r="B204" s="380"/>
      <c r="C204" s="31"/>
      <c r="D204" s="7"/>
      <c r="E204" s="38"/>
      <c r="F204" s="12"/>
      <c r="G204" s="2"/>
      <c r="H204" s="1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6.5" customHeight="1">
      <c r="A205" s="7"/>
      <c r="B205" s="380"/>
      <c r="C205" s="31"/>
      <c r="D205" s="7"/>
      <c r="E205" s="38"/>
      <c r="F205" s="12"/>
      <c r="G205" s="2"/>
      <c r="H205" s="1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6.5" customHeight="1">
      <c r="A206" s="7"/>
      <c r="B206" s="380"/>
      <c r="C206" s="31"/>
      <c r="D206" s="7"/>
      <c r="E206" s="38"/>
      <c r="F206" s="12"/>
      <c r="G206" s="2"/>
      <c r="H206" s="1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6.5" customHeight="1">
      <c r="A207" s="7"/>
      <c r="B207" s="380"/>
      <c r="C207" s="31"/>
      <c r="D207" s="7"/>
      <c r="E207" s="38"/>
      <c r="F207" s="12"/>
      <c r="G207" s="2"/>
      <c r="H207" s="1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6.5" customHeight="1">
      <c r="A208" s="7"/>
      <c r="B208" s="380"/>
      <c r="C208" s="31"/>
      <c r="D208" s="7"/>
      <c r="E208" s="38"/>
      <c r="F208" s="12"/>
      <c r="G208" s="2"/>
      <c r="H208" s="1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6.5" customHeight="1">
      <c r="A209" s="7"/>
      <c r="B209" s="380"/>
      <c r="C209" s="31"/>
      <c r="D209" s="7"/>
      <c r="E209" s="38"/>
      <c r="F209" s="12"/>
      <c r="G209" s="2"/>
      <c r="H209" s="1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6.5" customHeight="1">
      <c r="A210" s="7"/>
      <c r="B210" s="380"/>
      <c r="C210" s="31"/>
      <c r="D210" s="7"/>
      <c r="E210" s="38"/>
      <c r="F210" s="12"/>
      <c r="G210" s="2"/>
      <c r="H210" s="1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6.5" customHeight="1">
      <c r="A211" s="7"/>
      <c r="B211" s="380"/>
      <c r="C211" s="31"/>
      <c r="D211" s="7"/>
      <c r="E211" s="38"/>
      <c r="F211" s="12"/>
      <c r="G211" s="2"/>
      <c r="H211" s="1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6.5" customHeight="1">
      <c r="A212" s="7"/>
      <c r="B212" s="380"/>
      <c r="C212" s="31"/>
      <c r="D212" s="7"/>
      <c r="E212" s="38"/>
      <c r="F212" s="12"/>
      <c r="G212" s="2"/>
      <c r="H212" s="1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6.5" customHeight="1">
      <c r="A213" s="7"/>
      <c r="B213" s="380"/>
      <c r="C213" s="31"/>
      <c r="D213" s="7"/>
      <c r="E213" s="38"/>
      <c r="F213" s="12"/>
      <c r="G213" s="2"/>
      <c r="H213" s="1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6.5" customHeight="1">
      <c r="A214" s="7"/>
      <c r="B214" s="380"/>
      <c r="C214" s="31"/>
      <c r="D214" s="7"/>
      <c r="E214" s="38"/>
      <c r="F214" s="12"/>
      <c r="G214" s="2"/>
      <c r="H214" s="1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6.5" customHeight="1">
      <c r="A215" s="7"/>
      <c r="B215" s="380"/>
      <c r="C215" s="31"/>
      <c r="D215" s="7"/>
      <c r="E215" s="38"/>
      <c r="F215" s="12"/>
      <c r="G215" s="2"/>
      <c r="H215" s="1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6.5" customHeight="1">
      <c r="A216" s="7"/>
      <c r="B216" s="380"/>
      <c r="C216" s="31"/>
      <c r="D216" s="7"/>
      <c r="E216" s="38"/>
      <c r="F216" s="12"/>
      <c r="G216" s="2"/>
      <c r="H216" s="1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6.5" customHeight="1">
      <c r="A217" s="7"/>
      <c r="B217" s="380"/>
      <c r="C217" s="31"/>
      <c r="D217" s="7"/>
      <c r="E217" s="38"/>
      <c r="F217" s="12"/>
      <c r="G217" s="2"/>
      <c r="H217" s="1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6.5" customHeight="1">
      <c r="A218" s="7"/>
      <c r="B218" s="380"/>
      <c r="C218" s="31"/>
      <c r="D218" s="7"/>
      <c r="E218" s="38"/>
      <c r="F218" s="12"/>
      <c r="G218" s="2"/>
      <c r="H218" s="1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6.5" customHeight="1">
      <c r="A219" s="7"/>
      <c r="B219" s="380"/>
      <c r="C219" s="31"/>
      <c r="D219" s="7"/>
      <c r="E219" s="38"/>
      <c r="F219" s="12"/>
      <c r="G219" s="2"/>
      <c r="H219" s="1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6.5" customHeight="1">
      <c r="A220" s="7"/>
      <c r="B220" s="380"/>
      <c r="C220" s="31"/>
      <c r="D220" s="7"/>
      <c r="E220" s="38"/>
      <c r="F220" s="12"/>
      <c r="G220" s="2"/>
      <c r="H220" s="1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6.5" customHeight="1">
      <c r="A221" s="7"/>
      <c r="B221" s="380"/>
      <c r="C221" s="31"/>
      <c r="D221" s="7"/>
      <c r="E221" s="38"/>
      <c r="F221" s="12"/>
      <c r="G221" s="2"/>
      <c r="H221" s="1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6.5" customHeight="1">
      <c r="A222" s="7"/>
      <c r="B222" s="380"/>
      <c r="C222" s="31"/>
      <c r="D222" s="7"/>
      <c r="E222" s="38"/>
      <c r="F222" s="12"/>
      <c r="G222" s="2"/>
      <c r="H222" s="1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6.5" customHeight="1">
      <c r="A223" s="7"/>
      <c r="B223" s="380"/>
      <c r="C223" s="31"/>
      <c r="D223" s="7"/>
      <c r="E223" s="38"/>
      <c r="F223" s="12"/>
      <c r="G223" s="2"/>
      <c r="H223" s="1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6.5" customHeight="1">
      <c r="A224" s="7"/>
      <c r="B224" s="380"/>
      <c r="C224" s="31"/>
      <c r="D224" s="7"/>
      <c r="E224" s="38"/>
      <c r="F224" s="12"/>
      <c r="G224" s="2"/>
      <c r="H224" s="1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6.5" customHeight="1">
      <c r="A225" s="7"/>
      <c r="B225" s="380"/>
      <c r="C225" s="31"/>
      <c r="D225" s="7"/>
      <c r="E225" s="38"/>
      <c r="F225" s="12"/>
      <c r="G225" s="2"/>
      <c r="H225" s="1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6.5" customHeight="1">
      <c r="A226" s="7"/>
      <c r="B226" s="380"/>
      <c r="C226" s="31"/>
      <c r="D226" s="7"/>
      <c r="E226" s="38"/>
      <c r="F226" s="12"/>
      <c r="G226" s="2"/>
      <c r="H226" s="1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6.5" customHeight="1">
      <c r="A227" s="7"/>
      <c r="B227" s="380"/>
      <c r="C227" s="31"/>
      <c r="D227" s="7"/>
      <c r="E227" s="38"/>
      <c r="F227" s="12"/>
      <c r="G227" s="2"/>
      <c r="H227" s="1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6.5" customHeight="1">
      <c r="A228" s="7"/>
      <c r="B228" s="380"/>
      <c r="C228" s="31"/>
      <c r="D228" s="7"/>
      <c r="E228" s="38"/>
      <c r="F228" s="12"/>
      <c r="G228" s="2"/>
      <c r="H228" s="1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6.5" customHeight="1">
      <c r="A229" s="7"/>
      <c r="B229" s="380"/>
      <c r="C229" s="31"/>
      <c r="D229" s="7"/>
      <c r="E229" s="38"/>
      <c r="F229" s="12"/>
      <c r="G229" s="2"/>
      <c r="H229" s="1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6.5" customHeight="1">
      <c r="A230" s="7"/>
      <c r="B230" s="380"/>
      <c r="C230" s="31"/>
      <c r="D230" s="7"/>
      <c r="E230" s="38"/>
      <c r="F230" s="12"/>
      <c r="G230" s="2"/>
      <c r="H230" s="1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6.5" customHeight="1">
      <c r="A231" s="7"/>
      <c r="B231" s="380"/>
      <c r="C231" s="31"/>
      <c r="D231" s="7"/>
      <c r="E231" s="38"/>
      <c r="F231" s="12"/>
      <c r="G231" s="2"/>
      <c r="H231" s="1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6.5" customHeight="1">
      <c r="A232" s="7"/>
      <c r="B232" s="380"/>
      <c r="C232" s="31"/>
      <c r="D232" s="7"/>
      <c r="E232" s="38"/>
      <c r="F232" s="12"/>
      <c r="G232" s="2"/>
      <c r="H232" s="1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6.5" customHeight="1">
      <c r="A233" s="7"/>
      <c r="B233" s="380"/>
      <c r="C233" s="31"/>
      <c r="D233" s="7"/>
      <c r="E233" s="38"/>
      <c r="F233" s="12"/>
      <c r="G233" s="2"/>
      <c r="H233" s="1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6.5" customHeight="1">
      <c r="A234" s="7"/>
      <c r="B234" s="380"/>
      <c r="C234" s="31"/>
      <c r="D234" s="7"/>
      <c r="E234" s="38"/>
      <c r="F234" s="12"/>
      <c r="G234" s="2"/>
      <c r="H234" s="1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6.5" customHeight="1">
      <c r="A235" s="7"/>
      <c r="B235" s="380"/>
      <c r="C235" s="31"/>
      <c r="D235" s="7"/>
      <c r="E235" s="38"/>
      <c r="F235" s="12"/>
      <c r="G235" s="2"/>
      <c r="H235" s="1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6.5" customHeight="1">
      <c r="A236" s="7"/>
      <c r="B236" s="380"/>
      <c r="C236" s="31"/>
      <c r="D236" s="7"/>
      <c r="E236" s="38"/>
      <c r="F236" s="12"/>
      <c r="G236" s="2"/>
      <c r="H236" s="1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6.5" customHeight="1">
      <c r="A237" s="7"/>
      <c r="B237" s="380"/>
      <c r="C237" s="31"/>
      <c r="D237" s="7"/>
      <c r="E237" s="38"/>
      <c r="F237" s="12"/>
      <c r="G237" s="2"/>
      <c r="H237" s="1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6.5" customHeight="1">
      <c r="A238" s="7"/>
      <c r="B238" s="380"/>
      <c r="C238" s="31"/>
      <c r="D238" s="7"/>
      <c r="E238" s="38"/>
      <c r="F238" s="12"/>
      <c r="G238" s="2"/>
      <c r="H238" s="1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6.5" customHeight="1">
      <c r="A239" s="7"/>
      <c r="B239" s="380"/>
      <c r="C239" s="31"/>
      <c r="D239" s="7"/>
      <c r="E239" s="38"/>
      <c r="F239" s="12"/>
      <c r="G239" s="2"/>
      <c r="H239" s="1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6.5" customHeight="1">
      <c r="A240" s="7"/>
      <c r="B240" s="380"/>
      <c r="C240" s="31"/>
      <c r="D240" s="7"/>
      <c r="E240" s="38"/>
      <c r="F240" s="12"/>
      <c r="G240" s="2"/>
      <c r="H240" s="1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6.5" customHeight="1">
      <c r="A241" s="7"/>
      <c r="B241" s="380"/>
      <c r="C241" s="31"/>
      <c r="D241" s="7"/>
      <c r="E241" s="38"/>
      <c r="F241" s="12"/>
      <c r="G241" s="2"/>
      <c r="H241" s="1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6.5" customHeight="1">
      <c r="A242" s="7"/>
      <c r="B242" s="380"/>
      <c r="C242" s="31"/>
      <c r="D242" s="7"/>
      <c r="E242" s="38"/>
      <c r="F242" s="12"/>
      <c r="G242" s="2"/>
      <c r="H242" s="1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6.5" customHeight="1">
      <c r="A243" s="7"/>
      <c r="B243" s="380"/>
      <c r="C243" s="31"/>
      <c r="D243" s="7"/>
      <c r="E243" s="38"/>
      <c r="F243" s="12"/>
      <c r="G243" s="2"/>
      <c r="H243" s="1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6.5" customHeight="1">
      <c r="A244" s="7"/>
      <c r="B244" s="380"/>
      <c r="C244" s="31"/>
      <c r="D244" s="7"/>
      <c r="E244" s="38"/>
      <c r="F244" s="12"/>
      <c r="G244" s="2"/>
      <c r="H244" s="1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6.5" customHeight="1">
      <c r="A245" s="7"/>
      <c r="B245" s="380"/>
      <c r="C245" s="31"/>
      <c r="D245" s="7"/>
      <c r="E245" s="38"/>
      <c r="F245" s="12"/>
      <c r="G245" s="2"/>
      <c r="H245" s="1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6.5" customHeight="1">
      <c r="A246" s="7"/>
      <c r="B246" s="380"/>
      <c r="C246" s="31"/>
      <c r="D246" s="7"/>
      <c r="E246" s="38"/>
      <c r="F246" s="12"/>
      <c r="G246" s="2"/>
      <c r="H246" s="1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6.5" customHeight="1">
      <c r="A247" s="7"/>
      <c r="B247" s="380"/>
      <c r="C247" s="31"/>
      <c r="D247" s="7"/>
      <c r="E247" s="38"/>
      <c r="F247" s="12"/>
      <c r="G247" s="2"/>
      <c r="H247" s="1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6.5" customHeight="1">
      <c r="A248" s="7"/>
      <c r="B248" s="380"/>
      <c r="C248" s="31"/>
      <c r="D248" s="7"/>
      <c r="E248" s="38"/>
      <c r="F248" s="12"/>
      <c r="G248" s="2"/>
      <c r="H248" s="1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6.5" customHeight="1">
      <c r="A249" s="7"/>
      <c r="B249" s="380"/>
      <c r="C249" s="31"/>
      <c r="D249" s="7"/>
      <c r="E249" s="38"/>
      <c r="F249" s="12"/>
      <c r="G249" s="2"/>
      <c r="H249" s="1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6.5" customHeight="1">
      <c r="A250" s="7"/>
      <c r="B250" s="380"/>
      <c r="C250" s="31"/>
      <c r="D250" s="7"/>
      <c r="E250" s="38"/>
      <c r="F250" s="12"/>
      <c r="G250" s="2"/>
      <c r="H250" s="1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6.5" customHeight="1">
      <c r="A251" s="7"/>
      <c r="B251" s="380"/>
      <c r="C251" s="31"/>
      <c r="D251" s="7"/>
      <c r="E251" s="38"/>
      <c r="F251" s="12"/>
      <c r="G251" s="2"/>
      <c r="H251" s="1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6.5" customHeight="1">
      <c r="A252" s="7"/>
      <c r="B252" s="380"/>
      <c r="C252" s="31"/>
      <c r="D252" s="7"/>
      <c r="E252" s="38"/>
      <c r="F252" s="12"/>
      <c r="G252" s="2"/>
      <c r="H252" s="1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6.5" customHeight="1">
      <c r="A253" s="7"/>
      <c r="B253" s="380"/>
      <c r="C253" s="31"/>
      <c r="D253" s="7"/>
      <c r="E253" s="38"/>
      <c r="F253" s="12"/>
      <c r="G253" s="2"/>
      <c r="H253" s="1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6.5" customHeight="1">
      <c r="A254" s="7"/>
      <c r="B254" s="380"/>
      <c r="C254" s="31"/>
      <c r="D254" s="7"/>
      <c r="E254" s="38"/>
      <c r="F254" s="12"/>
      <c r="G254" s="2"/>
      <c r="H254" s="1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6.5" customHeight="1">
      <c r="A255" s="7"/>
      <c r="B255" s="380"/>
      <c r="C255" s="31"/>
      <c r="D255" s="7"/>
      <c r="E255" s="38"/>
      <c r="F255" s="12"/>
      <c r="G255" s="2"/>
      <c r="H255" s="1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6.5" customHeight="1">
      <c r="A256" s="7"/>
      <c r="B256" s="380"/>
      <c r="C256" s="31"/>
      <c r="D256" s="7"/>
      <c r="E256" s="38"/>
      <c r="F256" s="12"/>
      <c r="G256" s="2"/>
      <c r="H256" s="1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6.5" customHeight="1">
      <c r="A257" s="7"/>
      <c r="B257" s="380"/>
      <c r="C257" s="31"/>
      <c r="D257" s="7"/>
      <c r="E257" s="38"/>
      <c r="F257" s="12"/>
      <c r="G257" s="2"/>
      <c r="H257" s="1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6.5" customHeight="1">
      <c r="A258" s="7"/>
      <c r="B258" s="380"/>
      <c r="C258" s="31"/>
      <c r="D258" s="7"/>
      <c r="E258" s="38"/>
      <c r="F258" s="12"/>
      <c r="G258" s="2"/>
      <c r="H258" s="1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6.5" customHeight="1">
      <c r="A259" s="7"/>
      <c r="B259" s="380"/>
      <c r="C259" s="31"/>
      <c r="D259" s="7"/>
      <c r="E259" s="38"/>
      <c r="F259" s="12"/>
      <c r="G259" s="2"/>
      <c r="H259" s="1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6.5" customHeight="1">
      <c r="A260" s="7"/>
      <c r="B260" s="380"/>
      <c r="C260" s="31"/>
      <c r="D260" s="7"/>
      <c r="E260" s="38"/>
      <c r="F260" s="12"/>
      <c r="G260" s="2"/>
      <c r="H260" s="1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6.5" customHeight="1">
      <c r="A261" s="7"/>
      <c r="B261" s="380"/>
      <c r="C261" s="31"/>
      <c r="D261" s="7"/>
      <c r="E261" s="38"/>
      <c r="F261" s="12"/>
      <c r="G261" s="2"/>
      <c r="H261" s="1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6.5" customHeight="1">
      <c r="A262" s="7"/>
      <c r="B262" s="380"/>
      <c r="C262" s="31"/>
      <c r="D262" s="7"/>
      <c r="E262" s="38"/>
      <c r="F262" s="12"/>
      <c r="G262" s="2"/>
      <c r="H262" s="1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6.5" customHeight="1">
      <c r="A263" s="7"/>
      <c r="B263" s="380"/>
      <c r="C263" s="31"/>
      <c r="D263" s="7"/>
      <c r="E263" s="38"/>
      <c r="F263" s="12"/>
      <c r="G263" s="2"/>
      <c r="H263" s="1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6.5" customHeight="1">
      <c r="A264" s="7"/>
      <c r="B264" s="380"/>
      <c r="C264" s="31"/>
      <c r="D264" s="7"/>
      <c r="E264" s="38"/>
      <c r="F264" s="12"/>
      <c r="G264" s="2"/>
      <c r="H264" s="1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6.5" customHeight="1">
      <c r="A265" s="7"/>
      <c r="B265" s="380"/>
      <c r="C265" s="31"/>
      <c r="D265" s="7"/>
      <c r="E265" s="38"/>
      <c r="F265" s="12"/>
      <c r="G265" s="2"/>
      <c r="H265" s="1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6.5" customHeight="1">
      <c r="A266" s="7"/>
      <c r="B266" s="380"/>
      <c r="C266" s="31"/>
      <c r="D266" s="7"/>
      <c r="E266" s="38"/>
      <c r="F266" s="12"/>
      <c r="G266" s="2"/>
      <c r="H266" s="1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6.5" customHeight="1">
      <c r="A267" s="7"/>
      <c r="B267" s="380"/>
      <c r="C267" s="31"/>
      <c r="D267" s="7"/>
      <c r="E267" s="38"/>
      <c r="F267" s="12"/>
      <c r="G267" s="2"/>
      <c r="H267" s="1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6.5" customHeight="1">
      <c r="A268" s="7"/>
      <c r="B268" s="380"/>
      <c r="C268" s="31"/>
      <c r="D268" s="7"/>
      <c r="E268" s="38"/>
      <c r="F268" s="12"/>
      <c r="G268" s="2"/>
      <c r="H268" s="1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6.5" customHeight="1">
      <c r="A269" s="7"/>
      <c r="B269" s="380"/>
      <c r="C269" s="31"/>
      <c r="D269" s="7"/>
      <c r="E269" s="38"/>
      <c r="F269" s="12"/>
      <c r="G269" s="2"/>
      <c r="H269" s="1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6.5" customHeight="1">
      <c r="A270" s="7"/>
      <c r="B270" s="380"/>
      <c r="C270" s="31"/>
      <c r="D270" s="7"/>
      <c r="E270" s="38"/>
      <c r="F270" s="12"/>
      <c r="G270" s="2"/>
      <c r="H270" s="1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6.5" customHeight="1">
      <c r="A271" s="7"/>
      <c r="B271" s="380"/>
      <c r="C271" s="31"/>
      <c r="D271" s="7"/>
      <c r="E271" s="38"/>
      <c r="F271" s="12"/>
      <c r="G271" s="2"/>
      <c r="H271" s="1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6.5" customHeight="1">
      <c r="A272" s="7"/>
      <c r="B272" s="380"/>
      <c r="C272" s="31"/>
      <c r="D272" s="7"/>
      <c r="E272" s="38"/>
      <c r="F272" s="12"/>
      <c r="G272" s="2"/>
      <c r="H272" s="1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6.5" customHeight="1">
      <c r="A273" s="7"/>
      <c r="B273" s="380"/>
      <c r="C273" s="31"/>
      <c r="D273" s="7"/>
      <c r="E273" s="38"/>
      <c r="F273" s="12"/>
      <c r="G273" s="2"/>
      <c r="H273" s="1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6.5" customHeight="1">
      <c r="A274" s="7"/>
      <c r="B274" s="380"/>
      <c r="C274" s="31"/>
      <c r="D274" s="7"/>
      <c r="E274" s="38"/>
      <c r="F274" s="12"/>
      <c r="G274" s="2"/>
      <c r="H274" s="1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6.5" customHeight="1">
      <c r="A275" s="7"/>
      <c r="B275" s="380"/>
      <c r="C275" s="31"/>
      <c r="D275" s="7"/>
      <c r="E275" s="38"/>
      <c r="F275" s="12"/>
      <c r="G275" s="2"/>
      <c r="H275" s="1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6.5" customHeight="1">
      <c r="A276" s="7"/>
      <c r="B276" s="380"/>
      <c r="C276" s="31"/>
      <c r="D276" s="7"/>
      <c r="E276" s="38"/>
      <c r="F276" s="12"/>
      <c r="G276" s="2"/>
      <c r="H276" s="1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6.5" customHeight="1">
      <c r="A277" s="7"/>
      <c r="B277" s="380"/>
      <c r="C277" s="31"/>
      <c r="D277" s="7"/>
      <c r="E277" s="38"/>
      <c r="F277" s="12"/>
      <c r="G277" s="2"/>
      <c r="H277" s="1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6.5" customHeight="1">
      <c r="A278" s="7"/>
      <c r="B278" s="380"/>
      <c r="C278" s="31"/>
      <c r="D278" s="7"/>
      <c r="E278" s="38"/>
      <c r="F278" s="12"/>
      <c r="G278" s="2"/>
      <c r="H278" s="1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6.5" customHeight="1">
      <c r="A279" s="7"/>
      <c r="B279" s="380"/>
      <c r="C279" s="31"/>
      <c r="D279" s="7"/>
      <c r="E279" s="38"/>
      <c r="F279" s="12"/>
      <c r="G279" s="2"/>
      <c r="H279" s="1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6.5" customHeight="1">
      <c r="A280" s="7"/>
      <c r="B280" s="380"/>
      <c r="C280" s="31"/>
      <c r="D280" s="7"/>
      <c r="E280" s="38"/>
      <c r="F280" s="12"/>
      <c r="G280" s="2"/>
      <c r="H280" s="1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6.5" customHeight="1">
      <c r="A281" s="7"/>
      <c r="B281" s="380"/>
      <c r="C281" s="31"/>
      <c r="D281" s="7"/>
      <c r="E281" s="38"/>
      <c r="F281" s="12"/>
      <c r="G281" s="2"/>
      <c r="H281" s="1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6.5" customHeight="1">
      <c r="A282" s="7"/>
      <c r="B282" s="380"/>
      <c r="C282" s="31"/>
      <c r="D282" s="7"/>
      <c r="E282" s="38"/>
      <c r="F282" s="12"/>
      <c r="G282" s="2"/>
      <c r="H282" s="1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6.5" customHeight="1">
      <c r="A283" s="7"/>
      <c r="B283" s="380"/>
      <c r="C283" s="31"/>
      <c r="D283" s="7"/>
      <c r="E283" s="38"/>
      <c r="F283" s="12"/>
      <c r="G283" s="2"/>
      <c r="H283" s="1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6.5" customHeight="1">
      <c r="A284" s="7"/>
      <c r="B284" s="380"/>
      <c r="C284" s="31"/>
      <c r="D284" s="7"/>
      <c r="E284" s="38"/>
      <c r="F284" s="12"/>
      <c r="G284" s="2"/>
      <c r="H284" s="1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6.5" customHeight="1">
      <c r="A285" s="7"/>
      <c r="B285" s="380"/>
      <c r="C285" s="31"/>
      <c r="D285" s="7"/>
      <c r="E285" s="38"/>
      <c r="F285" s="12"/>
      <c r="G285" s="2"/>
      <c r="H285" s="1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6.5" customHeight="1">
      <c r="A286" s="7"/>
      <c r="B286" s="380"/>
      <c r="C286" s="31"/>
      <c r="D286" s="7"/>
      <c r="E286" s="38"/>
      <c r="F286" s="12"/>
      <c r="G286" s="2"/>
      <c r="H286" s="1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6.5" customHeight="1">
      <c r="A287" s="7"/>
      <c r="B287" s="380"/>
      <c r="C287" s="31"/>
      <c r="D287" s="7"/>
      <c r="E287" s="38"/>
      <c r="F287" s="12"/>
      <c r="G287" s="2"/>
      <c r="H287" s="1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6.5" customHeight="1">
      <c r="A288" s="7"/>
      <c r="B288" s="380"/>
      <c r="C288" s="31"/>
      <c r="D288" s="7"/>
      <c r="E288" s="38"/>
      <c r="F288" s="12"/>
      <c r="G288" s="2"/>
      <c r="H288" s="1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6.5" customHeight="1">
      <c r="A289" s="7"/>
      <c r="B289" s="380"/>
      <c r="C289" s="31"/>
      <c r="D289" s="7"/>
      <c r="E289" s="38"/>
      <c r="F289" s="12"/>
      <c r="G289" s="2"/>
      <c r="H289" s="1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6.5" customHeight="1">
      <c r="A290" s="7"/>
      <c r="B290" s="380"/>
      <c r="C290" s="31"/>
      <c r="D290" s="7"/>
      <c r="E290" s="38"/>
      <c r="F290" s="12"/>
      <c r="G290" s="2"/>
      <c r="H290" s="1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6.5" customHeight="1">
      <c r="A291" s="7"/>
      <c r="B291" s="380"/>
      <c r="C291" s="31"/>
      <c r="D291" s="7"/>
      <c r="E291" s="38"/>
      <c r="F291" s="12"/>
      <c r="G291" s="2"/>
      <c r="H291" s="1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6.5" customHeight="1">
      <c r="A292" s="7"/>
      <c r="B292" s="380"/>
      <c r="C292" s="31"/>
      <c r="D292" s="7"/>
      <c r="E292" s="38"/>
      <c r="F292" s="12"/>
      <c r="G292" s="2"/>
      <c r="H292" s="1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6.5" customHeight="1">
      <c r="A293" s="7"/>
      <c r="B293" s="380"/>
      <c r="C293" s="31"/>
      <c r="D293" s="7"/>
      <c r="E293" s="38"/>
      <c r="F293" s="12"/>
      <c r="G293" s="2"/>
      <c r="H293" s="1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6.5" customHeight="1">
      <c r="A294" s="7"/>
      <c r="B294" s="380"/>
      <c r="C294" s="31"/>
      <c r="D294" s="7"/>
      <c r="E294" s="38"/>
      <c r="F294" s="12"/>
      <c r="G294" s="2"/>
      <c r="H294" s="1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6.5" customHeight="1">
      <c r="A295" s="7"/>
      <c r="B295" s="380"/>
      <c r="C295" s="31"/>
      <c r="D295" s="7"/>
      <c r="E295" s="38"/>
      <c r="F295" s="12"/>
      <c r="G295" s="2"/>
      <c r="H295" s="1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6.5" customHeight="1">
      <c r="A296" s="7"/>
      <c r="B296" s="380"/>
      <c r="C296" s="31"/>
      <c r="D296" s="7"/>
      <c r="E296" s="38"/>
      <c r="F296" s="12"/>
      <c r="G296" s="2"/>
      <c r="H296" s="1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6.5" customHeight="1">
      <c r="A297" s="7"/>
      <c r="B297" s="380"/>
      <c r="C297" s="31"/>
      <c r="D297" s="7"/>
      <c r="E297" s="38"/>
      <c r="F297" s="12"/>
      <c r="G297" s="2"/>
      <c r="H297" s="1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6.5" customHeight="1">
      <c r="A298" s="7"/>
      <c r="B298" s="380"/>
      <c r="C298" s="31"/>
      <c r="D298" s="7"/>
      <c r="E298" s="38"/>
      <c r="F298" s="12"/>
      <c r="G298" s="2"/>
      <c r="H298" s="1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6.5" customHeight="1">
      <c r="A299" s="7"/>
      <c r="B299" s="380"/>
      <c r="C299" s="31"/>
      <c r="D299" s="7"/>
      <c r="E299" s="38"/>
      <c r="F299" s="12"/>
      <c r="G299" s="2"/>
      <c r="H299" s="1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6.5" customHeight="1">
      <c r="A300" s="7"/>
      <c r="B300" s="380"/>
      <c r="C300" s="31"/>
      <c r="D300" s="7"/>
      <c r="E300" s="38"/>
      <c r="F300" s="12"/>
      <c r="G300" s="2"/>
      <c r="H300" s="1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6.5" customHeight="1">
      <c r="A301" s="7"/>
      <c r="B301" s="380"/>
      <c r="C301" s="31"/>
      <c r="D301" s="7"/>
      <c r="E301" s="38"/>
      <c r="F301" s="12"/>
      <c r="G301" s="2"/>
      <c r="H301" s="1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6.5" customHeight="1">
      <c r="A302" s="7"/>
      <c r="B302" s="380"/>
      <c r="C302" s="31"/>
      <c r="D302" s="7"/>
      <c r="E302" s="38"/>
      <c r="F302" s="12"/>
      <c r="G302" s="2"/>
      <c r="H302" s="1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6.5" customHeight="1">
      <c r="A303" s="7"/>
      <c r="B303" s="380"/>
      <c r="C303" s="31"/>
      <c r="D303" s="7"/>
      <c r="E303" s="38"/>
      <c r="F303" s="12"/>
      <c r="G303" s="2"/>
      <c r="H303" s="1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6.5" customHeight="1">
      <c r="A304" s="7"/>
      <c r="B304" s="380"/>
      <c r="C304" s="31"/>
      <c r="D304" s="7"/>
      <c r="E304" s="38"/>
      <c r="F304" s="12"/>
      <c r="G304" s="2"/>
      <c r="H304" s="1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6.5" customHeight="1">
      <c r="A305" s="7"/>
      <c r="B305" s="380"/>
      <c r="C305" s="31"/>
      <c r="D305" s="7"/>
      <c r="E305" s="38"/>
      <c r="F305" s="12"/>
      <c r="G305" s="2"/>
      <c r="H305" s="1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6.5" customHeight="1">
      <c r="A306" s="7"/>
      <c r="B306" s="380"/>
      <c r="C306" s="31"/>
      <c r="D306" s="7"/>
      <c r="E306" s="38"/>
      <c r="F306" s="12"/>
      <c r="G306" s="2"/>
      <c r="H306" s="1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6.5" customHeight="1">
      <c r="A307" s="7"/>
      <c r="B307" s="380"/>
      <c r="C307" s="31"/>
      <c r="D307" s="7"/>
      <c r="E307" s="38"/>
      <c r="F307" s="12"/>
      <c r="G307" s="2"/>
      <c r="H307" s="1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6.5" customHeight="1">
      <c r="A308" s="7"/>
      <c r="B308" s="380"/>
      <c r="C308" s="31"/>
      <c r="D308" s="7"/>
      <c r="E308" s="38"/>
      <c r="F308" s="12"/>
      <c r="G308" s="2"/>
      <c r="H308" s="1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6.5" customHeight="1">
      <c r="A309" s="7"/>
      <c r="B309" s="380"/>
      <c r="C309" s="31"/>
      <c r="D309" s="7"/>
      <c r="E309" s="38"/>
      <c r="F309" s="12"/>
      <c r="G309" s="2"/>
      <c r="H309" s="1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6.5" customHeight="1">
      <c r="A310" s="7"/>
      <c r="B310" s="380"/>
      <c r="C310" s="31"/>
      <c r="D310" s="7"/>
      <c r="E310" s="38"/>
      <c r="F310" s="12"/>
      <c r="G310" s="2"/>
      <c r="H310" s="1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6.5" customHeight="1">
      <c r="A311" s="7"/>
      <c r="B311" s="380"/>
      <c r="C311" s="31"/>
      <c r="D311" s="7"/>
      <c r="E311" s="38"/>
      <c r="F311" s="12"/>
      <c r="G311" s="2"/>
      <c r="H311" s="1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6.5" customHeight="1">
      <c r="A312" s="7"/>
      <c r="B312" s="380"/>
      <c r="C312" s="31"/>
      <c r="D312" s="7"/>
      <c r="E312" s="38"/>
      <c r="F312" s="12"/>
      <c r="G312" s="2"/>
      <c r="H312" s="1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6.5" customHeight="1">
      <c r="A313" s="7"/>
      <c r="B313" s="380"/>
      <c r="C313" s="31"/>
      <c r="D313" s="7"/>
      <c r="E313" s="38"/>
      <c r="F313" s="12"/>
      <c r="G313" s="2"/>
      <c r="H313" s="1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6.5" customHeight="1">
      <c r="A314" s="7"/>
      <c r="B314" s="380"/>
      <c r="C314" s="31"/>
      <c r="D314" s="7"/>
      <c r="E314" s="38"/>
      <c r="F314" s="12"/>
      <c r="G314" s="2"/>
      <c r="H314" s="1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6.5" customHeight="1">
      <c r="A315" s="7"/>
      <c r="B315" s="380"/>
      <c r="C315" s="31"/>
      <c r="D315" s="7"/>
      <c r="E315" s="38"/>
      <c r="F315" s="12"/>
      <c r="G315" s="2"/>
      <c r="H315" s="1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6.5" customHeight="1">
      <c r="A316" s="7"/>
      <c r="B316" s="380"/>
      <c r="C316" s="31"/>
      <c r="D316" s="7"/>
      <c r="E316" s="38"/>
      <c r="F316" s="12"/>
      <c r="G316" s="2"/>
      <c r="H316" s="1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6.5" customHeight="1">
      <c r="A317" s="7"/>
      <c r="B317" s="380"/>
      <c r="C317" s="31"/>
      <c r="D317" s="7"/>
      <c r="E317" s="38"/>
      <c r="F317" s="12"/>
      <c r="G317" s="2"/>
      <c r="H317" s="1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6.5" customHeight="1">
      <c r="A318" s="7"/>
      <c r="B318" s="380"/>
      <c r="C318" s="31"/>
      <c r="D318" s="7"/>
      <c r="E318" s="38"/>
      <c r="F318" s="12"/>
      <c r="G318" s="2"/>
      <c r="H318" s="1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6.5" customHeight="1">
      <c r="A319" s="7"/>
      <c r="B319" s="380"/>
      <c r="C319" s="31"/>
      <c r="D319" s="7"/>
      <c r="E319" s="38"/>
      <c r="F319" s="12"/>
      <c r="G319" s="2"/>
      <c r="H319" s="1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6.5" customHeight="1">
      <c r="A320" s="7"/>
      <c r="B320" s="380"/>
      <c r="C320" s="31"/>
      <c r="D320" s="7"/>
      <c r="E320" s="38"/>
      <c r="F320" s="12"/>
      <c r="G320" s="2"/>
      <c r="H320" s="1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6.5" customHeight="1">
      <c r="A321" s="7"/>
      <c r="B321" s="380"/>
      <c r="C321" s="31"/>
      <c r="D321" s="7"/>
      <c r="E321" s="38"/>
      <c r="F321" s="12"/>
      <c r="G321" s="2"/>
      <c r="H321" s="1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6.5" customHeight="1">
      <c r="A322" s="7"/>
      <c r="B322" s="380"/>
      <c r="C322" s="31"/>
      <c r="D322" s="7"/>
      <c r="E322" s="38"/>
      <c r="F322" s="12"/>
      <c r="G322" s="2"/>
      <c r="H322" s="1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6.5" customHeight="1">
      <c r="A323" s="7"/>
      <c r="B323" s="380"/>
      <c r="C323" s="31"/>
      <c r="D323" s="7"/>
      <c r="E323" s="38"/>
      <c r="F323" s="12"/>
      <c r="G323" s="2"/>
      <c r="H323" s="1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6.5" customHeight="1">
      <c r="A324" s="7"/>
      <c r="B324" s="380"/>
      <c r="C324" s="31"/>
      <c r="D324" s="7"/>
      <c r="E324" s="38"/>
      <c r="F324" s="12"/>
      <c r="G324" s="2"/>
      <c r="H324" s="1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6.5" customHeight="1">
      <c r="A325" s="7"/>
      <c r="B325" s="380"/>
      <c r="C325" s="31"/>
      <c r="D325" s="7"/>
      <c r="E325" s="38"/>
      <c r="F325" s="12"/>
      <c r="G325" s="2"/>
      <c r="H325" s="1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6.5" customHeight="1">
      <c r="A326" s="7"/>
      <c r="B326" s="380"/>
      <c r="C326" s="31"/>
      <c r="D326" s="7"/>
      <c r="E326" s="38"/>
      <c r="F326" s="12"/>
      <c r="G326" s="2"/>
      <c r="H326" s="1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6.5" customHeight="1">
      <c r="A327" s="7"/>
      <c r="B327" s="380"/>
      <c r="C327" s="31"/>
      <c r="D327" s="7"/>
      <c r="E327" s="38"/>
      <c r="F327" s="12"/>
      <c r="G327" s="2"/>
      <c r="H327" s="1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6.5" customHeight="1">
      <c r="A328" s="7"/>
      <c r="B328" s="380"/>
      <c r="C328" s="31"/>
      <c r="D328" s="7"/>
      <c r="E328" s="38"/>
      <c r="F328" s="12"/>
      <c r="G328" s="2"/>
      <c r="H328" s="1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6.5" customHeight="1">
      <c r="A329" s="7"/>
      <c r="B329" s="380"/>
      <c r="C329" s="31"/>
      <c r="D329" s="7"/>
      <c r="E329" s="38"/>
      <c r="F329" s="12"/>
      <c r="G329" s="2"/>
      <c r="H329" s="1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6.5" customHeight="1">
      <c r="A330" s="7"/>
      <c r="B330" s="380"/>
      <c r="C330" s="31"/>
      <c r="D330" s="7"/>
      <c r="E330" s="38"/>
      <c r="F330" s="12"/>
      <c r="G330" s="2"/>
      <c r="H330" s="1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6.5" customHeight="1">
      <c r="A331" s="7"/>
      <c r="B331" s="380"/>
      <c r="C331" s="31"/>
      <c r="D331" s="7"/>
      <c r="E331" s="38"/>
      <c r="F331" s="12"/>
      <c r="G331" s="2"/>
      <c r="H331" s="1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6.5" customHeight="1">
      <c r="A332" s="7"/>
      <c r="B332" s="380"/>
      <c r="C332" s="31"/>
      <c r="D332" s="7"/>
      <c r="E332" s="38"/>
      <c r="F332" s="12"/>
      <c r="G332" s="2"/>
      <c r="H332" s="1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6.5" customHeight="1">
      <c r="A333" s="7"/>
      <c r="B333" s="380"/>
      <c r="C333" s="31"/>
      <c r="D333" s="7"/>
      <c r="E333" s="38"/>
      <c r="F333" s="12"/>
      <c r="G333" s="2"/>
      <c r="H333" s="1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6.5" customHeight="1">
      <c r="A334" s="7"/>
      <c r="B334" s="380"/>
      <c r="C334" s="31"/>
      <c r="D334" s="7"/>
      <c r="E334" s="38"/>
      <c r="F334" s="12"/>
      <c r="G334" s="2"/>
      <c r="H334" s="1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6.5" customHeight="1">
      <c r="A335" s="7"/>
      <c r="B335" s="380"/>
      <c r="C335" s="31"/>
      <c r="D335" s="7"/>
      <c r="E335" s="38"/>
      <c r="F335" s="12"/>
      <c r="G335" s="2"/>
      <c r="H335" s="1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6.5" customHeight="1">
      <c r="A336" s="7"/>
      <c r="B336" s="380"/>
      <c r="C336" s="31"/>
      <c r="D336" s="7"/>
      <c r="E336" s="38"/>
      <c r="F336" s="12"/>
      <c r="G336" s="2"/>
      <c r="H336" s="1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6.5" customHeight="1">
      <c r="A337" s="7"/>
      <c r="B337" s="380"/>
      <c r="C337" s="31"/>
      <c r="D337" s="7"/>
      <c r="E337" s="38"/>
      <c r="F337" s="12"/>
      <c r="G337" s="2"/>
      <c r="H337" s="1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6.5" customHeight="1">
      <c r="A338" s="7"/>
      <c r="B338" s="380"/>
      <c r="C338" s="31"/>
      <c r="D338" s="7"/>
      <c r="E338" s="38"/>
      <c r="F338" s="12"/>
      <c r="G338" s="2"/>
      <c r="H338" s="1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6.5" customHeight="1">
      <c r="A339" s="7"/>
      <c r="B339" s="380"/>
      <c r="C339" s="31"/>
      <c r="D339" s="7"/>
      <c r="E339" s="38"/>
      <c r="F339" s="12"/>
      <c r="G339" s="2"/>
      <c r="H339" s="1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6.5" customHeight="1">
      <c r="A340" s="7"/>
      <c r="B340" s="380"/>
      <c r="C340" s="31"/>
      <c r="D340" s="7"/>
      <c r="E340" s="38"/>
      <c r="F340" s="12"/>
      <c r="G340" s="2"/>
      <c r="H340" s="1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6.5" customHeight="1">
      <c r="A341" s="7"/>
      <c r="B341" s="380"/>
      <c r="C341" s="31"/>
      <c r="D341" s="7"/>
      <c r="E341" s="38"/>
      <c r="F341" s="12"/>
      <c r="G341" s="2"/>
      <c r="H341" s="1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6.5" customHeight="1">
      <c r="A342" s="7"/>
      <c r="B342" s="380"/>
      <c r="C342" s="31"/>
      <c r="D342" s="7"/>
      <c r="E342" s="38"/>
      <c r="F342" s="12"/>
      <c r="G342" s="2"/>
      <c r="H342" s="1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6.5" customHeight="1">
      <c r="A343" s="7"/>
      <c r="B343" s="380"/>
      <c r="C343" s="31"/>
      <c r="D343" s="7"/>
      <c r="E343" s="38"/>
      <c r="F343" s="12"/>
      <c r="G343" s="2"/>
      <c r="H343" s="1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6.5" customHeight="1">
      <c r="A344" s="7"/>
      <c r="B344" s="380"/>
      <c r="C344" s="31"/>
      <c r="D344" s="7"/>
      <c r="E344" s="38"/>
      <c r="F344" s="12"/>
      <c r="G344" s="2"/>
      <c r="H344" s="1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6.5" customHeight="1">
      <c r="A345" s="7"/>
      <c r="B345" s="380"/>
      <c r="C345" s="31"/>
      <c r="D345" s="7"/>
      <c r="E345" s="38"/>
      <c r="F345" s="12"/>
      <c r="G345" s="2"/>
      <c r="H345" s="1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6.5" customHeight="1">
      <c r="A346" s="7"/>
      <c r="B346" s="380"/>
      <c r="C346" s="31"/>
      <c r="D346" s="7"/>
      <c r="E346" s="38"/>
      <c r="F346" s="12"/>
      <c r="G346" s="2"/>
      <c r="H346" s="1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6.5" customHeight="1">
      <c r="A347" s="7"/>
      <c r="B347" s="380"/>
      <c r="C347" s="31"/>
      <c r="D347" s="7"/>
      <c r="E347" s="38"/>
      <c r="F347" s="12"/>
      <c r="G347" s="2"/>
      <c r="H347" s="1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6.5" customHeight="1">
      <c r="A348" s="7"/>
      <c r="B348" s="380"/>
      <c r="C348" s="31"/>
      <c r="D348" s="7"/>
      <c r="E348" s="38"/>
      <c r="F348" s="12"/>
      <c r="G348" s="2"/>
      <c r="H348" s="1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6.5" customHeight="1">
      <c r="A349" s="7"/>
      <c r="B349" s="380"/>
      <c r="C349" s="31"/>
      <c r="D349" s="7"/>
      <c r="E349" s="38"/>
      <c r="F349" s="12"/>
      <c r="G349" s="2"/>
      <c r="H349" s="1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6.5" customHeight="1">
      <c r="A350" s="7"/>
      <c r="B350" s="380"/>
      <c r="C350" s="31"/>
      <c r="D350" s="7"/>
      <c r="E350" s="38"/>
      <c r="F350" s="12"/>
      <c r="G350" s="2"/>
      <c r="H350" s="1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6.5" customHeight="1">
      <c r="A351" s="7"/>
      <c r="B351" s="380"/>
      <c r="C351" s="31"/>
      <c r="D351" s="7"/>
      <c r="E351" s="38"/>
      <c r="F351" s="12"/>
      <c r="G351" s="2"/>
      <c r="H351" s="1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6.5" customHeight="1">
      <c r="A352" s="7"/>
      <c r="B352" s="380"/>
      <c r="C352" s="31"/>
      <c r="D352" s="7"/>
      <c r="E352" s="38"/>
      <c r="F352" s="12"/>
      <c r="G352" s="2"/>
      <c r="H352" s="1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6.5" customHeight="1">
      <c r="A353" s="7"/>
      <c r="B353" s="380"/>
      <c r="C353" s="31"/>
      <c r="D353" s="7"/>
      <c r="E353" s="38"/>
      <c r="F353" s="12"/>
      <c r="G353" s="2"/>
      <c r="H353" s="1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6.5" customHeight="1">
      <c r="A354" s="7"/>
      <c r="B354" s="380"/>
      <c r="C354" s="31"/>
      <c r="D354" s="7"/>
      <c r="E354" s="38"/>
      <c r="F354" s="12"/>
      <c r="G354" s="2"/>
      <c r="H354" s="1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6.5" customHeight="1">
      <c r="A355" s="7"/>
      <c r="B355" s="380"/>
      <c r="C355" s="31"/>
      <c r="D355" s="7"/>
      <c r="E355" s="38"/>
      <c r="F355" s="12"/>
      <c r="G355" s="2"/>
      <c r="H355" s="1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6.5" customHeight="1">
      <c r="A356" s="7"/>
      <c r="B356" s="380"/>
      <c r="C356" s="31"/>
      <c r="D356" s="7"/>
      <c r="E356" s="38"/>
      <c r="F356" s="12"/>
      <c r="G356" s="2"/>
      <c r="H356" s="1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6.5" customHeight="1">
      <c r="A357" s="7"/>
      <c r="B357" s="380"/>
      <c r="C357" s="31"/>
      <c r="D357" s="7"/>
      <c r="E357" s="38"/>
      <c r="F357" s="12"/>
      <c r="G357" s="2"/>
      <c r="H357" s="1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6.5" customHeight="1">
      <c r="A358" s="7"/>
      <c r="B358" s="380"/>
      <c r="C358" s="31"/>
      <c r="D358" s="7"/>
      <c r="E358" s="38"/>
      <c r="F358" s="12"/>
      <c r="G358" s="2"/>
      <c r="H358" s="1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6.5" customHeight="1">
      <c r="A359" s="7"/>
      <c r="B359" s="380"/>
      <c r="C359" s="31"/>
      <c r="D359" s="7"/>
      <c r="E359" s="38"/>
      <c r="F359" s="12"/>
      <c r="G359" s="2"/>
      <c r="H359" s="1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6.5" customHeight="1">
      <c r="A360" s="7"/>
      <c r="B360" s="380"/>
      <c r="C360" s="31"/>
      <c r="D360" s="7"/>
      <c r="E360" s="38"/>
      <c r="F360" s="12"/>
      <c r="G360" s="2"/>
      <c r="H360" s="1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6.5" customHeight="1">
      <c r="A361" s="7"/>
      <c r="B361" s="380"/>
      <c r="C361" s="31"/>
      <c r="D361" s="7"/>
      <c r="E361" s="38"/>
      <c r="F361" s="12"/>
      <c r="G361" s="2"/>
      <c r="H361" s="1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6.5" customHeight="1">
      <c r="A362" s="7"/>
      <c r="B362" s="380"/>
      <c r="C362" s="31"/>
      <c r="D362" s="7"/>
      <c r="E362" s="38"/>
      <c r="F362" s="12"/>
      <c r="G362" s="2"/>
      <c r="H362" s="1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6.5" customHeight="1">
      <c r="A363" s="7"/>
      <c r="B363" s="380"/>
      <c r="C363" s="31"/>
      <c r="D363" s="7"/>
      <c r="E363" s="38"/>
      <c r="F363" s="12"/>
      <c r="G363" s="2"/>
      <c r="H363" s="1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6.5" customHeight="1">
      <c r="A364" s="7"/>
      <c r="B364" s="380"/>
      <c r="C364" s="31"/>
      <c r="D364" s="7"/>
      <c r="E364" s="38"/>
      <c r="F364" s="12"/>
      <c r="G364" s="2"/>
      <c r="H364" s="1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6.5" customHeight="1">
      <c r="A365" s="7"/>
      <c r="B365" s="380"/>
      <c r="C365" s="31"/>
      <c r="D365" s="7"/>
      <c r="E365" s="38"/>
      <c r="F365" s="12"/>
      <c r="G365" s="2"/>
      <c r="H365" s="1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6.5" customHeight="1">
      <c r="A366" s="7"/>
      <c r="B366" s="380"/>
      <c r="C366" s="31"/>
      <c r="D366" s="7"/>
      <c r="E366" s="38"/>
      <c r="F366" s="12"/>
      <c r="G366" s="2"/>
      <c r="H366" s="1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6.5" customHeight="1">
      <c r="A367" s="7"/>
      <c r="B367" s="380"/>
      <c r="C367" s="31"/>
      <c r="D367" s="7"/>
      <c r="E367" s="38"/>
      <c r="F367" s="12"/>
      <c r="G367" s="2"/>
      <c r="H367" s="1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6.5" customHeight="1">
      <c r="A368" s="7"/>
      <c r="B368" s="380"/>
      <c r="C368" s="31"/>
      <c r="D368" s="7"/>
      <c r="E368" s="38"/>
      <c r="F368" s="12"/>
      <c r="G368" s="2"/>
      <c r="H368" s="1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6.5" customHeight="1">
      <c r="A369" s="7"/>
      <c r="B369" s="380"/>
      <c r="C369" s="31"/>
      <c r="D369" s="7"/>
      <c r="E369" s="38"/>
      <c r="F369" s="12"/>
      <c r="G369" s="2"/>
      <c r="H369" s="1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6.5" customHeight="1">
      <c r="A370" s="7"/>
      <c r="B370" s="380"/>
      <c r="C370" s="31"/>
      <c r="D370" s="7"/>
      <c r="E370" s="38"/>
      <c r="F370" s="12"/>
      <c r="G370" s="2"/>
      <c r="H370" s="1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6.5" customHeight="1">
      <c r="A371" s="7"/>
      <c r="B371" s="380"/>
      <c r="C371" s="31"/>
      <c r="D371" s="7"/>
      <c r="E371" s="38"/>
      <c r="F371" s="12"/>
      <c r="G371" s="2"/>
      <c r="H371" s="1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6.5" customHeight="1">
      <c r="A372" s="7"/>
      <c r="B372" s="380"/>
      <c r="C372" s="31"/>
      <c r="D372" s="7"/>
      <c r="E372" s="38"/>
      <c r="F372" s="12"/>
      <c r="G372" s="2"/>
      <c r="H372" s="1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6.5" customHeight="1">
      <c r="A373" s="7"/>
      <c r="B373" s="380"/>
      <c r="C373" s="31"/>
      <c r="D373" s="7"/>
      <c r="E373" s="38"/>
      <c r="F373" s="12"/>
      <c r="G373" s="2"/>
      <c r="H373" s="1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6.5" customHeight="1">
      <c r="A374" s="7"/>
      <c r="B374" s="380"/>
      <c r="C374" s="31"/>
      <c r="D374" s="7"/>
      <c r="E374" s="38"/>
      <c r="F374" s="12"/>
      <c r="G374" s="2"/>
      <c r="H374" s="1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6.5" customHeight="1">
      <c r="A375" s="7"/>
      <c r="B375" s="380"/>
      <c r="C375" s="31"/>
      <c r="D375" s="7"/>
      <c r="E375" s="38"/>
      <c r="F375" s="12"/>
      <c r="G375" s="2"/>
      <c r="H375" s="1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6.5" customHeight="1">
      <c r="A376" s="7"/>
      <c r="B376" s="380"/>
      <c r="C376" s="31"/>
      <c r="D376" s="7"/>
      <c r="E376" s="38"/>
      <c r="F376" s="12"/>
      <c r="G376" s="2"/>
      <c r="H376" s="1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6.5" customHeight="1">
      <c r="A377" s="7"/>
      <c r="B377" s="380"/>
      <c r="C377" s="31"/>
      <c r="D377" s="7"/>
      <c r="E377" s="38"/>
      <c r="F377" s="12"/>
      <c r="G377" s="2"/>
      <c r="H377" s="1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6.5" customHeight="1">
      <c r="A378" s="7"/>
      <c r="B378" s="380"/>
      <c r="C378" s="31"/>
      <c r="D378" s="7"/>
      <c r="E378" s="38"/>
      <c r="F378" s="12"/>
      <c r="G378" s="2"/>
      <c r="H378" s="1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6.5" customHeight="1">
      <c r="A379" s="7"/>
      <c r="B379" s="380"/>
      <c r="C379" s="31"/>
      <c r="D379" s="7"/>
      <c r="E379" s="38"/>
      <c r="F379" s="12"/>
      <c r="G379" s="2"/>
      <c r="H379" s="1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6.5" customHeight="1">
      <c r="A380" s="7"/>
      <c r="B380" s="380"/>
      <c r="C380" s="31"/>
      <c r="D380" s="7"/>
      <c r="E380" s="38"/>
      <c r="F380" s="12"/>
      <c r="G380" s="2"/>
      <c r="H380" s="1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6.5" customHeight="1">
      <c r="A381" s="7"/>
      <c r="B381" s="380"/>
      <c r="C381" s="31"/>
      <c r="D381" s="7"/>
      <c r="E381" s="38"/>
      <c r="F381" s="12"/>
      <c r="G381" s="2"/>
      <c r="H381" s="1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6.5" customHeight="1">
      <c r="A382" s="7"/>
      <c r="B382" s="380"/>
      <c r="C382" s="31"/>
      <c r="D382" s="7"/>
      <c r="E382" s="38"/>
      <c r="F382" s="12"/>
      <c r="G382" s="2"/>
      <c r="H382" s="1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6.5" customHeight="1">
      <c r="A383" s="7"/>
      <c r="B383" s="380"/>
      <c r="C383" s="31"/>
      <c r="D383" s="7"/>
      <c r="E383" s="38"/>
      <c r="F383" s="12"/>
      <c r="G383" s="2"/>
      <c r="H383" s="1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6.5" customHeight="1">
      <c r="A384" s="7"/>
      <c r="B384" s="380"/>
      <c r="C384" s="31"/>
      <c r="D384" s="7"/>
      <c r="E384" s="38"/>
      <c r="F384" s="12"/>
      <c r="G384" s="2"/>
      <c r="H384" s="1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6.5" customHeight="1">
      <c r="A385" s="7"/>
      <c r="B385" s="380"/>
      <c r="C385" s="31"/>
      <c r="D385" s="7"/>
      <c r="E385" s="38"/>
      <c r="F385" s="12"/>
      <c r="G385" s="2"/>
      <c r="H385" s="1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6.5" customHeight="1">
      <c r="A386" s="7"/>
      <c r="B386" s="380"/>
      <c r="C386" s="31"/>
      <c r="D386" s="7"/>
      <c r="E386" s="38"/>
      <c r="F386" s="12"/>
      <c r="G386" s="2"/>
      <c r="H386" s="1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6.5" customHeight="1">
      <c r="A387" s="7"/>
      <c r="B387" s="380"/>
      <c r="C387" s="31"/>
      <c r="D387" s="7"/>
      <c r="E387" s="38"/>
      <c r="F387" s="12"/>
      <c r="G387" s="2"/>
      <c r="H387" s="1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6.5" customHeight="1">
      <c r="A388" s="7"/>
      <c r="B388" s="380"/>
      <c r="C388" s="31"/>
      <c r="D388" s="7"/>
      <c r="E388" s="38"/>
      <c r="F388" s="12"/>
      <c r="G388" s="2"/>
      <c r="H388" s="1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6.5" customHeight="1">
      <c r="A389" s="7"/>
      <c r="B389" s="380"/>
      <c r="C389" s="31"/>
      <c r="D389" s="7"/>
      <c r="E389" s="38"/>
      <c r="F389" s="12"/>
      <c r="G389" s="2"/>
      <c r="H389" s="1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6.5" customHeight="1">
      <c r="A390" s="7"/>
      <c r="B390" s="380"/>
      <c r="C390" s="31"/>
      <c r="D390" s="7"/>
      <c r="E390" s="38"/>
      <c r="F390" s="12"/>
      <c r="G390" s="2"/>
      <c r="H390" s="1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6.5" customHeight="1">
      <c r="A391" s="7"/>
      <c r="B391" s="380"/>
      <c r="C391" s="31"/>
      <c r="D391" s="7"/>
      <c r="E391" s="38"/>
      <c r="F391" s="12"/>
      <c r="G391" s="2"/>
      <c r="H391" s="1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6.5" customHeight="1">
      <c r="A392" s="7"/>
      <c r="B392" s="380"/>
      <c r="C392" s="31"/>
      <c r="D392" s="7"/>
      <c r="E392" s="38"/>
      <c r="F392" s="12"/>
      <c r="G392" s="2"/>
      <c r="H392" s="1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6.5" customHeight="1">
      <c r="A393" s="7"/>
      <c r="B393" s="380"/>
      <c r="C393" s="31"/>
      <c r="D393" s="7"/>
      <c r="E393" s="38"/>
      <c r="F393" s="12"/>
      <c r="G393" s="2"/>
      <c r="H393" s="1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6.5" customHeight="1">
      <c r="A394" s="7"/>
      <c r="B394" s="380"/>
      <c r="C394" s="31"/>
      <c r="D394" s="7"/>
      <c r="E394" s="38"/>
      <c r="F394" s="12"/>
      <c r="G394" s="2"/>
      <c r="H394" s="1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6.5" customHeight="1">
      <c r="A395" s="7"/>
      <c r="B395" s="380"/>
      <c r="C395" s="31"/>
      <c r="D395" s="7"/>
      <c r="E395" s="38"/>
      <c r="F395" s="12"/>
      <c r="G395" s="2"/>
      <c r="H395" s="1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6.5" customHeight="1">
      <c r="A396" s="7"/>
      <c r="B396" s="380"/>
      <c r="C396" s="31"/>
      <c r="D396" s="7"/>
      <c r="E396" s="38"/>
      <c r="F396" s="12"/>
      <c r="G396" s="2"/>
      <c r="H396" s="1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6.5" customHeight="1">
      <c r="A397" s="7"/>
      <c r="B397" s="380"/>
      <c r="C397" s="31"/>
      <c r="D397" s="7"/>
      <c r="E397" s="38"/>
      <c r="F397" s="12"/>
      <c r="G397" s="2"/>
      <c r="H397" s="1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6.5" customHeight="1">
      <c r="A398" s="7"/>
      <c r="B398" s="380"/>
      <c r="C398" s="31"/>
      <c r="D398" s="7"/>
      <c r="E398" s="38"/>
      <c r="F398" s="12"/>
      <c r="G398" s="2"/>
      <c r="H398" s="1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6.5" customHeight="1">
      <c r="A399" s="7"/>
      <c r="B399" s="380"/>
      <c r="C399" s="31"/>
      <c r="D399" s="7"/>
      <c r="E399" s="38"/>
      <c r="F399" s="12"/>
      <c r="G399" s="2"/>
      <c r="H399" s="1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6.5" customHeight="1">
      <c r="A400" s="7"/>
      <c r="B400" s="380"/>
      <c r="C400" s="31"/>
      <c r="D400" s="7"/>
      <c r="E400" s="38"/>
      <c r="F400" s="12"/>
      <c r="G400" s="2"/>
      <c r="H400" s="1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6.5" customHeight="1">
      <c r="A401" s="7"/>
      <c r="B401" s="380"/>
      <c r="C401" s="31"/>
      <c r="D401" s="7"/>
      <c r="E401" s="38"/>
      <c r="F401" s="12"/>
      <c r="G401" s="2"/>
      <c r="H401" s="1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6.5" customHeight="1">
      <c r="A402" s="7"/>
      <c r="B402" s="380"/>
      <c r="C402" s="31"/>
      <c r="D402" s="7"/>
      <c r="E402" s="38"/>
      <c r="F402" s="12"/>
      <c r="G402" s="2"/>
      <c r="H402" s="1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6.5" customHeight="1">
      <c r="A403" s="7"/>
      <c r="B403" s="380"/>
      <c r="C403" s="31"/>
      <c r="D403" s="7"/>
      <c r="E403" s="38"/>
      <c r="F403" s="12"/>
      <c r="G403" s="2"/>
      <c r="H403" s="1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6.5" customHeight="1">
      <c r="A404" s="7"/>
      <c r="B404" s="380"/>
      <c r="C404" s="31"/>
      <c r="D404" s="7"/>
      <c r="E404" s="38"/>
      <c r="F404" s="12"/>
      <c r="G404" s="2"/>
      <c r="H404" s="1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6.5" customHeight="1">
      <c r="A405" s="7"/>
      <c r="B405" s="380"/>
      <c r="C405" s="31"/>
      <c r="D405" s="7"/>
      <c r="E405" s="38"/>
      <c r="F405" s="12"/>
      <c r="G405" s="2"/>
      <c r="H405" s="1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6.5" customHeight="1">
      <c r="A406" s="7"/>
      <c r="B406" s="380"/>
      <c r="C406" s="31"/>
      <c r="D406" s="7"/>
      <c r="E406" s="38"/>
      <c r="F406" s="12"/>
      <c r="G406" s="2"/>
      <c r="H406" s="1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6.5" customHeight="1">
      <c r="A407" s="7"/>
      <c r="B407" s="380"/>
      <c r="C407" s="31"/>
      <c r="D407" s="7"/>
      <c r="E407" s="38"/>
      <c r="F407" s="12"/>
      <c r="G407" s="2"/>
      <c r="H407" s="1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6.5" customHeight="1">
      <c r="A408" s="7"/>
      <c r="B408" s="380"/>
      <c r="C408" s="31"/>
      <c r="D408" s="7"/>
      <c r="E408" s="38"/>
      <c r="F408" s="12"/>
      <c r="G408" s="2"/>
      <c r="H408" s="1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6.5" customHeight="1">
      <c r="A409" s="7"/>
      <c r="B409" s="380"/>
      <c r="C409" s="31"/>
      <c r="D409" s="7"/>
      <c r="E409" s="38"/>
      <c r="F409" s="12"/>
      <c r="G409" s="2"/>
      <c r="H409" s="1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6.5" customHeight="1">
      <c r="A410" s="7"/>
      <c r="B410" s="380"/>
      <c r="C410" s="31"/>
      <c r="D410" s="7"/>
      <c r="E410" s="38"/>
      <c r="F410" s="12"/>
      <c r="G410" s="2"/>
      <c r="H410" s="1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6.5" customHeight="1">
      <c r="A411" s="7"/>
      <c r="B411" s="380"/>
      <c r="C411" s="31"/>
      <c r="D411" s="7"/>
      <c r="E411" s="38"/>
      <c r="F411" s="12"/>
      <c r="G411" s="2"/>
      <c r="H411" s="1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6.5" customHeight="1">
      <c r="A412" s="7"/>
      <c r="B412" s="380"/>
      <c r="C412" s="31"/>
      <c r="D412" s="7"/>
      <c r="E412" s="38"/>
      <c r="F412" s="12"/>
      <c r="G412" s="2"/>
      <c r="H412" s="1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6.5" customHeight="1">
      <c r="A413" s="7"/>
      <c r="B413" s="380"/>
      <c r="C413" s="31"/>
      <c r="D413" s="7"/>
      <c r="E413" s="38"/>
      <c r="F413" s="12"/>
      <c r="G413" s="2"/>
      <c r="H413" s="1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6.5" customHeight="1">
      <c r="A414" s="7"/>
      <c r="B414" s="380"/>
      <c r="C414" s="31"/>
      <c r="D414" s="7"/>
      <c r="E414" s="38"/>
      <c r="F414" s="12"/>
      <c r="G414" s="2"/>
      <c r="H414" s="1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6.5" customHeight="1">
      <c r="A415" s="7"/>
      <c r="B415" s="380"/>
      <c r="C415" s="31"/>
      <c r="D415" s="7"/>
      <c r="E415" s="38"/>
      <c r="F415" s="12"/>
      <c r="G415" s="2"/>
      <c r="H415" s="1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6.5" customHeight="1">
      <c r="A416" s="7"/>
      <c r="B416" s="380"/>
      <c r="C416" s="31"/>
      <c r="D416" s="7"/>
      <c r="E416" s="38"/>
      <c r="F416" s="12"/>
      <c r="G416" s="2"/>
      <c r="H416" s="1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6.5" customHeight="1">
      <c r="A417" s="7"/>
      <c r="B417" s="380"/>
      <c r="C417" s="31"/>
      <c r="D417" s="7"/>
      <c r="E417" s="38"/>
      <c r="F417" s="12"/>
      <c r="G417" s="2"/>
      <c r="H417" s="1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6.5" customHeight="1">
      <c r="A418" s="7"/>
      <c r="B418" s="380"/>
      <c r="C418" s="31"/>
      <c r="D418" s="7"/>
      <c r="E418" s="38"/>
      <c r="F418" s="12"/>
      <c r="G418" s="2"/>
      <c r="H418" s="1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6.5" customHeight="1">
      <c r="A419" s="7"/>
      <c r="B419" s="380"/>
      <c r="C419" s="31"/>
      <c r="D419" s="7"/>
      <c r="E419" s="38"/>
      <c r="F419" s="12"/>
      <c r="G419" s="2"/>
      <c r="H419" s="1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6.5" customHeight="1">
      <c r="A420" s="7"/>
      <c r="B420" s="380"/>
      <c r="C420" s="31"/>
      <c r="D420" s="7"/>
      <c r="E420" s="38"/>
      <c r="F420" s="12"/>
      <c r="G420" s="2"/>
      <c r="H420" s="1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6.5" customHeight="1">
      <c r="A421" s="7"/>
      <c r="B421" s="380"/>
      <c r="C421" s="31"/>
      <c r="D421" s="7"/>
      <c r="E421" s="38"/>
      <c r="F421" s="12"/>
      <c r="G421" s="2"/>
      <c r="H421" s="1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6.5" customHeight="1">
      <c r="A422" s="7"/>
      <c r="B422" s="380"/>
      <c r="C422" s="31"/>
      <c r="D422" s="7"/>
      <c r="E422" s="38"/>
      <c r="F422" s="12"/>
      <c r="G422" s="2"/>
      <c r="H422" s="1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6.5" customHeight="1">
      <c r="A423" s="7"/>
      <c r="B423" s="380"/>
      <c r="C423" s="31"/>
      <c r="D423" s="7"/>
      <c r="E423" s="38"/>
      <c r="F423" s="12"/>
      <c r="G423" s="2"/>
      <c r="H423" s="1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6.5" customHeight="1">
      <c r="A424" s="7"/>
      <c r="B424" s="380"/>
      <c r="C424" s="31"/>
      <c r="D424" s="7"/>
      <c r="E424" s="38"/>
      <c r="F424" s="12"/>
      <c r="G424" s="2"/>
      <c r="H424" s="1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6.5" customHeight="1">
      <c r="A425" s="7"/>
      <c r="B425" s="380"/>
      <c r="C425" s="31"/>
      <c r="D425" s="7"/>
      <c r="E425" s="38"/>
      <c r="F425" s="12"/>
      <c r="G425" s="2"/>
      <c r="H425" s="1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6.5" customHeight="1">
      <c r="A426" s="7"/>
      <c r="B426" s="380"/>
      <c r="C426" s="31"/>
      <c r="D426" s="7"/>
      <c r="E426" s="38"/>
      <c r="F426" s="12"/>
      <c r="G426" s="2"/>
      <c r="H426" s="1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6.5" customHeight="1">
      <c r="A427" s="7"/>
      <c r="B427" s="380"/>
      <c r="C427" s="31"/>
      <c r="D427" s="7"/>
      <c r="E427" s="38"/>
      <c r="F427" s="12"/>
      <c r="G427" s="2"/>
      <c r="H427" s="1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6.5" customHeight="1">
      <c r="A428" s="7"/>
      <c r="B428" s="380"/>
      <c r="C428" s="31"/>
      <c r="D428" s="7"/>
      <c r="E428" s="38"/>
      <c r="F428" s="12"/>
      <c r="G428" s="2"/>
      <c r="H428" s="1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6.5" customHeight="1">
      <c r="A429" s="7"/>
      <c r="B429" s="380"/>
      <c r="C429" s="31"/>
      <c r="D429" s="7"/>
      <c r="E429" s="38"/>
      <c r="F429" s="12"/>
      <c r="G429" s="2"/>
      <c r="H429" s="1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6.5" customHeight="1">
      <c r="A430" s="7"/>
      <c r="B430" s="380"/>
      <c r="C430" s="31"/>
      <c r="D430" s="7"/>
      <c r="E430" s="38"/>
      <c r="F430" s="12"/>
      <c r="G430" s="2"/>
      <c r="H430" s="1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6.5" customHeight="1">
      <c r="A431" s="7"/>
      <c r="B431" s="380"/>
      <c r="C431" s="31"/>
      <c r="D431" s="7"/>
      <c r="E431" s="38"/>
      <c r="F431" s="12"/>
      <c r="G431" s="2"/>
      <c r="H431" s="1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6.5" customHeight="1">
      <c r="A432" s="7"/>
      <c r="B432" s="380"/>
      <c r="C432" s="31"/>
      <c r="D432" s="7"/>
      <c r="E432" s="38"/>
      <c r="F432" s="12"/>
      <c r="G432" s="2"/>
      <c r="H432" s="1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6.5" customHeight="1">
      <c r="A433" s="7"/>
      <c r="B433" s="380"/>
      <c r="C433" s="31"/>
      <c r="D433" s="7"/>
      <c r="E433" s="38"/>
      <c r="F433" s="12"/>
      <c r="G433" s="2"/>
      <c r="H433" s="1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6.5" customHeight="1">
      <c r="A434" s="7"/>
      <c r="B434" s="380"/>
      <c r="C434" s="31"/>
      <c r="D434" s="7"/>
      <c r="E434" s="38"/>
      <c r="F434" s="12"/>
      <c r="G434" s="2"/>
      <c r="H434" s="1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6.5" customHeight="1">
      <c r="A435" s="7"/>
      <c r="B435" s="380"/>
      <c r="C435" s="31"/>
      <c r="D435" s="7"/>
      <c r="E435" s="38"/>
      <c r="F435" s="12"/>
      <c r="G435" s="2"/>
      <c r="H435" s="1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6.5" customHeight="1">
      <c r="A436" s="7"/>
      <c r="B436" s="380"/>
      <c r="C436" s="31"/>
      <c r="D436" s="7"/>
      <c r="E436" s="38"/>
      <c r="F436" s="12"/>
      <c r="G436" s="2"/>
      <c r="H436" s="1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6.5" customHeight="1">
      <c r="A437" s="7"/>
      <c r="B437" s="380"/>
      <c r="C437" s="31"/>
      <c r="D437" s="7"/>
      <c r="E437" s="38"/>
      <c r="F437" s="12"/>
      <c r="G437" s="2"/>
      <c r="H437" s="1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6.5" customHeight="1">
      <c r="A438" s="7"/>
      <c r="B438" s="380"/>
      <c r="C438" s="31"/>
      <c r="D438" s="7"/>
      <c r="E438" s="38"/>
      <c r="F438" s="12"/>
      <c r="G438" s="2"/>
      <c r="H438" s="1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6.5" customHeight="1">
      <c r="A439" s="7"/>
      <c r="B439" s="380"/>
      <c r="C439" s="31"/>
      <c r="D439" s="7"/>
      <c r="E439" s="38"/>
      <c r="F439" s="12"/>
      <c r="G439" s="2"/>
      <c r="H439" s="1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6.5" customHeight="1">
      <c r="A440" s="7"/>
      <c r="B440" s="380"/>
      <c r="C440" s="31"/>
      <c r="D440" s="7"/>
      <c r="E440" s="38"/>
      <c r="F440" s="12"/>
      <c r="G440" s="2"/>
      <c r="H440" s="1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6.5" customHeight="1">
      <c r="A441" s="7"/>
      <c r="B441" s="380"/>
      <c r="C441" s="31"/>
      <c r="D441" s="7"/>
      <c r="E441" s="38"/>
      <c r="F441" s="12"/>
      <c r="G441" s="2"/>
      <c r="H441" s="1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6.5" customHeight="1">
      <c r="A442" s="7"/>
      <c r="B442" s="380"/>
      <c r="C442" s="31"/>
      <c r="D442" s="7"/>
      <c r="E442" s="38"/>
      <c r="F442" s="12"/>
      <c r="G442" s="2"/>
      <c r="H442" s="1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6.5" customHeight="1">
      <c r="A443" s="7"/>
      <c r="B443" s="380"/>
      <c r="C443" s="31"/>
      <c r="D443" s="7"/>
      <c r="E443" s="38"/>
      <c r="F443" s="12"/>
      <c r="G443" s="2"/>
      <c r="H443" s="1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6.5" customHeight="1">
      <c r="A444" s="7"/>
      <c r="B444" s="380"/>
      <c r="C444" s="31"/>
      <c r="D444" s="7"/>
      <c r="E444" s="38"/>
      <c r="F444" s="12"/>
      <c r="G444" s="2"/>
      <c r="H444" s="1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6.5" customHeight="1">
      <c r="A445" s="7"/>
      <c r="B445" s="380"/>
      <c r="C445" s="31"/>
      <c r="D445" s="7"/>
      <c r="E445" s="38"/>
      <c r="F445" s="12"/>
      <c r="G445" s="2"/>
      <c r="H445" s="1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6.5" customHeight="1">
      <c r="A446" s="7"/>
      <c r="B446" s="380"/>
      <c r="C446" s="31"/>
      <c r="D446" s="7"/>
      <c r="E446" s="38"/>
      <c r="F446" s="12"/>
      <c r="G446" s="2"/>
      <c r="H446" s="1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6.5" customHeight="1">
      <c r="A447" s="7"/>
      <c r="B447" s="380"/>
      <c r="C447" s="31"/>
      <c r="D447" s="7"/>
      <c r="E447" s="38"/>
      <c r="F447" s="12"/>
      <c r="G447" s="2"/>
      <c r="H447" s="1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6.5" customHeight="1">
      <c r="A448" s="7"/>
      <c r="B448" s="380"/>
      <c r="C448" s="31"/>
      <c r="D448" s="7"/>
      <c r="E448" s="38"/>
      <c r="F448" s="12"/>
      <c r="G448" s="2"/>
      <c r="H448" s="1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6.5" customHeight="1">
      <c r="A449" s="7"/>
      <c r="B449" s="380"/>
      <c r="C449" s="31"/>
      <c r="D449" s="7"/>
      <c r="E449" s="38"/>
      <c r="F449" s="12"/>
      <c r="G449" s="2"/>
      <c r="H449" s="1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6.5" customHeight="1">
      <c r="A450" s="7"/>
      <c r="B450" s="380"/>
      <c r="C450" s="31"/>
      <c r="D450" s="7"/>
      <c r="E450" s="38"/>
      <c r="F450" s="12"/>
      <c r="G450" s="2"/>
      <c r="H450" s="1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6.5" customHeight="1">
      <c r="A451" s="7"/>
      <c r="B451" s="380"/>
      <c r="C451" s="31"/>
      <c r="D451" s="7"/>
      <c r="E451" s="38"/>
      <c r="F451" s="12"/>
      <c r="G451" s="2"/>
      <c r="H451" s="1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6.5" customHeight="1">
      <c r="A452" s="7"/>
      <c r="B452" s="380"/>
      <c r="C452" s="31"/>
      <c r="D452" s="7"/>
      <c r="E452" s="38"/>
      <c r="F452" s="12"/>
      <c r="G452" s="2"/>
      <c r="H452" s="1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6.5" customHeight="1">
      <c r="A453" s="7"/>
      <c r="B453" s="380"/>
      <c r="C453" s="31"/>
      <c r="D453" s="7"/>
      <c r="E453" s="38"/>
      <c r="F453" s="12"/>
      <c r="G453" s="2"/>
      <c r="H453" s="1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6.5" customHeight="1">
      <c r="A454" s="7"/>
      <c r="B454" s="380"/>
      <c r="C454" s="31"/>
      <c r="D454" s="7"/>
      <c r="E454" s="38"/>
      <c r="F454" s="12"/>
      <c r="G454" s="2"/>
      <c r="H454" s="1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6.5" customHeight="1">
      <c r="A455" s="7"/>
      <c r="B455" s="380"/>
      <c r="C455" s="31"/>
      <c r="D455" s="7"/>
      <c r="E455" s="38"/>
      <c r="F455" s="12"/>
      <c r="G455" s="2"/>
      <c r="H455" s="1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6.5" customHeight="1">
      <c r="A456" s="7"/>
      <c r="B456" s="380"/>
      <c r="C456" s="31"/>
      <c r="D456" s="7"/>
      <c r="E456" s="38"/>
      <c r="F456" s="12"/>
      <c r="G456" s="2"/>
      <c r="H456" s="1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6.5" customHeight="1">
      <c r="A457" s="7"/>
      <c r="B457" s="380"/>
      <c r="C457" s="31"/>
      <c r="D457" s="7"/>
      <c r="E457" s="38"/>
      <c r="F457" s="12"/>
      <c r="G457" s="2"/>
      <c r="H457" s="1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6.5" customHeight="1">
      <c r="A458" s="7"/>
      <c r="B458" s="380"/>
      <c r="C458" s="31"/>
      <c r="D458" s="7"/>
      <c r="E458" s="38"/>
      <c r="F458" s="12"/>
      <c r="G458" s="2"/>
      <c r="H458" s="1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6.5" customHeight="1">
      <c r="A459" s="7"/>
      <c r="B459" s="380"/>
      <c r="C459" s="31"/>
      <c r="D459" s="7"/>
      <c r="E459" s="38"/>
      <c r="F459" s="12"/>
      <c r="G459" s="2"/>
      <c r="H459" s="1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6.5" customHeight="1">
      <c r="A460" s="7"/>
      <c r="B460" s="380"/>
      <c r="C460" s="31"/>
      <c r="D460" s="7"/>
      <c r="E460" s="38"/>
      <c r="F460" s="12"/>
      <c r="G460" s="2"/>
      <c r="H460" s="1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6.5" customHeight="1">
      <c r="A461" s="7"/>
      <c r="B461" s="380"/>
      <c r="C461" s="31"/>
      <c r="D461" s="7"/>
      <c r="E461" s="38"/>
      <c r="F461" s="12"/>
      <c r="G461" s="2"/>
      <c r="H461" s="1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6.5" customHeight="1">
      <c r="A462" s="7"/>
      <c r="B462" s="380"/>
      <c r="C462" s="31"/>
      <c r="D462" s="7"/>
      <c r="E462" s="38"/>
      <c r="F462" s="12"/>
      <c r="G462" s="2"/>
      <c r="H462" s="1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6.5" customHeight="1">
      <c r="A463" s="7"/>
      <c r="B463" s="380"/>
      <c r="C463" s="31"/>
      <c r="D463" s="7"/>
      <c r="E463" s="38"/>
      <c r="F463" s="12"/>
      <c r="G463" s="2"/>
      <c r="H463" s="1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6.5" customHeight="1">
      <c r="A464" s="7"/>
      <c r="B464" s="380"/>
      <c r="C464" s="31"/>
      <c r="D464" s="7"/>
      <c r="E464" s="38"/>
      <c r="F464" s="12"/>
      <c r="G464" s="2"/>
      <c r="H464" s="1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6.5" customHeight="1">
      <c r="A465" s="7"/>
      <c r="B465" s="380"/>
      <c r="C465" s="31"/>
      <c r="D465" s="7"/>
      <c r="E465" s="38"/>
      <c r="F465" s="12"/>
      <c r="G465" s="2"/>
      <c r="H465" s="1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6.5" customHeight="1">
      <c r="A466" s="7"/>
      <c r="B466" s="380"/>
      <c r="C466" s="31"/>
      <c r="D466" s="7"/>
      <c r="E466" s="38"/>
      <c r="F466" s="12"/>
      <c r="G466" s="2"/>
      <c r="H466" s="1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6.5" customHeight="1">
      <c r="A467" s="7"/>
      <c r="B467" s="380"/>
      <c r="C467" s="31"/>
      <c r="D467" s="7"/>
      <c r="E467" s="38"/>
      <c r="F467" s="12"/>
      <c r="G467" s="2"/>
      <c r="H467" s="1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6.5" customHeight="1">
      <c r="A468" s="7"/>
      <c r="B468" s="380"/>
      <c r="C468" s="31"/>
      <c r="D468" s="7"/>
      <c r="E468" s="38"/>
      <c r="F468" s="12"/>
      <c r="G468" s="2"/>
      <c r="H468" s="1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6.5" customHeight="1">
      <c r="A469" s="7"/>
      <c r="B469" s="380"/>
      <c r="C469" s="31"/>
      <c r="D469" s="7"/>
      <c r="E469" s="38"/>
      <c r="F469" s="12"/>
      <c r="G469" s="2"/>
      <c r="H469" s="1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6.5" customHeight="1">
      <c r="A470" s="7"/>
      <c r="B470" s="380"/>
      <c r="C470" s="31"/>
      <c r="D470" s="7"/>
      <c r="E470" s="38"/>
      <c r="F470" s="12"/>
      <c r="G470" s="2"/>
      <c r="H470" s="1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6.5" customHeight="1">
      <c r="A471" s="7"/>
      <c r="B471" s="380"/>
      <c r="C471" s="31"/>
      <c r="D471" s="7"/>
      <c r="E471" s="38"/>
      <c r="F471" s="12"/>
      <c r="G471" s="2"/>
      <c r="H471" s="1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6.5" customHeight="1">
      <c r="A472" s="7"/>
      <c r="B472" s="380"/>
      <c r="C472" s="31"/>
      <c r="D472" s="7"/>
      <c r="E472" s="38"/>
      <c r="F472" s="12"/>
      <c r="G472" s="2"/>
      <c r="H472" s="1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6.5" customHeight="1">
      <c r="A473" s="7"/>
      <c r="B473" s="380"/>
      <c r="C473" s="31"/>
      <c r="D473" s="7"/>
      <c r="E473" s="38"/>
      <c r="F473" s="12"/>
      <c r="G473" s="2"/>
      <c r="H473" s="1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6.5" customHeight="1">
      <c r="A474" s="7"/>
      <c r="B474" s="380"/>
      <c r="C474" s="31"/>
      <c r="D474" s="7"/>
      <c r="E474" s="38"/>
      <c r="F474" s="12"/>
      <c r="G474" s="2"/>
      <c r="H474" s="1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6.5" customHeight="1">
      <c r="A475" s="7"/>
      <c r="B475" s="380"/>
      <c r="C475" s="31"/>
      <c r="D475" s="7"/>
      <c r="E475" s="38"/>
      <c r="F475" s="12"/>
      <c r="G475" s="2"/>
      <c r="H475" s="1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6.5" customHeight="1">
      <c r="A476" s="7"/>
      <c r="B476" s="380"/>
      <c r="C476" s="31"/>
      <c r="D476" s="7"/>
      <c r="E476" s="38"/>
      <c r="F476" s="12"/>
      <c r="G476" s="2"/>
      <c r="H476" s="1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6.5" customHeight="1">
      <c r="A477" s="7"/>
      <c r="B477" s="380"/>
      <c r="C477" s="31"/>
      <c r="D477" s="7"/>
      <c r="E477" s="38"/>
      <c r="F477" s="12"/>
      <c r="G477" s="2"/>
      <c r="H477" s="1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6.5" customHeight="1">
      <c r="A478" s="7"/>
      <c r="B478" s="380"/>
      <c r="C478" s="31"/>
      <c r="D478" s="7"/>
      <c r="E478" s="38"/>
      <c r="F478" s="12"/>
      <c r="G478" s="2"/>
      <c r="H478" s="1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6.5" customHeight="1">
      <c r="A479" s="7"/>
      <c r="B479" s="380"/>
      <c r="C479" s="31"/>
      <c r="D479" s="7"/>
      <c r="E479" s="38"/>
      <c r="F479" s="12"/>
      <c r="G479" s="2"/>
      <c r="H479" s="1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6.5" customHeight="1">
      <c r="A480" s="7"/>
      <c r="B480" s="380"/>
      <c r="C480" s="31"/>
      <c r="D480" s="7"/>
      <c r="E480" s="38"/>
      <c r="F480" s="12"/>
      <c r="G480" s="2"/>
      <c r="H480" s="1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6.5" customHeight="1">
      <c r="A481" s="7"/>
      <c r="B481" s="380"/>
      <c r="C481" s="31"/>
      <c r="D481" s="7"/>
      <c r="E481" s="38"/>
      <c r="F481" s="12"/>
      <c r="G481" s="2"/>
      <c r="H481" s="1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6.5" customHeight="1">
      <c r="A482" s="7"/>
      <c r="B482" s="380"/>
      <c r="C482" s="31"/>
      <c r="D482" s="7"/>
      <c r="E482" s="38"/>
      <c r="F482" s="12"/>
      <c r="G482" s="2"/>
      <c r="H482" s="1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6.5" customHeight="1">
      <c r="A483" s="7"/>
      <c r="B483" s="380"/>
      <c r="C483" s="31"/>
      <c r="D483" s="7"/>
      <c r="E483" s="38"/>
      <c r="F483" s="12"/>
      <c r="G483" s="2"/>
      <c r="H483" s="1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6.5" customHeight="1">
      <c r="A484" s="7"/>
      <c r="B484" s="380"/>
      <c r="C484" s="31"/>
      <c r="D484" s="7"/>
      <c r="E484" s="38"/>
      <c r="F484" s="12"/>
      <c r="G484" s="2"/>
      <c r="H484" s="1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6.5" customHeight="1">
      <c r="A485" s="7"/>
      <c r="B485" s="380"/>
      <c r="C485" s="31"/>
      <c r="D485" s="7"/>
      <c r="E485" s="38"/>
      <c r="F485" s="12"/>
      <c r="G485" s="2"/>
      <c r="H485" s="1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6.5" customHeight="1">
      <c r="A486" s="7"/>
      <c r="B486" s="380"/>
      <c r="C486" s="31"/>
      <c r="D486" s="7"/>
      <c r="E486" s="38"/>
      <c r="F486" s="12"/>
      <c r="G486" s="2"/>
      <c r="H486" s="1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6.5" customHeight="1">
      <c r="A487" s="7"/>
      <c r="B487" s="380"/>
      <c r="C487" s="31"/>
      <c r="D487" s="7"/>
      <c r="E487" s="38"/>
      <c r="F487" s="12"/>
      <c r="G487" s="2"/>
      <c r="H487" s="1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6.5" customHeight="1">
      <c r="A488" s="7"/>
      <c r="B488" s="380"/>
      <c r="C488" s="31"/>
      <c r="D488" s="7"/>
      <c r="E488" s="38"/>
      <c r="F488" s="12"/>
      <c r="G488" s="2"/>
      <c r="H488" s="1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6.5" customHeight="1">
      <c r="A489" s="7"/>
      <c r="B489" s="380"/>
      <c r="C489" s="31"/>
      <c r="D489" s="7"/>
      <c r="E489" s="38"/>
      <c r="F489" s="12"/>
      <c r="G489" s="2"/>
      <c r="H489" s="1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6.5" customHeight="1">
      <c r="A490" s="7"/>
      <c r="B490" s="380"/>
      <c r="C490" s="31"/>
      <c r="D490" s="7"/>
      <c r="E490" s="38"/>
      <c r="F490" s="12"/>
      <c r="G490" s="2"/>
      <c r="H490" s="1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6.5" customHeight="1">
      <c r="A491" s="7"/>
      <c r="B491" s="380"/>
      <c r="C491" s="31"/>
      <c r="D491" s="7"/>
      <c r="E491" s="38"/>
      <c r="F491" s="12"/>
      <c r="G491" s="2"/>
      <c r="H491" s="1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6.5" customHeight="1">
      <c r="A492" s="7"/>
      <c r="B492" s="380"/>
      <c r="C492" s="31"/>
      <c r="D492" s="7"/>
      <c r="E492" s="38"/>
      <c r="F492" s="12"/>
      <c r="G492" s="2"/>
      <c r="H492" s="1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6.5" customHeight="1">
      <c r="A493" s="7"/>
      <c r="B493" s="380"/>
      <c r="C493" s="31"/>
      <c r="D493" s="7"/>
      <c r="E493" s="38"/>
      <c r="F493" s="12"/>
      <c r="G493" s="2"/>
      <c r="H493" s="1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6.5" customHeight="1">
      <c r="A494" s="7"/>
      <c r="B494" s="380"/>
      <c r="C494" s="31"/>
      <c r="D494" s="7"/>
      <c r="E494" s="38"/>
      <c r="F494" s="12"/>
      <c r="G494" s="2"/>
      <c r="H494" s="1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6.5" customHeight="1">
      <c r="A495" s="7"/>
      <c r="B495" s="380"/>
      <c r="C495" s="31"/>
      <c r="D495" s="7"/>
      <c r="E495" s="38"/>
      <c r="F495" s="12"/>
      <c r="G495" s="2"/>
      <c r="H495" s="1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6.5" customHeight="1">
      <c r="A496" s="7"/>
      <c r="B496" s="380"/>
      <c r="C496" s="31"/>
      <c r="D496" s="7"/>
      <c r="E496" s="38"/>
      <c r="F496" s="12"/>
      <c r="G496" s="2"/>
      <c r="H496" s="1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6.5" customHeight="1">
      <c r="A497" s="7"/>
      <c r="B497" s="380"/>
      <c r="C497" s="31"/>
      <c r="D497" s="7"/>
      <c r="E497" s="38"/>
      <c r="F497" s="12"/>
      <c r="G497" s="2"/>
      <c r="H497" s="1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6.5" customHeight="1">
      <c r="A498" s="7"/>
      <c r="B498" s="380"/>
      <c r="C498" s="31"/>
      <c r="D498" s="7"/>
      <c r="E498" s="38"/>
      <c r="F498" s="12"/>
      <c r="G498" s="2"/>
      <c r="H498" s="1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6.5" customHeight="1">
      <c r="A499" s="7"/>
      <c r="B499" s="380"/>
      <c r="C499" s="31"/>
      <c r="D499" s="7"/>
      <c r="E499" s="38"/>
      <c r="F499" s="12"/>
      <c r="G499" s="2"/>
      <c r="H499" s="1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6.5" customHeight="1">
      <c r="A500" s="7"/>
      <c r="B500" s="380"/>
      <c r="C500" s="31"/>
      <c r="D500" s="7"/>
      <c r="E500" s="38"/>
      <c r="F500" s="12"/>
      <c r="G500" s="2"/>
      <c r="H500" s="1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6.5" customHeight="1">
      <c r="A501" s="7"/>
      <c r="B501" s="380"/>
      <c r="C501" s="31"/>
      <c r="D501" s="7"/>
      <c r="E501" s="38"/>
      <c r="F501" s="12"/>
      <c r="G501" s="2"/>
      <c r="H501" s="1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6.5" customHeight="1">
      <c r="A502" s="7"/>
      <c r="B502" s="380"/>
      <c r="C502" s="31"/>
      <c r="D502" s="7"/>
      <c r="E502" s="38"/>
      <c r="F502" s="12"/>
      <c r="G502" s="2"/>
      <c r="H502" s="1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6.5" customHeight="1">
      <c r="A503" s="7"/>
      <c r="B503" s="380"/>
      <c r="C503" s="31"/>
      <c r="D503" s="7"/>
      <c r="E503" s="38"/>
      <c r="F503" s="12"/>
      <c r="G503" s="2"/>
      <c r="H503" s="1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6.5" customHeight="1">
      <c r="A504" s="7"/>
      <c r="B504" s="380"/>
      <c r="C504" s="31"/>
      <c r="D504" s="7"/>
      <c r="E504" s="38"/>
      <c r="F504" s="12"/>
      <c r="G504" s="2"/>
      <c r="H504" s="1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6.5" customHeight="1">
      <c r="A505" s="7"/>
      <c r="B505" s="380"/>
      <c r="C505" s="31"/>
      <c r="D505" s="7"/>
      <c r="E505" s="38"/>
      <c r="F505" s="12"/>
      <c r="G505" s="2"/>
      <c r="H505" s="1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6.5" customHeight="1">
      <c r="A506" s="7"/>
      <c r="B506" s="380"/>
      <c r="C506" s="31"/>
      <c r="D506" s="7"/>
      <c r="E506" s="38"/>
      <c r="F506" s="12"/>
      <c r="G506" s="2"/>
      <c r="H506" s="1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6.5" customHeight="1">
      <c r="A507" s="7"/>
      <c r="B507" s="380"/>
      <c r="C507" s="31"/>
      <c r="D507" s="7"/>
      <c r="E507" s="38"/>
      <c r="F507" s="12"/>
      <c r="G507" s="2"/>
      <c r="H507" s="1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6.5" customHeight="1">
      <c r="A508" s="7"/>
      <c r="B508" s="380"/>
      <c r="C508" s="31"/>
      <c r="D508" s="7"/>
      <c r="E508" s="38"/>
      <c r="F508" s="12"/>
      <c r="G508" s="2"/>
      <c r="H508" s="1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6.5" customHeight="1">
      <c r="A509" s="7"/>
      <c r="B509" s="380"/>
      <c r="C509" s="31"/>
      <c r="D509" s="7"/>
      <c r="E509" s="38"/>
      <c r="F509" s="12"/>
      <c r="G509" s="2"/>
      <c r="H509" s="1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6.5" customHeight="1">
      <c r="A510" s="7"/>
      <c r="B510" s="380"/>
      <c r="C510" s="31"/>
      <c r="D510" s="7"/>
      <c r="E510" s="38"/>
      <c r="F510" s="12"/>
      <c r="G510" s="2"/>
      <c r="H510" s="1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6.5" customHeight="1">
      <c r="A511" s="7"/>
      <c r="B511" s="380"/>
      <c r="C511" s="31"/>
      <c r="D511" s="7"/>
      <c r="E511" s="38"/>
      <c r="F511" s="12"/>
      <c r="G511" s="2"/>
      <c r="H511" s="1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6.5" customHeight="1">
      <c r="A512" s="7"/>
      <c r="B512" s="380"/>
      <c r="C512" s="31"/>
      <c r="D512" s="7"/>
      <c r="E512" s="38"/>
      <c r="F512" s="12"/>
      <c r="G512" s="2"/>
      <c r="H512" s="1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6.5" customHeight="1">
      <c r="A513" s="7"/>
      <c r="B513" s="380"/>
      <c r="C513" s="31"/>
      <c r="D513" s="7"/>
      <c r="E513" s="38"/>
      <c r="F513" s="12"/>
      <c r="G513" s="2"/>
      <c r="H513" s="1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6.5" customHeight="1">
      <c r="A514" s="7"/>
      <c r="B514" s="380"/>
      <c r="C514" s="31"/>
      <c r="D514" s="7"/>
      <c r="E514" s="38"/>
      <c r="F514" s="12"/>
      <c r="G514" s="2"/>
      <c r="H514" s="1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6.5" customHeight="1">
      <c r="A515" s="7"/>
      <c r="B515" s="380"/>
      <c r="C515" s="31"/>
      <c r="D515" s="7"/>
      <c r="E515" s="38"/>
      <c r="F515" s="12"/>
      <c r="G515" s="2"/>
      <c r="H515" s="1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6.5" customHeight="1">
      <c r="A516" s="7"/>
      <c r="B516" s="380"/>
      <c r="C516" s="31"/>
      <c r="D516" s="7"/>
      <c r="E516" s="38"/>
      <c r="F516" s="12"/>
      <c r="G516" s="2"/>
      <c r="H516" s="1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6.5" customHeight="1">
      <c r="A517" s="7"/>
      <c r="B517" s="380"/>
      <c r="C517" s="31"/>
      <c r="D517" s="7"/>
      <c r="E517" s="38"/>
      <c r="F517" s="12"/>
      <c r="G517" s="2"/>
      <c r="H517" s="1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6.5" customHeight="1">
      <c r="A518" s="7"/>
      <c r="B518" s="380"/>
      <c r="C518" s="31"/>
      <c r="D518" s="7"/>
      <c r="E518" s="38"/>
      <c r="F518" s="12"/>
      <c r="G518" s="2"/>
      <c r="H518" s="1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6.5" customHeight="1">
      <c r="A519" s="7"/>
      <c r="B519" s="380"/>
      <c r="C519" s="31"/>
      <c r="D519" s="7"/>
      <c r="E519" s="38"/>
      <c r="F519" s="12"/>
      <c r="G519" s="2"/>
      <c r="H519" s="1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6.5" customHeight="1">
      <c r="A520" s="7"/>
      <c r="B520" s="380"/>
      <c r="C520" s="31"/>
      <c r="D520" s="7"/>
      <c r="E520" s="38"/>
      <c r="F520" s="12"/>
      <c r="G520" s="2"/>
      <c r="H520" s="1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6.5" customHeight="1">
      <c r="A521" s="7"/>
      <c r="B521" s="380"/>
      <c r="C521" s="31"/>
      <c r="D521" s="7"/>
      <c r="E521" s="38"/>
      <c r="F521" s="12"/>
      <c r="G521" s="2"/>
      <c r="H521" s="1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6.5" customHeight="1">
      <c r="A522" s="7"/>
      <c r="B522" s="380"/>
      <c r="C522" s="31"/>
      <c r="D522" s="7"/>
      <c r="E522" s="38"/>
      <c r="F522" s="12"/>
      <c r="G522" s="2"/>
      <c r="H522" s="1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6.5" customHeight="1">
      <c r="A523" s="7"/>
      <c r="B523" s="380"/>
      <c r="C523" s="31"/>
      <c r="D523" s="7"/>
      <c r="E523" s="38"/>
      <c r="F523" s="12"/>
      <c r="G523" s="2"/>
      <c r="H523" s="1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6.5" customHeight="1">
      <c r="A524" s="7"/>
      <c r="B524" s="380"/>
      <c r="C524" s="31"/>
      <c r="D524" s="7"/>
      <c r="E524" s="38"/>
      <c r="F524" s="12"/>
      <c r="G524" s="2"/>
      <c r="H524" s="1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6.5" customHeight="1">
      <c r="A525" s="7"/>
      <c r="B525" s="380"/>
      <c r="C525" s="31"/>
      <c r="D525" s="7"/>
      <c r="E525" s="38"/>
      <c r="F525" s="12"/>
      <c r="G525" s="2"/>
      <c r="H525" s="1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6.5" customHeight="1">
      <c r="A526" s="7"/>
      <c r="B526" s="380"/>
      <c r="C526" s="31"/>
      <c r="D526" s="7"/>
      <c r="E526" s="38"/>
      <c r="F526" s="12"/>
      <c r="G526" s="2"/>
      <c r="H526" s="1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6.5" customHeight="1">
      <c r="A527" s="7"/>
      <c r="B527" s="380"/>
      <c r="C527" s="31"/>
      <c r="D527" s="7"/>
      <c r="E527" s="38"/>
      <c r="F527" s="12"/>
      <c r="G527" s="2"/>
      <c r="H527" s="1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6.5" customHeight="1">
      <c r="A528" s="7"/>
      <c r="B528" s="380"/>
      <c r="C528" s="31"/>
      <c r="D528" s="7"/>
      <c r="E528" s="38"/>
      <c r="F528" s="12"/>
      <c r="G528" s="2"/>
      <c r="H528" s="1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6.5" customHeight="1">
      <c r="A529" s="7"/>
      <c r="B529" s="380"/>
      <c r="C529" s="31"/>
      <c r="D529" s="7"/>
      <c r="E529" s="38"/>
      <c r="F529" s="12"/>
      <c r="G529" s="2"/>
      <c r="H529" s="1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6.5" customHeight="1">
      <c r="A530" s="7"/>
      <c r="B530" s="380"/>
      <c r="C530" s="31"/>
      <c r="D530" s="7"/>
      <c r="E530" s="38"/>
      <c r="F530" s="12"/>
      <c r="G530" s="2"/>
      <c r="H530" s="1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6.5" customHeight="1">
      <c r="A531" s="7"/>
      <c r="B531" s="380"/>
      <c r="C531" s="31"/>
      <c r="D531" s="7"/>
      <c r="E531" s="38"/>
      <c r="F531" s="12"/>
      <c r="G531" s="2"/>
      <c r="H531" s="1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6.5" customHeight="1">
      <c r="A532" s="7"/>
      <c r="B532" s="380"/>
      <c r="C532" s="31"/>
      <c r="D532" s="7"/>
      <c r="E532" s="38"/>
      <c r="F532" s="12"/>
      <c r="G532" s="2"/>
      <c r="H532" s="1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6.5" customHeight="1">
      <c r="A533" s="7"/>
      <c r="B533" s="380"/>
      <c r="C533" s="31"/>
      <c r="D533" s="7"/>
      <c r="E533" s="38"/>
      <c r="F533" s="12"/>
      <c r="G533" s="2"/>
      <c r="H533" s="1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6.5" customHeight="1">
      <c r="A534" s="7"/>
      <c r="B534" s="380"/>
      <c r="C534" s="31"/>
      <c r="D534" s="7"/>
      <c r="E534" s="38"/>
      <c r="F534" s="12"/>
      <c r="G534" s="2"/>
      <c r="H534" s="1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6.5" customHeight="1">
      <c r="A535" s="7"/>
      <c r="B535" s="380"/>
      <c r="C535" s="31"/>
      <c r="D535" s="7"/>
      <c r="E535" s="38"/>
      <c r="F535" s="12"/>
      <c r="G535" s="2"/>
      <c r="H535" s="1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6.5" customHeight="1">
      <c r="A536" s="7"/>
      <c r="B536" s="380"/>
      <c r="C536" s="31"/>
      <c r="D536" s="7"/>
      <c r="E536" s="38"/>
      <c r="F536" s="12"/>
      <c r="G536" s="2"/>
      <c r="H536" s="1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6.5" customHeight="1">
      <c r="A537" s="7"/>
      <c r="B537" s="380"/>
      <c r="C537" s="31"/>
      <c r="D537" s="7"/>
      <c r="E537" s="38"/>
      <c r="F537" s="12"/>
      <c r="G537" s="2"/>
      <c r="H537" s="1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6.5" customHeight="1">
      <c r="A538" s="7"/>
      <c r="B538" s="380"/>
      <c r="C538" s="31"/>
      <c r="D538" s="7"/>
      <c r="E538" s="38"/>
      <c r="F538" s="12"/>
      <c r="G538" s="2"/>
      <c r="H538" s="1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6.5" customHeight="1">
      <c r="A539" s="7"/>
      <c r="B539" s="380"/>
      <c r="C539" s="31"/>
      <c r="D539" s="7"/>
      <c r="E539" s="38"/>
      <c r="F539" s="12"/>
      <c r="G539" s="2"/>
      <c r="H539" s="1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6.5" customHeight="1">
      <c r="A540" s="7"/>
      <c r="B540" s="380"/>
      <c r="C540" s="31"/>
      <c r="D540" s="7"/>
      <c r="E540" s="38"/>
      <c r="F540" s="12"/>
      <c r="G540" s="2"/>
      <c r="H540" s="1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6.5" customHeight="1">
      <c r="A541" s="7"/>
      <c r="B541" s="380"/>
      <c r="C541" s="31"/>
      <c r="D541" s="7"/>
      <c r="E541" s="38"/>
      <c r="F541" s="12"/>
      <c r="G541" s="2"/>
      <c r="H541" s="1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6.5" customHeight="1">
      <c r="A542" s="7"/>
      <c r="B542" s="380"/>
      <c r="C542" s="31"/>
      <c r="D542" s="7"/>
      <c r="E542" s="38"/>
      <c r="F542" s="12"/>
      <c r="G542" s="2"/>
      <c r="H542" s="1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6.5" customHeight="1">
      <c r="A543" s="7"/>
      <c r="B543" s="380"/>
      <c r="C543" s="31"/>
      <c r="D543" s="7"/>
      <c r="E543" s="38"/>
      <c r="F543" s="12"/>
      <c r="G543" s="2"/>
      <c r="H543" s="1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6.5" customHeight="1">
      <c r="A544" s="7"/>
      <c r="B544" s="380"/>
      <c r="C544" s="31"/>
      <c r="D544" s="7"/>
      <c r="E544" s="38"/>
      <c r="F544" s="12"/>
      <c r="G544" s="2"/>
      <c r="H544" s="1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6.5" customHeight="1">
      <c r="A545" s="7"/>
      <c r="B545" s="380"/>
      <c r="C545" s="31"/>
      <c r="D545" s="7"/>
      <c r="E545" s="38"/>
      <c r="F545" s="12"/>
      <c r="G545" s="2"/>
      <c r="H545" s="1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6.5" customHeight="1">
      <c r="A546" s="7"/>
      <c r="B546" s="380"/>
      <c r="C546" s="31"/>
      <c r="D546" s="7"/>
      <c r="E546" s="38"/>
      <c r="F546" s="12"/>
      <c r="G546" s="2"/>
      <c r="H546" s="1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6.5" customHeight="1">
      <c r="A547" s="7"/>
      <c r="B547" s="380"/>
      <c r="C547" s="31"/>
      <c r="D547" s="7"/>
      <c r="E547" s="38"/>
      <c r="F547" s="12"/>
      <c r="G547" s="2"/>
      <c r="H547" s="1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6.5" customHeight="1">
      <c r="A548" s="7"/>
      <c r="B548" s="380"/>
      <c r="C548" s="31"/>
      <c r="D548" s="7"/>
      <c r="E548" s="38"/>
      <c r="F548" s="12"/>
      <c r="G548" s="2"/>
      <c r="H548" s="1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6.5" customHeight="1">
      <c r="A549" s="7"/>
      <c r="B549" s="380"/>
      <c r="C549" s="31"/>
      <c r="D549" s="7"/>
      <c r="E549" s="38"/>
      <c r="F549" s="12"/>
      <c r="G549" s="2"/>
      <c r="H549" s="1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6.5" customHeight="1">
      <c r="A550" s="7"/>
      <c r="B550" s="380"/>
      <c r="C550" s="31"/>
      <c r="D550" s="7"/>
      <c r="E550" s="38"/>
      <c r="F550" s="12"/>
      <c r="G550" s="2"/>
      <c r="H550" s="1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6.5" customHeight="1">
      <c r="A551" s="7"/>
      <c r="B551" s="380"/>
      <c r="C551" s="31"/>
      <c r="D551" s="7"/>
      <c r="E551" s="38"/>
      <c r="F551" s="12"/>
      <c r="G551" s="2"/>
      <c r="H551" s="1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6.5" customHeight="1">
      <c r="A552" s="7"/>
      <c r="B552" s="380"/>
      <c r="C552" s="31"/>
      <c r="D552" s="7"/>
      <c r="E552" s="38"/>
      <c r="F552" s="12"/>
      <c r="G552" s="2"/>
      <c r="H552" s="1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6.5" customHeight="1">
      <c r="A553" s="7"/>
      <c r="B553" s="380"/>
      <c r="C553" s="31"/>
      <c r="D553" s="7"/>
      <c r="E553" s="38"/>
      <c r="F553" s="12"/>
      <c r="G553" s="2"/>
      <c r="H553" s="1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6.5" customHeight="1">
      <c r="A554" s="7"/>
      <c r="B554" s="380"/>
      <c r="C554" s="31"/>
      <c r="D554" s="7"/>
      <c r="E554" s="38"/>
      <c r="F554" s="12"/>
      <c r="G554" s="2"/>
      <c r="H554" s="1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6.5" customHeight="1">
      <c r="A555" s="7"/>
      <c r="B555" s="380"/>
      <c r="C555" s="31"/>
      <c r="D555" s="7"/>
      <c r="E555" s="38"/>
      <c r="F555" s="12"/>
      <c r="G555" s="2"/>
      <c r="H555" s="1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6.5" customHeight="1">
      <c r="A556" s="7"/>
      <c r="B556" s="380"/>
      <c r="C556" s="31"/>
      <c r="D556" s="7"/>
      <c r="E556" s="38"/>
      <c r="F556" s="12"/>
      <c r="G556" s="2"/>
      <c r="H556" s="1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6.5" customHeight="1">
      <c r="A557" s="7"/>
      <c r="B557" s="380"/>
      <c r="C557" s="31"/>
      <c r="D557" s="7"/>
      <c r="E557" s="38"/>
      <c r="F557" s="12"/>
      <c r="G557" s="2"/>
      <c r="H557" s="1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6.5" customHeight="1">
      <c r="A558" s="7"/>
      <c r="B558" s="380"/>
      <c r="C558" s="31"/>
      <c r="D558" s="7"/>
      <c r="E558" s="38"/>
      <c r="F558" s="12"/>
      <c r="G558" s="2"/>
      <c r="H558" s="1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6.5" customHeight="1">
      <c r="A559" s="7"/>
      <c r="B559" s="380"/>
      <c r="C559" s="31"/>
      <c r="D559" s="7"/>
      <c r="E559" s="38"/>
      <c r="F559" s="12"/>
      <c r="G559" s="2"/>
      <c r="H559" s="1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6.5" customHeight="1">
      <c r="A560" s="7"/>
      <c r="B560" s="380"/>
      <c r="C560" s="31"/>
      <c r="D560" s="7"/>
      <c r="E560" s="38"/>
      <c r="F560" s="12"/>
      <c r="G560" s="2"/>
      <c r="H560" s="1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6.5" customHeight="1">
      <c r="A561" s="7"/>
      <c r="B561" s="380"/>
      <c r="C561" s="31"/>
      <c r="D561" s="7"/>
      <c r="E561" s="38"/>
      <c r="F561" s="12"/>
      <c r="G561" s="2"/>
      <c r="H561" s="1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6.5" customHeight="1">
      <c r="A562" s="7"/>
      <c r="B562" s="380"/>
      <c r="C562" s="31"/>
      <c r="D562" s="7"/>
      <c r="E562" s="38"/>
      <c r="F562" s="12"/>
      <c r="G562" s="2"/>
      <c r="H562" s="1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6.5" customHeight="1">
      <c r="A563" s="7"/>
      <c r="B563" s="380"/>
      <c r="C563" s="31"/>
      <c r="D563" s="7"/>
      <c r="E563" s="38"/>
      <c r="F563" s="12"/>
      <c r="G563" s="2"/>
      <c r="H563" s="1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6.5" customHeight="1">
      <c r="A564" s="7"/>
      <c r="B564" s="380"/>
      <c r="C564" s="31"/>
      <c r="D564" s="7"/>
      <c r="E564" s="38"/>
      <c r="F564" s="12"/>
      <c r="G564" s="2"/>
      <c r="H564" s="1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6.5" customHeight="1">
      <c r="A565" s="7"/>
      <c r="B565" s="380"/>
      <c r="C565" s="31"/>
      <c r="D565" s="7"/>
      <c r="E565" s="38"/>
      <c r="F565" s="12"/>
      <c r="G565" s="2"/>
      <c r="H565" s="1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6.5" customHeight="1">
      <c r="A566" s="7"/>
      <c r="B566" s="380"/>
      <c r="C566" s="31"/>
      <c r="D566" s="7"/>
      <c r="E566" s="38"/>
      <c r="F566" s="12"/>
      <c r="G566" s="2"/>
      <c r="H566" s="1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6.5" customHeight="1">
      <c r="A567" s="7"/>
      <c r="B567" s="380"/>
      <c r="C567" s="31"/>
      <c r="D567" s="7"/>
      <c r="E567" s="38"/>
      <c r="F567" s="12"/>
      <c r="G567" s="2"/>
      <c r="H567" s="1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6.5" customHeight="1">
      <c r="A568" s="7"/>
      <c r="B568" s="380"/>
      <c r="C568" s="31"/>
      <c r="D568" s="7"/>
      <c r="E568" s="38"/>
      <c r="F568" s="12"/>
      <c r="G568" s="2"/>
      <c r="H568" s="1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6.5" customHeight="1">
      <c r="A569" s="7"/>
      <c r="B569" s="380"/>
      <c r="C569" s="31"/>
      <c r="D569" s="7"/>
      <c r="E569" s="38"/>
      <c r="F569" s="12"/>
      <c r="G569" s="2"/>
      <c r="H569" s="1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6.5" customHeight="1">
      <c r="A570" s="7"/>
      <c r="B570" s="380"/>
      <c r="C570" s="31"/>
      <c r="D570" s="7"/>
      <c r="E570" s="38"/>
      <c r="F570" s="12"/>
      <c r="G570" s="2"/>
      <c r="H570" s="1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6.5" customHeight="1">
      <c r="A571" s="7"/>
      <c r="B571" s="380"/>
      <c r="C571" s="31"/>
      <c r="D571" s="7"/>
      <c r="E571" s="38"/>
      <c r="F571" s="12"/>
      <c r="G571" s="2"/>
      <c r="H571" s="1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6.5" customHeight="1">
      <c r="A572" s="7"/>
      <c r="B572" s="380"/>
      <c r="C572" s="31"/>
      <c r="D572" s="7"/>
      <c r="E572" s="38"/>
      <c r="F572" s="12"/>
      <c r="G572" s="2"/>
      <c r="H572" s="1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6.5" customHeight="1">
      <c r="A573" s="7"/>
      <c r="B573" s="380"/>
      <c r="C573" s="31"/>
      <c r="D573" s="7"/>
      <c r="E573" s="38"/>
      <c r="F573" s="12"/>
      <c r="G573" s="2"/>
      <c r="H573" s="1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6.5" customHeight="1">
      <c r="A574" s="7"/>
      <c r="B574" s="380"/>
      <c r="C574" s="31"/>
      <c r="D574" s="7"/>
      <c r="E574" s="38"/>
      <c r="F574" s="12"/>
      <c r="G574" s="2"/>
      <c r="H574" s="1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6.5" customHeight="1">
      <c r="A575" s="7"/>
      <c r="B575" s="380"/>
      <c r="C575" s="31"/>
      <c r="D575" s="7"/>
      <c r="E575" s="38"/>
      <c r="F575" s="12"/>
      <c r="G575" s="2"/>
      <c r="H575" s="1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6.5" customHeight="1">
      <c r="A576" s="7"/>
      <c r="B576" s="380"/>
      <c r="C576" s="31"/>
      <c r="D576" s="7"/>
      <c r="E576" s="38"/>
      <c r="F576" s="12"/>
      <c r="G576" s="2"/>
      <c r="H576" s="1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6.5" customHeight="1">
      <c r="A577" s="7"/>
      <c r="B577" s="380"/>
      <c r="C577" s="31"/>
      <c r="D577" s="7"/>
      <c r="E577" s="38"/>
      <c r="F577" s="12"/>
      <c r="G577" s="2"/>
      <c r="H577" s="1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6.5" customHeight="1">
      <c r="A578" s="7"/>
      <c r="B578" s="380"/>
      <c r="C578" s="31"/>
      <c r="D578" s="7"/>
      <c r="E578" s="38"/>
      <c r="F578" s="12"/>
      <c r="G578" s="2"/>
      <c r="H578" s="1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6.5" customHeight="1">
      <c r="A579" s="7"/>
      <c r="B579" s="380"/>
      <c r="C579" s="31"/>
      <c r="D579" s="7"/>
      <c r="E579" s="38"/>
      <c r="F579" s="12"/>
      <c r="G579" s="2"/>
      <c r="H579" s="1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6.5" customHeight="1">
      <c r="A580" s="7"/>
      <c r="B580" s="380"/>
      <c r="C580" s="31"/>
      <c r="D580" s="7"/>
      <c r="E580" s="38"/>
      <c r="F580" s="12"/>
      <c r="G580" s="2"/>
      <c r="H580" s="1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6.5" customHeight="1">
      <c r="A581" s="7"/>
      <c r="B581" s="380"/>
      <c r="C581" s="31"/>
      <c r="D581" s="7"/>
      <c r="E581" s="38"/>
      <c r="F581" s="12"/>
      <c r="G581" s="2"/>
      <c r="H581" s="1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6.5" customHeight="1">
      <c r="A582" s="7"/>
      <c r="B582" s="380"/>
      <c r="C582" s="31"/>
      <c r="D582" s="7"/>
      <c r="E582" s="38"/>
      <c r="F582" s="12"/>
      <c r="G582" s="2"/>
      <c r="H582" s="1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6.5" customHeight="1">
      <c r="A583" s="7"/>
      <c r="B583" s="380"/>
      <c r="C583" s="31"/>
      <c r="D583" s="7"/>
      <c r="E583" s="38"/>
      <c r="F583" s="12"/>
      <c r="G583" s="2"/>
      <c r="H583" s="1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6.5" customHeight="1">
      <c r="A584" s="7"/>
      <c r="B584" s="380"/>
      <c r="C584" s="31"/>
      <c r="D584" s="7"/>
      <c r="E584" s="38"/>
      <c r="F584" s="12"/>
      <c r="G584" s="2"/>
      <c r="H584" s="1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6.5" customHeight="1">
      <c r="A585" s="7"/>
      <c r="B585" s="380"/>
      <c r="C585" s="31"/>
      <c r="D585" s="7"/>
      <c r="E585" s="38"/>
      <c r="F585" s="12"/>
      <c r="G585" s="2"/>
      <c r="H585" s="1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6.5" customHeight="1">
      <c r="A586" s="7"/>
      <c r="B586" s="380"/>
      <c r="C586" s="31"/>
      <c r="D586" s="7"/>
      <c r="E586" s="38"/>
      <c r="F586" s="12"/>
      <c r="G586" s="2"/>
      <c r="H586" s="1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6.5" customHeight="1">
      <c r="A587" s="7"/>
      <c r="B587" s="380"/>
      <c r="C587" s="31"/>
      <c r="D587" s="7"/>
      <c r="E587" s="38"/>
      <c r="F587" s="12"/>
      <c r="G587" s="2"/>
      <c r="H587" s="1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6.5" customHeight="1">
      <c r="A588" s="7"/>
      <c r="B588" s="380"/>
      <c r="C588" s="31"/>
      <c r="D588" s="7"/>
      <c r="E588" s="38"/>
      <c r="F588" s="12"/>
      <c r="G588" s="2"/>
      <c r="H588" s="1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6.5" customHeight="1">
      <c r="A589" s="7"/>
      <c r="B589" s="380"/>
      <c r="C589" s="31"/>
      <c r="D589" s="7"/>
      <c r="E589" s="38"/>
      <c r="F589" s="12"/>
      <c r="G589" s="2"/>
      <c r="H589" s="1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6.5" customHeight="1">
      <c r="A590" s="7"/>
      <c r="B590" s="380"/>
      <c r="C590" s="31"/>
      <c r="D590" s="7"/>
      <c r="E590" s="38"/>
      <c r="F590" s="12"/>
      <c r="G590" s="2"/>
      <c r="H590" s="1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6.5" customHeight="1">
      <c r="A591" s="7"/>
      <c r="B591" s="380"/>
      <c r="C591" s="31"/>
      <c r="D591" s="7"/>
      <c r="E591" s="38"/>
      <c r="F591" s="12"/>
      <c r="G591" s="2"/>
      <c r="H591" s="1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6.5" customHeight="1">
      <c r="A592" s="7"/>
      <c r="B592" s="380"/>
      <c r="C592" s="31"/>
      <c r="D592" s="7"/>
      <c r="E592" s="38"/>
      <c r="F592" s="12"/>
      <c r="G592" s="2"/>
      <c r="H592" s="1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6.5" customHeight="1">
      <c r="A593" s="7"/>
      <c r="B593" s="380"/>
      <c r="C593" s="31"/>
      <c r="D593" s="7"/>
      <c r="E593" s="38"/>
      <c r="F593" s="12"/>
      <c r="G593" s="2"/>
      <c r="H593" s="1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6.5" customHeight="1">
      <c r="A594" s="7"/>
      <c r="B594" s="380"/>
      <c r="C594" s="31"/>
      <c r="D594" s="7"/>
      <c r="E594" s="38"/>
      <c r="F594" s="12"/>
      <c r="G594" s="2"/>
      <c r="H594" s="1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6.5" customHeight="1">
      <c r="A595" s="7"/>
      <c r="B595" s="380"/>
      <c r="C595" s="31"/>
      <c r="D595" s="7"/>
      <c r="E595" s="38"/>
      <c r="F595" s="12"/>
      <c r="G595" s="2"/>
      <c r="H595" s="1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6.5" customHeight="1">
      <c r="A596" s="7"/>
      <c r="B596" s="380"/>
      <c r="C596" s="31"/>
      <c r="D596" s="7"/>
      <c r="E596" s="38"/>
      <c r="F596" s="12"/>
      <c r="G596" s="2"/>
      <c r="H596" s="1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6.5" customHeight="1">
      <c r="A597" s="7"/>
      <c r="B597" s="380"/>
      <c r="C597" s="31"/>
      <c r="D597" s="7"/>
      <c r="E597" s="38"/>
      <c r="F597" s="12"/>
      <c r="G597" s="2"/>
      <c r="H597" s="1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6.5" customHeight="1">
      <c r="A598" s="7"/>
      <c r="B598" s="380"/>
      <c r="C598" s="31"/>
      <c r="D598" s="7"/>
      <c r="E598" s="38"/>
      <c r="F598" s="12"/>
      <c r="G598" s="2"/>
      <c r="H598" s="1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6.5" customHeight="1">
      <c r="A599" s="7"/>
      <c r="B599" s="380"/>
      <c r="C599" s="31"/>
      <c r="D599" s="7"/>
      <c r="E599" s="38"/>
      <c r="F599" s="12"/>
      <c r="G599" s="2"/>
      <c r="H599" s="1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6.5" customHeight="1">
      <c r="A600" s="7"/>
      <c r="B600" s="380"/>
      <c r="C600" s="31"/>
      <c r="D600" s="7"/>
      <c r="E600" s="38"/>
      <c r="F600" s="12"/>
      <c r="G600" s="2"/>
      <c r="H600" s="1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6.5" customHeight="1">
      <c r="A601" s="7"/>
      <c r="B601" s="380"/>
      <c r="C601" s="31"/>
      <c r="D601" s="7"/>
      <c r="E601" s="38"/>
      <c r="F601" s="12"/>
      <c r="G601" s="2"/>
      <c r="H601" s="1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6.5" customHeight="1">
      <c r="A602" s="7"/>
      <c r="B602" s="380"/>
      <c r="C602" s="31"/>
      <c r="D602" s="7"/>
      <c r="E602" s="38"/>
      <c r="F602" s="12"/>
      <c r="G602" s="2"/>
      <c r="H602" s="1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6.5" customHeight="1">
      <c r="A603" s="7"/>
      <c r="B603" s="380"/>
      <c r="C603" s="31"/>
      <c r="D603" s="7"/>
      <c r="E603" s="38"/>
      <c r="F603" s="12"/>
      <c r="G603" s="2"/>
      <c r="H603" s="1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6.5" customHeight="1">
      <c r="A604" s="7"/>
      <c r="B604" s="380"/>
      <c r="C604" s="31"/>
      <c r="D604" s="7"/>
      <c r="E604" s="38"/>
      <c r="F604" s="12"/>
      <c r="G604" s="2"/>
      <c r="H604" s="1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6.5" customHeight="1">
      <c r="A605" s="7"/>
      <c r="B605" s="380"/>
      <c r="C605" s="31"/>
      <c r="D605" s="7"/>
      <c r="E605" s="38"/>
      <c r="F605" s="12"/>
      <c r="G605" s="2"/>
      <c r="H605" s="1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6.5" customHeight="1">
      <c r="A606" s="7"/>
      <c r="B606" s="380"/>
      <c r="C606" s="31"/>
      <c r="D606" s="7"/>
      <c r="E606" s="38"/>
      <c r="F606" s="12"/>
      <c r="G606" s="2"/>
      <c r="H606" s="1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6.5" customHeight="1">
      <c r="A607" s="7"/>
      <c r="B607" s="380"/>
      <c r="C607" s="31"/>
      <c r="D607" s="7"/>
      <c r="E607" s="38"/>
      <c r="F607" s="12"/>
      <c r="G607" s="2"/>
      <c r="H607" s="1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6.5" customHeight="1">
      <c r="A608" s="7"/>
      <c r="B608" s="380"/>
      <c r="C608" s="31"/>
      <c r="D608" s="7"/>
      <c r="E608" s="38"/>
      <c r="F608" s="12"/>
      <c r="G608" s="2"/>
      <c r="H608" s="1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6.5" customHeight="1">
      <c r="A609" s="7"/>
      <c r="B609" s="380"/>
      <c r="C609" s="31"/>
      <c r="D609" s="7"/>
      <c r="E609" s="38"/>
      <c r="F609" s="12"/>
      <c r="G609" s="2"/>
      <c r="H609" s="1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6.5" customHeight="1">
      <c r="A610" s="7"/>
      <c r="B610" s="380"/>
      <c r="C610" s="31"/>
      <c r="D610" s="7"/>
      <c r="E610" s="38"/>
      <c r="F610" s="12"/>
      <c r="G610" s="2"/>
      <c r="H610" s="1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6.5" customHeight="1">
      <c r="A611" s="7"/>
      <c r="B611" s="380"/>
      <c r="C611" s="31"/>
      <c r="D611" s="7"/>
      <c r="E611" s="38"/>
      <c r="F611" s="12"/>
      <c r="G611" s="2"/>
      <c r="H611" s="1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6.5" customHeight="1">
      <c r="A612" s="7"/>
      <c r="B612" s="380"/>
      <c r="C612" s="31"/>
      <c r="D612" s="7"/>
      <c r="E612" s="38"/>
      <c r="F612" s="12"/>
      <c r="G612" s="2"/>
      <c r="H612" s="1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6.5" customHeight="1">
      <c r="A613" s="7"/>
      <c r="B613" s="380"/>
      <c r="C613" s="31"/>
      <c r="D613" s="7"/>
      <c r="E613" s="38"/>
      <c r="F613" s="12"/>
      <c r="G613" s="2"/>
      <c r="H613" s="1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6.5" customHeight="1">
      <c r="A614" s="7"/>
      <c r="B614" s="380"/>
      <c r="C614" s="31"/>
      <c r="D614" s="7"/>
      <c r="E614" s="38"/>
      <c r="F614" s="12"/>
      <c r="G614" s="2"/>
      <c r="H614" s="1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6.5" customHeight="1">
      <c r="A615" s="7"/>
      <c r="B615" s="380"/>
      <c r="C615" s="31"/>
      <c r="D615" s="7"/>
      <c r="E615" s="38"/>
      <c r="F615" s="12"/>
      <c r="G615" s="2"/>
      <c r="H615" s="1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6.5" customHeight="1">
      <c r="A616" s="7"/>
      <c r="B616" s="380"/>
      <c r="C616" s="31"/>
      <c r="D616" s="7"/>
      <c r="E616" s="38"/>
      <c r="F616" s="12"/>
      <c r="G616" s="2"/>
      <c r="H616" s="1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6.5" customHeight="1">
      <c r="A617" s="7"/>
      <c r="B617" s="380"/>
      <c r="C617" s="31"/>
      <c r="D617" s="7"/>
      <c r="E617" s="38"/>
      <c r="F617" s="12"/>
      <c r="G617" s="2"/>
      <c r="H617" s="1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6.5" customHeight="1">
      <c r="A618" s="7"/>
      <c r="B618" s="380"/>
      <c r="C618" s="31"/>
      <c r="D618" s="7"/>
      <c r="E618" s="38"/>
      <c r="F618" s="12"/>
      <c r="G618" s="2"/>
      <c r="H618" s="1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6.5" customHeight="1">
      <c r="A619" s="7"/>
      <c r="B619" s="380"/>
      <c r="C619" s="31"/>
      <c r="D619" s="7"/>
      <c r="E619" s="38"/>
      <c r="F619" s="12"/>
      <c r="G619" s="2"/>
      <c r="H619" s="1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6.5" customHeight="1">
      <c r="A620" s="7"/>
      <c r="B620" s="380"/>
      <c r="C620" s="31"/>
      <c r="D620" s="7"/>
      <c r="E620" s="38"/>
      <c r="F620" s="12"/>
      <c r="G620" s="2"/>
      <c r="H620" s="1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6.5" customHeight="1">
      <c r="A621" s="7"/>
      <c r="B621" s="380"/>
      <c r="C621" s="31"/>
      <c r="D621" s="7"/>
      <c r="E621" s="38"/>
      <c r="F621" s="12"/>
      <c r="G621" s="2"/>
      <c r="H621" s="1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6.5" customHeight="1">
      <c r="A622" s="7"/>
      <c r="B622" s="380"/>
      <c r="C622" s="31"/>
      <c r="D622" s="7"/>
      <c r="E622" s="38"/>
      <c r="F622" s="12"/>
      <c r="G622" s="2"/>
      <c r="H622" s="1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6.5" customHeight="1">
      <c r="A623" s="7"/>
      <c r="B623" s="380"/>
      <c r="C623" s="31"/>
      <c r="D623" s="7"/>
      <c r="E623" s="38"/>
      <c r="F623" s="12"/>
      <c r="G623" s="2"/>
      <c r="H623" s="1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6.5" customHeight="1">
      <c r="A624" s="7"/>
      <c r="B624" s="380"/>
      <c r="C624" s="31"/>
      <c r="D624" s="7"/>
      <c r="E624" s="38"/>
      <c r="F624" s="12"/>
      <c r="G624" s="2"/>
      <c r="H624" s="1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6.5" customHeight="1">
      <c r="A625" s="7"/>
      <c r="B625" s="380"/>
      <c r="C625" s="31"/>
      <c r="D625" s="7"/>
      <c r="E625" s="38"/>
      <c r="F625" s="12"/>
      <c r="G625" s="2"/>
      <c r="H625" s="1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6.5" customHeight="1">
      <c r="A626" s="7"/>
      <c r="B626" s="380"/>
      <c r="C626" s="31"/>
      <c r="D626" s="7"/>
      <c r="E626" s="38"/>
      <c r="F626" s="12"/>
      <c r="G626" s="2"/>
      <c r="H626" s="1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6.5" customHeight="1">
      <c r="A627" s="7"/>
      <c r="B627" s="380"/>
      <c r="C627" s="31"/>
      <c r="D627" s="7"/>
      <c r="E627" s="38"/>
      <c r="F627" s="12"/>
      <c r="G627" s="2"/>
      <c r="H627" s="1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6.5" customHeight="1">
      <c r="A628" s="7"/>
      <c r="B628" s="380"/>
      <c r="C628" s="31"/>
      <c r="D628" s="7"/>
      <c r="E628" s="38"/>
      <c r="F628" s="12"/>
      <c r="G628" s="2"/>
      <c r="H628" s="1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6.5" customHeight="1">
      <c r="A629" s="7"/>
      <c r="B629" s="380"/>
      <c r="C629" s="31"/>
      <c r="D629" s="7"/>
      <c r="E629" s="38"/>
      <c r="F629" s="12"/>
      <c r="G629" s="2"/>
      <c r="H629" s="1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6.5" customHeight="1">
      <c r="A630" s="7"/>
      <c r="B630" s="380"/>
      <c r="C630" s="31"/>
      <c r="D630" s="7"/>
      <c r="E630" s="38"/>
      <c r="F630" s="12"/>
      <c r="G630" s="2"/>
      <c r="H630" s="1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6.5" customHeight="1">
      <c r="A631" s="7"/>
      <c r="B631" s="380"/>
      <c r="C631" s="31"/>
      <c r="D631" s="7"/>
      <c r="E631" s="38"/>
      <c r="F631" s="12"/>
      <c r="G631" s="2"/>
      <c r="H631" s="1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6.5" customHeight="1">
      <c r="A632" s="7"/>
      <c r="B632" s="380"/>
      <c r="C632" s="31"/>
      <c r="D632" s="7"/>
      <c r="E632" s="38"/>
      <c r="F632" s="12"/>
      <c r="G632" s="2"/>
      <c r="H632" s="1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6.5" customHeight="1">
      <c r="A633" s="7"/>
      <c r="B633" s="380"/>
      <c r="C633" s="31"/>
      <c r="D633" s="7"/>
      <c r="E633" s="38"/>
      <c r="F633" s="12"/>
      <c r="G633" s="2"/>
      <c r="H633" s="1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6.5" customHeight="1">
      <c r="A634" s="7"/>
      <c r="B634" s="380"/>
      <c r="C634" s="31"/>
      <c r="D634" s="7"/>
      <c r="E634" s="38"/>
      <c r="F634" s="12"/>
      <c r="G634" s="2"/>
      <c r="H634" s="1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6.5" customHeight="1">
      <c r="A635" s="7"/>
      <c r="B635" s="380"/>
      <c r="C635" s="31"/>
      <c r="D635" s="7"/>
      <c r="E635" s="38"/>
      <c r="F635" s="12"/>
      <c r="G635" s="2"/>
      <c r="H635" s="1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6.5" customHeight="1">
      <c r="A636" s="7"/>
      <c r="B636" s="380"/>
      <c r="C636" s="31"/>
      <c r="D636" s="7"/>
      <c r="E636" s="38"/>
      <c r="F636" s="12"/>
      <c r="G636" s="2"/>
      <c r="H636" s="1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6.5" customHeight="1">
      <c r="A637" s="7"/>
      <c r="B637" s="380"/>
      <c r="C637" s="31"/>
      <c r="D637" s="7"/>
      <c r="E637" s="38"/>
      <c r="F637" s="12"/>
      <c r="G637" s="2"/>
      <c r="H637" s="1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6.5" customHeight="1">
      <c r="A638" s="7"/>
      <c r="B638" s="380"/>
      <c r="C638" s="31"/>
      <c r="D638" s="7"/>
      <c r="E638" s="38"/>
      <c r="F638" s="12"/>
      <c r="G638" s="2"/>
      <c r="H638" s="1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6.5" customHeight="1">
      <c r="A639" s="7"/>
      <c r="B639" s="380"/>
      <c r="C639" s="31"/>
      <c r="D639" s="7"/>
      <c r="E639" s="38"/>
      <c r="F639" s="12"/>
      <c r="G639" s="2"/>
      <c r="H639" s="1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6.5" customHeight="1">
      <c r="A640" s="7"/>
      <c r="B640" s="380"/>
      <c r="C640" s="31"/>
      <c r="D640" s="7"/>
      <c r="E640" s="38"/>
      <c r="F640" s="12"/>
      <c r="G640" s="2"/>
      <c r="H640" s="1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6.5" customHeight="1">
      <c r="A641" s="7"/>
      <c r="B641" s="380"/>
      <c r="C641" s="31"/>
      <c r="D641" s="7"/>
      <c r="E641" s="38"/>
      <c r="F641" s="12"/>
      <c r="G641" s="2"/>
      <c r="H641" s="1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6.5" customHeight="1">
      <c r="A642" s="7"/>
      <c r="B642" s="380"/>
      <c r="C642" s="31"/>
      <c r="D642" s="7"/>
      <c r="E642" s="38"/>
      <c r="F642" s="12"/>
      <c r="G642" s="2"/>
      <c r="H642" s="1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6.5" customHeight="1">
      <c r="A643" s="7"/>
      <c r="B643" s="380"/>
      <c r="C643" s="31"/>
      <c r="D643" s="7"/>
      <c r="E643" s="38"/>
      <c r="F643" s="12"/>
      <c r="G643" s="2"/>
      <c r="H643" s="1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6.5" customHeight="1">
      <c r="A644" s="7"/>
      <c r="B644" s="380"/>
      <c r="C644" s="31"/>
      <c r="D644" s="7"/>
      <c r="E644" s="38"/>
      <c r="F644" s="12"/>
      <c r="G644" s="2"/>
      <c r="H644" s="1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6.5" customHeight="1">
      <c r="A645" s="7"/>
      <c r="B645" s="380"/>
      <c r="C645" s="31"/>
      <c r="D645" s="7"/>
      <c r="E645" s="38"/>
      <c r="F645" s="12"/>
      <c r="G645" s="2"/>
      <c r="H645" s="1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6.5" customHeight="1">
      <c r="A646" s="7"/>
      <c r="B646" s="380"/>
      <c r="C646" s="31"/>
      <c r="D646" s="7"/>
      <c r="E646" s="38"/>
      <c r="F646" s="12"/>
      <c r="G646" s="2"/>
      <c r="H646" s="1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6.5" customHeight="1">
      <c r="A647" s="7"/>
      <c r="B647" s="380"/>
      <c r="C647" s="31"/>
      <c r="D647" s="7"/>
      <c r="E647" s="38"/>
      <c r="F647" s="12"/>
      <c r="G647" s="2"/>
      <c r="H647" s="1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6.5" customHeight="1">
      <c r="A648" s="7"/>
      <c r="B648" s="380"/>
      <c r="C648" s="31"/>
      <c r="D648" s="7"/>
      <c r="E648" s="38"/>
      <c r="F648" s="12"/>
      <c r="G648" s="2"/>
      <c r="H648" s="1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6.5" customHeight="1">
      <c r="A649" s="7"/>
      <c r="B649" s="380"/>
      <c r="C649" s="31"/>
      <c r="D649" s="7"/>
      <c r="E649" s="38"/>
      <c r="F649" s="12"/>
      <c r="G649" s="2"/>
      <c r="H649" s="1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6.5" customHeight="1">
      <c r="A650" s="7"/>
      <c r="B650" s="380"/>
      <c r="C650" s="31"/>
      <c r="D650" s="7"/>
      <c r="E650" s="38"/>
      <c r="F650" s="12"/>
      <c r="G650" s="2"/>
      <c r="H650" s="1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6.5" customHeight="1">
      <c r="A651" s="7"/>
      <c r="B651" s="380"/>
      <c r="C651" s="31"/>
      <c r="D651" s="7"/>
      <c r="E651" s="38"/>
      <c r="F651" s="12"/>
      <c r="G651" s="2"/>
      <c r="H651" s="1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6.5" customHeight="1">
      <c r="A652" s="7"/>
      <c r="B652" s="380"/>
      <c r="C652" s="31"/>
      <c r="D652" s="7"/>
      <c r="E652" s="38"/>
      <c r="F652" s="12"/>
      <c r="G652" s="2"/>
      <c r="H652" s="1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6.5" customHeight="1">
      <c r="A653" s="7"/>
      <c r="B653" s="380"/>
      <c r="C653" s="31"/>
      <c r="D653" s="7"/>
      <c r="E653" s="38"/>
      <c r="F653" s="12"/>
      <c r="G653" s="2"/>
      <c r="H653" s="1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6.5" customHeight="1">
      <c r="A654" s="7"/>
      <c r="B654" s="380"/>
      <c r="C654" s="31"/>
      <c r="D654" s="7"/>
      <c r="E654" s="38"/>
      <c r="F654" s="12"/>
      <c r="G654" s="2"/>
      <c r="H654" s="1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6.5" customHeight="1">
      <c r="A655" s="7"/>
      <c r="B655" s="380"/>
      <c r="C655" s="31"/>
      <c r="D655" s="7"/>
      <c r="E655" s="38"/>
      <c r="F655" s="12"/>
      <c r="G655" s="2"/>
      <c r="H655" s="1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6.5" customHeight="1">
      <c r="A656" s="7"/>
      <c r="B656" s="380"/>
      <c r="C656" s="31"/>
      <c r="D656" s="7"/>
      <c r="E656" s="38"/>
      <c r="F656" s="12"/>
      <c r="G656" s="2"/>
      <c r="H656" s="1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6.5" customHeight="1">
      <c r="A657" s="7"/>
      <c r="B657" s="380"/>
      <c r="C657" s="31"/>
      <c r="D657" s="7"/>
      <c r="E657" s="38"/>
      <c r="F657" s="12"/>
      <c r="G657" s="2"/>
      <c r="H657" s="1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6.5" customHeight="1">
      <c r="A658" s="7"/>
      <c r="B658" s="380"/>
      <c r="C658" s="31"/>
      <c r="D658" s="7"/>
      <c r="E658" s="38"/>
      <c r="F658" s="12"/>
      <c r="G658" s="2"/>
      <c r="H658" s="1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6.5" customHeight="1">
      <c r="A659" s="7"/>
      <c r="B659" s="380"/>
      <c r="C659" s="31"/>
      <c r="D659" s="7"/>
      <c r="E659" s="38"/>
      <c r="F659" s="12"/>
      <c r="G659" s="2"/>
      <c r="H659" s="1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6.5" customHeight="1">
      <c r="A660" s="7"/>
      <c r="B660" s="380"/>
      <c r="C660" s="31"/>
      <c r="D660" s="7"/>
      <c r="E660" s="38"/>
      <c r="F660" s="12"/>
      <c r="G660" s="2"/>
      <c r="H660" s="1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6.5" customHeight="1">
      <c r="A661" s="7"/>
      <c r="B661" s="380"/>
      <c r="C661" s="31"/>
      <c r="D661" s="7"/>
      <c r="E661" s="38"/>
      <c r="F661" s="12"/>
      <c r="G661" s="2"/>
      <c r="H661" s="1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6.5" customHeight="1">
      <c r="A662" s="7"/>
      <c r="B662" s="380"/>
      <c r="C662" s="31"/>
      <c r="D662" s="7"/>
      <c r="E662" s="38"/>
      <c r="F662" s="12"/>
      <c r="G662" s="2"/>
      <c r="H662" s="1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6.5" customHeight="1">
      <c r="A663" s="7"/>
      <c r="B663" s="380"/>
      <c r="C663" s="31"/>
      <c r="D663" s="7"/>
      <c r="E663" s="38"/>
      <c r="F663" s="12"/>
      <c r="G663" s="2"/>
      <c r="H663" s="1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6.5" customHeight="1">
      <c r="A664" s="7"/>
      <c r="B664" s="380"/>
      <c r="C664" s="31"/>
      <c r="D664" s="7"/>
      <c r="E664" s="38"/>
      <c r="F664" s="12"/>
      <c r="G664" s="2"/>
      <c r="H664" s="1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6.5" customHeight="1">
      <c r="A665" s="7"/>
      <c r="B665" s="380"/>
      <c r="C665" s="31"/>
      <c r="D665" s="7"/>
      <c r="E665" s="38"/>
      <c r="F665" s="12"/>
      <c r="G665" s="2"/>
      <c r="H665" s="1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6.5" customHeight="1">
      <c r="A666" s="7"/>
      <c r="B666" s="380"/>
      <c r="C666" s="31"/>
      <c r="D666" s="7"/>
      <c r="E666" s="38"/>
      <c r="F666" s="12"/>
      <c r="G666" s="2"/>
      <c r="H666" s="1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6.5" customHeight="1">
      <c r="A667" s="7"/>
      <c r="B667" s="380"/>
      <c r="C667" s="31"/>
      <c r="D667" s="7"/>
      <c r="E667" s="38"/>
      <c r="F667" s="12"/>
      <c r="G667" s="2"/>
      <c r="H667" s="1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6.5" customHeight="1">
      <c r="A668" s="7"/>
      <c r="B668" s="380"/>
      <c r="C668" s="31"/>
      <c r="D668" s="7"/>
      <c r="E668" s="38"/>
      <c r="F668" s="12"/>
      <c r="G668" s="2"/>
      <c r="H668" s="1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6.5" customHeight="1">
      <c r="A669" s="7"/>
      <c r="B669" s="380"/>
      <c r="C669" s="31"/>
      <c r="D669" s="7"/>
      <c r="E669" s="38"/>
      <c r="F669" s="12"/>
      <c r="G669" s="2"/>
      <c r="H669" s="1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6.5" customHeight="1">
      <c r="A670" s="7"/>
      <c r="B670" s="380"/>
      <c r="C670" s="31"/>
      <c r="D670" s="7"/>
      <c r="E670" s="38"/>
      <c r="F670" s="12"/>
      <c r="G670" s="2"/>
      <c r="H670" s="1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6.5" customHeight="1">
      <c r="A671" s="7"/>
      <c r="B671" s="380"/>
      <c r="C671" s="31"/>
      <c r="D671" s="7"/>
      <c r="E671" s="38"/>
      <c r="F671" s="12"/>
      <c r="G671" s="2"/>
      <c r="H671" s="1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6.5" customHeight="1">
      <c r="A672" s="7"/>
      <c r="B672" s="380"/>
      <c r="C672" s="31"/>
      <c r="D672" s="7"/>
      <c r="E672" s="38"/>
      <c r="F672" s="12"/>
      <c r="G672" s="2"/>
      <c r="H672" s="1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6.5" customHeight="1">
      <c r="A673" s="7"/>
      <c r="B673" s="380"/>
      <c r="C673" s="31"/>
      <c r="D673" s="7"/>
      <c r="E673" s="38"/>
      <c r="F673" s="12"/>
      <c r="G673" s="2"/>
      <c r="H673" s="1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6.5" customHeight="1">
      <c r="A674" s="7"/>
      <c r="B674" s="380"/>
      <c r="C674" s="31"/>
      <c r="D674" s="7"/>
      <c r="E674" s="38"/>
      <c r="F674" s="12"/>
      <c r="G674" s="2"/>
      <c r="H674" s="1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6.5" customHeight="1">
      <c r="A675" s="7"/>
      <c r="B675" s="380"/>
      <c r="C675" s="31"/>
      <c r="D675" s="7"/>
      <c r="E675" s="38"/>
      <c r="F675" s="12"/>
      <c r="G675" s="2"/>
      <c r="H675" s="1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6.5" customHeight="1">
      <c r="A676" s="7"/>
      <c r="B676" s="380"/>
      <c r="C676" s="31"/>
      <c r="D676" s="7"/>
      <c r="E676" s="38"/>
      <c r="F676" s="12"/>
      <c r="G676" s="2"/>
      <c r="H676" s="1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6.5" customHeight="1">
      <c r="A677" s="7"/>
      <c r="B677" s="380"/>
      <c r="C677" s="31"/>
      <c r="D677" s="7"/>
      <c r="E677" s="38"/>
      <c r="F677" s="12"/>
      <c r="G677" s="2"/>
      <c r="H677" s="1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6.5" customHeight="1">
      <c r="A678" s="7"/>
      <c r="B678" s="380"/>
      <c r="C678" s="31"/>
      <c r="D678" s="7"/>
      <c r="E678" s="38"/>
      <c r="F678" s="12"/>
      <c r="G678" s="2"/>
      <c r="H678" s="1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6.5" customHeight="1">
      <c r="A679" s="7"/>
      <c r="B679" s="380"/>
      <c r="C679" s="31"/>
      <c r="D679" s="7"/>
      <c r="E679" s="38"/>
      <c r="F679" s="12"/>
      <c r="G679" s="2"/>
      <c r="H679" s="1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6.5" customHeight="1">
      <c r="A680" s="7"/>
      <c r="B680" s="380"/>
      <c r="C680" s="31"/>
      <c r="D680" s="7"/>
      <c r="E680" s="38"/>
      <c r="F680" s="12"/>
      <c r="G680" s="2"/>
      <c r="H680" s="1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6.5" customHeight="1">
      <c r="A681" s="7"/>
      <c r="B681" s="380"/>
      <c r="C681" s="31"/>
      <c r="D681" s="7"/>
      <c r="E681" s="38"/>
      <c r="F681" s="12"/>
      <c r="G681" s="2"/>
      <c r="H681" s="1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6.5" customHeight="1">
      <c r="A682" s="7"/>
      <c r="B682" s="380"/>
      <c r="C682" s="31"/>
      <c r="D682" s="7"/>
      <c r="E682" s="38"/>
      <c r="F682" s="12"/>
      <c r="G682" s="2"/>
      <c r="H682" s="1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6.5" customHeight="1">
      <c r="A683" s="7"/>
      <c r="B683" s="380"/>
      <c r="C683" s="31"/>
      <c r="D683" s="7"/>
      <c r="E683" s="38"/>
      <c r="F683" s="12"/>
      <c r="G683" s="2"/>
      <c r="H683" s="1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6.5" customHeight="1">
      <c r="A684" s="7"/>
      <c r="B684" s="380"/>
      <c r="C684" s="31"/>
      <c r="D684" s="7"/>
      <c r="E684" s="38"/>
      <c r="F684" s="12"/>
      <c r="G684" s="2"/>
      <c r="H684" s="1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6.5" customHeight="1">
      <c r="A685" s="7"/>
      <c r="B685" s="380"/>
      <c r="C685" s="31"/>
      <c r="D685" s="7"/>
      <c r="E685" s="38"/>
      <c r="F685" s="12"/>
      <c r="G685" s="2"/>
      <c r="H685" s="1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6.5" customHeight="1">
      <c r="A686" s="7"/>
      <c r="B686" s="380"/>
      <c r="C686" s="31"/>
      <c r="D686" s="7"/>
      <c r="E686" s="38"/>
      <c r="F686" s="12"/>
      <c r="G686" s="2"/>
      <c r="H686" s="1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6.5" customHeight="1">
      <c r="A687" s="7"/>
      <c r="B687" s="380"/>
      <c r="C687" s="31"/>
      <c r="D687" s="7"/>
      <c r="E687" s="38"/>
      <c r="F687" s="12"/>
      <c r="G687" s="2"/>
      <c r="H687" s="1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6.5" customHeight="1">
      <c r="A688" s="7"/>
      <c r="B688" s="380"/>
      <c r="C688" s="31"/>
      <c r="D688" s="7"/>
      <c r="E688" s="38"/>
      <c r="F688" s="12"/>
      <c r="G688" s="2"/>
      <c r="H688" s="1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6.5" customHeight="1">
      <c r="A689" s="7"/>
      <c r="B689" s="380"/>
      <c r="C689" s="31"/>
      <c r="D689" s="7"/>
      <c r="E689" s="38"/>
      <c r="F689" s="12"/>
      <c r="G689" s="2"/>
      <c r="H689" s="1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6.5" customHeight="1">
      <c r="A690" s="7"/>
      <c r="B690" s="380"/>
      <c r="C690" s="31"/>
      <c r="D690" s="7"/>
      <c r="E690" s="38"/>
      <c r="F690" s="12"/>
      <c r="G690" s="2"/>
      <c r="H690" s="1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6.5" customHeight="1">
      <c r="A691" s="7"/>
      <c r="B691" s="380"/>
      <c r="C691" s="31"/>
      <c r="D691" s="7"/>
      <c r="E691" s="38"/>
      <c r="F691" s="12"/>
      <c r="G691" s="2"/>
      <c r="H691" s="1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6.5" customHeight="1">
      <c r="A692" s="7"/>
      <c r="B692" s="380"/>
      <c r="C692" s="31"/>
      <c r="D692" s="7"/>
      <c r="E692" s="38"/>
      <c r="F692" s="12"/>
      <c r="G692" s="2"/>
      <c r="H692" s="1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6.5" customHeight="1">
      <c r="A693" s="7"/>
      <c r="B693" s="380"/>
      <c r="C693" s="31"/>
      <c r="D693" s="7"/>
      <c r="E693" s="38"/>
      <c r="F693" s="12"/>
      <c r="G693" s="2"/>
      <c r="H693" s="1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6.5" customHeight="1">
      <c r="A694" s="7"/>
      <c r="B694" s="380"/>
      <c r="C694" s="31"/>
      <c r="D694" s="7"/>
      <c r="E694" s="38"/>
      <c r="F694" s="12"/>
      <c r="G694" s="2"/>
      <c r="H694" s="1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6.5" customHeight="1">
      <c r="A695" s="7"/>
      <c r="B695" s="380"/>
      <c r="C695" s="31"/>
      <c r="D695" s="7"/>
      <c r="E695" s="38"/>
      <c r="F695" s="12"/>
      <c r="G695" s="2"/>
      <c r="H695" s="1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6.5" customHeight="1">
      <c r="A696" s="7"/>
      <c r="B696" s="380"/>
      <c r="C696" s="31"/>
      <c r="D696" s="7"/>
      <c r="E696" s="38"/>
      <c r="F696" s="12"/>
      <c r="G696" s="2"/>
      <c r="H696" s="1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6.5" customHeight="1">
      <c r="A697" s="7"/>
      <c r="B697" s="380"/>
      <c r="C697" s="31"/>
      <c r="D697" s="7"/>
      <c r="E697" s="38"/>
      <c r="F697" s="12"/>
      <c r="G697" s="2"/>
      <c r="H697" s="1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6.5" customHeight="1">
      <c r="A698" s="7"/>
      <c r="B698" s="380"/>
      <c r="C698" s="31"/>
      <c r="D698" s="7"/>
      <c r="E698" s="38"/>
      <c r="F698" s="12"/>
      <c r="G698" s="2"/>
      <c r="H698" s="1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6.5" customHeight="1">
      <c r="A699" s="7"/>
      <c r="B699" s="380"/>
      <c r="C699" s="31"/>
      <c r="D699" s="7"/>
      <c r="E699" s="38"/>
      <c r="F699" s="12"/>
      <c r="G699" s="2"/>
      <c r="H699" s="1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6.5" customHeight="1">
      <c r="A700" s="7"/>
      <c r="B700" s="380"/>
      <c r="C700" s="31"/>
      <c r="D700" s="7"/>
      <c r="E700" s="38"/>
      <c r="F700" s="12"/>
      <c r="G700" s="2"/>
      <c r="H700" s="1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6.5" customHeight="1">
      <c r="A701" s="7"/>
      <c r="B701" s="380"/>
      <c r="C701" s="31"/>
      <c r="D701" s="7"/>
      <c r="E701" s="38"/>
      <c r="F701" s="12"/>
      <c r="G701" s="2"/>
      <c r="H701" s="1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6.5" customHeight="1">
      <c r="A702" s="7"/>
      <c r="B702" s="380"/>
      <c r="C702" s="31"/>
      <c r="D702" s="7"/>
      <c r="E702" s="38"/>
      <c r="F702" s="12"/>
      <c r="G702" s="2"/>
      <c r="H702" s="1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6.5" customHeight="1">
      <c r="A703" s="7"/>
      <c r="B703" s="380"/>
      <c r="C703" s="31"/>
      <c r="D703" s="7"/>
      <c r="E703" s="38"/>
      <c r="F703" s="12"/>
      <c r="G703" s="2"/>
      <c r="H703" s="1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6.5" customHeight="1">
      <c r="A704" s="7"/>
      <c r="B704" s="380"/>
      <c r="C704" s="31"/>
      <c r="D704" s="7"/>
      <c r="E704" s="38"/>
      <c r="F704" s="12"/>
      <c r="G704" s="2"/>
      <c r="H704" s="1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6.5" customHeight="1">
      <c r="A705" s="7"/>
      <c r="B705" s="380"/>
      <c r="C705" s="31"/>
      <c r="D705" s="7"/>
      <c r="E705" s="38"/>
      <c r="F705" s="12"/>
      <c r="G705" s="2"/>
      <c r="H705" s="1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6.5" customHeight="1">
      <c r="A706" s="7"/>
      <c r="B706" s="380"/>
      <c r="C706" s="31"/>
      <c r="D706" s="7"/>
      <c r="E706" s="38"/>
      <c r="F706" s="12"/>
      <c r="G706" s="2"/>
      <c r="H706" s="1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6.5" customHeight="1">
      <c r="A707" s="7"/>
      <c r="B707" s="380"/>
      <c r="C707" s="31"/>
      <c r="D707" s="7"/>
      <c r="E707" s="38"/>
      <c r="F707" s="12"/>
      <c r="G707" s="2"/>
      <c r="H707" s="1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6.5" customHeight="1">
      <c r="A708" s="7"/>
      <c r="B708" s="380"/>
      <c r="C708" s="31"/>
      <c r="D708" s="7"/>
      <c r="E708" s="38"/>
      <c r="F708" s="12"/>
      <c r="G708" s="2"/>
      <c r="H708" s="1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6.5" customHeight="1">
      <c r="A709" s="7"/>
      <c r="B709" s="380"/>
      <c r="C709" s="31"/>
      <c r="D709" s="7"/>
      <c r="E709" s="38"/>
      <c r="F709" s="12"/>
      <c r="G709" s="2"/>
      <c r="H709" s="1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6.5" customHeight="1">
      <c r="A710" s="7"/>
      <c r="B710" s="380"/>
      <c r="C710" s="31"/>
      <c r="D710" s="7"/>
      <c r="E710" s="38"/>
      <c r="F710" s="12"/>
      <c r="G710" s="2"/>
      <c r="H710" s="1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6.5" customHeight="1">
      <c r="A711" s="7"/>
      <c r="B711" s="380"/>
      <c r="C711" s="31"/>
      <c r="D711" s="7"/>
      <c r="E711" s="38"/>
      <c r="F711" s="12"/>
      <c r="G711" s="2"/>
      <c r="H711" s="1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6.5" customHeight="1">
      <c r="A712" s="7"/>
      <c r="B712" s="380"/>
      <c r="C712" s="31"/>
      <c r="D712" s="7"/>
      <c r="E712" s="38"/>
      <c r="F712" s="12"/>
      <c r="G712" s="2"/>
      <c r="H712" s="1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6.5" customHeight="1">
      <c r="A713" s="7"/>
      <c r="B713" s="380"/>
      <c r="C713" s="31"/>
      <c r="D713" s="7"/>
      <c r="E713" s="38"/>
      <c r="F713" s="12"/>
      <c r="G713" s="2"/>
      <c r="H713" s="1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6.5" customHeight="1">
      <c r="A714" s="7"/>
      <c r="B714" s="380"/>
      <c r="C714" s="31"/>
      <c r="D714" s="7"/>
      <c r="E714" s="38"/>
      <c r="F714" s="12"/>
      <c r="G714" s="2"/>
      <c r="H714" s="1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6.5" customHeight="1">
      <c r="A715" s="7"/>
      <c r="B715" s="380"/>
      <c r="C715" s="31"/>
      <c r="D715" s="7"/>
      <c r="E715" s="38"/>
      <c r="F715" s="12"/>
      <c r="G715" s="2"/>
      <c r="H715" s="1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6.5" customHeight="1">
      <c r="A716" s="7"/>
      <c r="B716" s="380"/>
      <c r="C716" s="31"/>
      <c r="D716" s="7"/>
      <c r="E716" s="38"/>
      <c r="F716" s="12"/>
      <c r="G716" s="2"/>
      <c r="H716" s="1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6.5" customHeight="1">
      <c r="A717" s="7"/>
      <c r="B717" s="380"/>
      <c r="C717" s="31"/>
      <c r="D717" s="7"/>
      <c r="E717" s="38"/>
      <c r="F717" s="12"/>
      <c r="G717" s="2"/>
      <c r="H717" s="1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6.5" customHeight="1">
      <c r="A718" s="7"/>
      <c r="B718" s="380"/>
      <c r="C718" s="31"/>
      <c r="D718" s="7"/>
      <c r="E718" s="38"/>
      <c r="F718" s="12"/>
      <c r="G718" s="2"/>
      <c r="H718" s="1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6.5" customHeight="1">
      <c r="A719" s="7"/>
      <c r="B719" s="380"/>
      <c r="C719" s="31"/>
      <c r="D719" s="7"/>
      <c r="E719" s="38"/>
      <c r="F719" s="12"/>
      <c r="G719" s="2"/>
      <c r="H719" s="1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6.5" customHeight="1">
      <c r="A720" s="7"/>
      <c r="B720" s="380"/>
      <c r="C720" s="31"/>
      <c r="D720" s="7"/>
      <c r="E720" s="38"/>
      <c r="F720" s="12"/>
      <c r="G720" s="2"/>
      <c r="H720" s="1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6.5" customHeight="1">
      <c r="A721" s="7"/>
      <c r="B721" s="380"/>
      <c r="C721" s="31"/>
      <c r="D721" s="7"/>
      <c r="E721" s="38"/>
      <c r="F721" s="12"/>
      <c r="G721" s="2"/>
      <c r="H721" s="1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6.5" customHeight="1">
      <c r="A722" s="7"/>
      <c r="B722" s="380"/>
      <c r="C722" s="31"/>
      <c r="D722" s="7"/>
      <c r="E722" s="38"/>
      <c r="F722" s="12"/>
      <c r="G722" s="2"/>
      <c r="H722" s="1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6.5" customHeight="1">
      <c r="A723" s="7"/>
      <c r="B723" s="380"/>
      <c r="C723" s="31"/>
      <c r="D723" s="7"/>
      <c r="E723" s="38"/>
      <c r="F723" s="12"/>
      <c r="G723" s="2"/>
      <c r="H723" s="1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6.5" customHeight="1">
      <c r="A724" s="7"/>
      <c r="B724" s="380"/>
      <c r="C724" s="31"/>
      <c r="D724" s="7"/>
      <c r="E724" s="38"/>
      <c r="F724" s="12"/>
      <c r="G724" s="2"/>
      <c r="H724" s="1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6.5" customHeight="1">
      <c r="A725" s="7"/>
      <c r="B725" s="380"/>
      <c r="C725" s="31"/>
      <c r="D725" s="7"/>
      <c r="E725" s="38"/>
      <c r="F725" s="12"/>
      <c r="G725" s="2"/>
      <c r="H725" s="1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6.5" customHeight="1">
      <c r="A726" s="7"/>
      <c r="B726" s="380"/>
      <c r="C726" s="31"/>
      <c r="D726" s="7"/>
      <c r="E726" s="38"/>
      <c r="F726" s="12"/>
      <c r="G726" s="2"/>
      <c r="H726" s="1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6.5" customHeight="1">
      <c r="A727" s="7"/>
      <c r="B727" s="380"/>
      <c r="C727" s="31"/>
      <c r="D727" s="7"/>
      <c r="E727" s="38"/>
      <c r="F727" s="12"/>
      <c r="G727" s="2"/>
      <c r="H727" s="1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6.5" customHeight="1">
      <c r="A728" s="7"/>
      <c r="B728" s="380"/>
      <c r="C728" s="31"/>
      <c r="D728" s="7"/>
      <c r="E728" s="38"/>
      <c r="F728" s="12"/>
      <c r="G728" s="2"/>
      <c r="H728" s="1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6.5" customHeight="1">
      <c r="A729" s="7"/>
      <c r="B729" s="380"/>
      <c r="C729" s="31"/>
      <c r="D729" s="7"/>
      <c r="E729" s="38"/>
      <c r="F729" s="12"/>
      <c r="G729" s="2"/>
      <c r="H729" s="1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6.5" customHeight="1">
      <c r="A730" s="7"/>
      <c r="B730" s="380"/>
      <c r="C730" s="31"/>
      <c r="D730" s="7"/>
      <c r="E730" s="38"/>
      <c r="F730" s="12"/>
      <c r="G730" s="2"/>
      <c r="H730" s="1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6.5" customHeight="1">
      <c r="A731" s="7"/>
      <c r="B731" s="380"/>
      <c r="C731" s="31"/>
      <c r="D731" s="7"/>
      <c r="E731" s="38"/>
      <c r="F731" s="12"/>
      <c r="G731" s="2"/>
      <c r="H731" s="1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6.5" customHeight="1">
      <c r="A732" s="7"/>
      <c r="B732" s="380"/>
      <c r="C732" s="31"/>
      <c r="D732" s="7"/>
      <c r="E732" s="38"/>
      <c r="F732" s="12"/>
      <c r="G732" s="2"/>
      <c r="H732" s="1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6.5" customHeight="1">
      <c r="A733" s="7"/>
      <c r="B733" s="380"/>
      <c r="C733" s="31"/>
      <c r="D733" s="7"/>
      <c r="E733" s="38"/>
      <c r="F733" s="12"/>
      <c r="G733" s="2"/>
      <c r="H733" s="1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6.5" customHeight="1">
      <c r="A734" s="7"/>
      <c r="B734" s="380"/>
      <c r="C734" s="31"/>
      <c r="D734" s="7"/>
      <c r="E734" s="38"/>
      <c r="F734" s="12"/>
      <c r="G734" s="2"/>
      <c r="H734" s="1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6.5" customHeight="1">
      <c r="A735" s="7"/>
      <c r="B735" s="380"/>
      <c r="C735" s="31"/>
      <c r="D735" s="7"/>
      <c r="E735" s="38"/>
      <c r="F735" s="12"/>
      <c r="G735" s="2"/>
      <c r="H735" s="1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6.5" customHeight="1">
      <c r="A736" s="7"/>
      <c r="B736" s="380"/>
      <c r="C736" s="31"/>
      <c r="D736" s="7"/>
      <c r="E736" s="38"/>
      <c r="F736" s="12"/>
      <c r="G736" s="2"/>
      <c r="H736" s="1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6.5" customHeight="1">
      <c r="A737" s="7"/>
      <c r="B737" s="380"/>
      <c r="C737" s="31"/>
      <c r="D737" s="7"/>
      <c r="E737" s="38"/>
      <c r="F737" s="12"/>
      <c r="G737" s="2"/>
      <c r="H737" s="1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6.5" customHeight="1">
      <c r="A738" s="7"/>
      <c r="B738" s="380"/>
      <c r="C738" s="31"/>
      <c r="D738" s="7"/>
      <c r="E738" s="38"/>
      <c r="F738" s="12"/>
      <c r="G738" s="2"/>
      <c r="H738" s="1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6.5" customHeight="1">
      <c r="A739" s="7"/>
      <c r="B739" s="380"/>
      <c r="C739" s="31"/>
      <c r="D739" s="7"/>
      <c r="E739" s="38"/>
      <c r="F739" s="12"/>
      <c r="G739" s="2"/>
      <c r="H739" s="1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6.5" customHeight="1">
      <c r="A740" s="7"/>
      <c r="B740" s="380"/>
      <c r="C740" s="31"/>
      <c r="D740" s="7"/>
      <c r="E740" s="38"/>
      <c r="F740" s="12"/>
      <c r="G740" s="2"/>
      <c r="H740" s="1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6.5" customHeight="1">
      <c r="A741" s="7"/>
      <c r="B741" s="380"/>
      <c r="C741" s="31"/>
      <c r="D741" s="7"/>
      <c r="E741" s="38"/>
      <c r="F741" s="12"/>
      <c r="G741" s="2"/>
      <c r="H741" s="1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6.5" customHeight="1">
      <c r="A742" s="7"/>
      <c r="B742" s="380"/>
      <c r="C742" s="31"/>
      <c r="D742" s="7"/>
      <c r="E742" s="38"/>
      <c r="F742" s="12"/>
      <c r="G742" s="2"/>
      <c r="H742" s="1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6.5" customHeight="1">
      <c r="A743" s="7"/>
      <c r="B743" s="380"/>
      <c r="C743" s="31"/>
      <c r="D743" s="7"/>
      <c r="E743" s="38"/>
      <c r="F743" s="12"/>
      <c r="G743" s="2"/>
      <c r="H743" s="1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6.5" customHeight="1">
      <c r="A744" s="7"/>
      <c r="B744" s="380"/>
      <c r="C744" s="31"/>
      <c r="D744" s="7"/>
      <c r="E744" s="38"/>
      <c r="F744" s="12"/>
      <c r="G744" s="2"/>
      <c r="H744" s="1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6.5" customHeight="1">
      <c r="A745" s="7"/>
      <c r="B745" s="380"/>
      <c r="C745" s="31"/>
      <c r="D745" s="7"/>
      <c r="E745" s="38"/>
      <c r="F745" s="12"/>
      <c r="G745" s="2"/>
      <c r="H745" s="1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6.5" customHeight="1">
      <c r="A746" s="7"/>
      <c r="B746" s="380"/>
      <c r="C746" s="31"/>
      <c r="D746" s="7"/>
      <c r="E746" s="38"/>
      <c r="F746" s="12"/>
      <c r="G746" s="2"/>
      <c r="H746" s="1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6.5" customHeight="1">
      <c r="A747" s="7"/>
      <c r="B747" s="380"/>
      <c r="C747" s="31"/>
      <c r="D747" s="7"/>
      <c r="E747" s="38"/>
      <c r="F747" s="12"/>
      <c r="G747" s="2"/>
      <c r="H747" s="1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6.5" customHeight="1">
      <c r="A748" s="7"/>
      <c r="B748" s="380"/>
      <c r="C748" s="31"/>
      <c r="D748" s="7"/>
      <c r="E748" s="38"/>
      <c r="F748" s="12"/>
      <c r="G748" s="2"/>
      <c r="H748" s="1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6.5" customHeight="1">
      <c r="A749" s="7"/>
      <c r="B749" s="380"/>
      <c r="C749" s="31"/>
      <c r="D749" s="7"/>
      <c r="E749" s="38"/>
      <c r="F749" s="12"/>
      <c r="G749" s="2"/>
      <c r="H749" s="1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6.5" customHeight="1">
      <c r="A750" s="7"/>
      <c r="B750" s="380"/>
      <c r="C750" s="31"/>
      <c r="D750" s="7"/>
      <c r="E750" s="38"/>
      <c r="F750" s="12"/>
      <c r="G750" s="2"/>
      <c r="H750" s="1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6.5" customHeight="1">
      <c r="A751" s="7"/>
      <c r="B751" s="380"/>
      <c r="C751" s="31"/>
      <c r="D751" s="7"/>
      <c r="E751" s="38"/>
      <c r="F751" s="12"/>
      <c r="G751" s="2"/>
      <c r="H751" s="1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6.5" customHeight="1">
      <c r="A752" s="7"/>
      <c r="B752" s="380"/>
      <c r="C752" s="31"/>
      <c r="D752" s="7"/>
      <c r="E752" s="38"/>
      <c r="F752" s="12"/>
      <c r="G752" s="2"/>
      <c r="H752" s="1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6.5" customHeight="1">
      <c r="A753" s="7"/>
      <c r="B753" s="380"/>
      <c r="C753" s="31"/>
      <c r="D753" s="7"/>
      <c r="E753" s="38"/>
      <c r="F753" s="12"/>
      <c r="G753" s="2"/>
      <c r="H753" s="1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6.5" customHeight="1">
      <c r="A754" s="7"/>
      <c r="B754" s="380"/>
      <c r="C754" s="31"/>
      <c r="D754" s="7"/>
      <c r="E754" s="38"/>
      <c r="F754" s="12"/>
      <c r="G754" s="2"/>
      <c r="H754" s="1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6.5" customHeight="1">
      <c r="A755" s="7"/>
      <c r="B755" s="380"/>
      <c r="C755" s="31"/>
      <c r="D755" s="7"/>
      <c r="E755" s="38"/>
      <c r="F755" s="12"/>
      <c r="G755" s="2"/>
      <c r="H755" s="1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6.5" customHeight="1">
      <c r="A756" s="7"/>
      <c r="B756" s="380"/>
      <c r="C756" s="31"/>
      <c r="D756" s="7"/>
      <c r="E756" s="38"/>
      <c r="F756" s="12"/>
      <c r="G756" s="2"/>
      <c r="H756" s="1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6.5" customHeight="1">
      <c r="A757" s="7"/>
      <c r="B757" s="380"/>
      <c r="C757" s="31"/>
      <c r="D757" s="7"/>
      <c r="E757" s="38"/>
      <c r="F757" s="12"/>
      <c r="G757" s="2"/>
      <c r="H757" s="1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6.5" customHeight="1">
      <c r="A758" s="7"/>
      <c r="B758" s="380"/>
      <c r="C758" s="31"/>
      <c r="D758" s="7"/>
      <c r="E758" s="38"/>
      <c r="F758" s="12"/>
      <c r="G758" s="2"/>
      <c r="H758" s="1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6.5" customHeight="1">
      <c r="A759" s="7"/>
      <c r="B759" s="380"/>
      <c r="C759" s="31"/>
      <c r="D759" s="7"/>
      <c r="E759" s="38"/>
      <c r="F759" s="12"/>
      <c r="G759" s="2"/>
      <c r="H759" s="1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6.5" customHeight="1">
      <c r="A760" s="7"/>
      <c r="B760" s="380"/>
      <c r="C760" s="31"/>
      <c r="D760" s="7"/>
      <c r="E760" s="38"/>
      <c r="F760" s="12"/>
      <c r="G760" s="2"/>
      <c r="H760" s="1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6.5" customHeight="1">
      <c r="A761" s="7"/>
      <c r="B761" s="380"/>
      <c r="C761" s="31"/>
      <c r="D761" s="7"/>
      <c r="E761" s="38"/>
      <c r="F761" s="12"/>
      <c r="G761" s="2"/>
      <c r="H761" s="1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6.5" customHeight="1">
      <c r="A762" s="7"/>
      <c r="B762" s="380"/>
      <c r="C762" s="31"/>
      <c r="D762" s="7"/>
      <c r="E762" s="38"/>
      <c r="F762" s="12"/>
      <c r="G762" s="2"/>
      <c r="H762" s="1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6.5" customHeight="1">
      <c r="A763" s="7"/>
      <c r="B763" s="380"/>
      <c r="C763" s="31"/>
      <c r="D763" s="7"/>
      <c r="E763" s="38"/>
      <c r="F763" s="12"/>
      <c r="G763" s="2"/>
      <c r="H763" s="1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6.5" customHeight="1">
      <c r="A764" s="7"/>
      <c r="B764" s="380"/>
      <c r="C764" s="31"/>
      <c r="D764" s="7"/>
      <c r="E764" s="38"/>
      <c r="F764" s="12"/>
      <c r="G764" s="2"/>
      <c r="H764" s="1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6.5" customHeight="1">
      <c r="A765" s="7"/>
      <c r="B765" s="380"/>
      <c r="C765" s="31"/>
      <c r="D765" s="7"/>
      <c r="E765" s="38"/>
      <c r="F765" s="12"/>
      <c r="G765" s="2"/>
      <c r="H765" s="1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6.5" customHeight="1">
      <c r="A766" s="7"/>
      <c r="B766" s="380"/>
      <c r="C766" s="31"/>
      <c r="D766" s="7"/>
      <c r="E766" s="38"/>
      <c r="F766" s="12"/>
      <c r="G766" s="2"/>
      <c r="H766" s="1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6.5" customHeight="1">
      <c r="A767" s="7"/>
      <c r="B767" s="380"/>
      <c r="C767" s="31"/>
      <c r="D767" s="7"/>
      <c r="E767" s="38"/>
      <c r="F767" s="12"/>
      <c r="G767" s="2"/>
      <c r="H767" s="1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6.5" customHeight="1">
      <c r="A768" s="7"/>
      <c r="B768" s="380"/>
      <c r="C768" s="31"/>
      <c r="D768" s="7"/>
      <c r="E768" s="38"/>
      <c r="F768" s="12"/>
      <c r="G768" s="2"/>
      <c r="H768" s="1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6.5" customHeight="1">
      <c r="A769" s="7"/>
      <c r="B769" s="380"/>
      <c r="C769" s="31"/>
      <c r="D769" s="7"/>
      <c r="E769" s="38"/>
      <c r="F769" s="12"/>
      <c r="G769" s="2"/>
      <c r="H769" s="1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6.5" customHeight="1">
      <c r="A770" s="7"/>
      <c r="B770" s="380"/>
      <c r="C770" s="31"/>
      <c r="D770" s="7"/>
      <c r="E770" s="38"/>
      <c r="F770" s="12"/>
      <c r="G770" s="2"/>
      <c r="H770" s="1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6.5" customHeight="1">
      <c r="A771" s="7"/>
      <c r="B771" s="380"/>
      <c r="C771" s="31"/>
      <c r="D771" s="7"/>
      <c r="E771" s="38"/>
      <c r="F771" s="12"/>
      <c r="G771" s="2"/>
      <c r="H771" s="1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6.5" customHeight="1">
      <c r="A772" s="7"/>
      <c r="B772" s="380"/>
      <c r="C772" s="31"/>
      <c r="D772" s="7"/>
      <c r="E772" s="38"/>
      <c r="F772" s="12"/>
      <c r="G772" s="2"/>
      <c r="H772" s="1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6.5" customHeight="1">
      <c r="A773" s="7"/>
      <c r="B773" s="380"/>
      <c r="C773" s="31"/>
      <c r="D773" s="7"/>
      <c r="E773" s="38"/>
      <c r="F773" s="12"/>
      <c r="G773" s="2"/>
      <c r="H773" s="1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6.5" customHeight="1">
      <c r="A774" s="7"/>
      <c r="B774" s="380"/>
      <c r="C774" s="31"/>
      <c r="D774" s="7"/>
      <c r="E774" s="38"/>
      <c r="F774" s="12"/>
      <c r="G774" s="2"/>
      <c r="H774" s="1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6.5" customHeight="1">
      <c r="A775" s="7"/>
      <c r="B775" s="380"/>
      <c r="C775" s="31"/>
      <c r="D775" s="7"/>
      <c r="E775" s="38"/>
      <c r="F775" s="12"/>
      <c r="G775" s="2"/>
      <c r="H775" s="1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6.5" customHeight="1">
      <c r="A776" s="7"/>
      <c r="B776" s="380"/>
      <c r="C776" s="31"/>
      <c r="D776" s="7"/>
      <c r="E776" s="38"/>
      <c r="F776" s="12"/>
      <c r="G776" s="2"/>
      <c r="H776" s="1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6.5" customHeight="1">
      <c r="A777" s="7"/>
      <c r="B777" s="380"/>
      <c r="C777" s="31"/>
      <c r="D777" s="7"/>
      <c r="E777" s="38"/>
      <c r="F777" s="12"/>
      <c r="G777" s="2"/>
      <c r="H777" s="1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6.5" customHeight="1">
      <c r="A778" s="7"/>
      <c r="B778" s="380"/>
      <c r="C778" s="31"/>
      <c r="D778" s="7"/>
      <c r="E778" s="38"/>
      <c r="F778" s="12"/>
      <c r="G778" s="2"/>
      <c r="H778" s="1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6.5" customHeight="1">
      <c r="A779" s="7"/>
      <c r="B779" s="380"/>
      <c r="C779" s="31"/>
      <c r="D779" s="7"/>
      <c r="E779" s="38"/>
      <c r="F779" s="12"/>
      <c r="G779" s="2"/>
      <c r="H779" s="1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6.5" customHeight="1">
      <c r="A780" s="7"/>
      <c r="B780" s="380"/>
      <c r="C780" s="31"/>
      <c r="D780" s="7"/>
      <c r="E780" s="38"/>
      <c r="F780" s="12"/>
      <c r="G780" s="2"/>
      <c r="H780" s="1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6.5" customHeight="1">
      <c r="A781" s="7"/>
      <c r="B781" s="380"/>
      <c r="C781" s="31"/>
      <c r="D781" s="7"/>
      <c r="E781" s="38"/>
      <c r="F781" s="12"/>
      <c r="G781" s="2"/>
      <c r="H781" s="1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6.5" customHeight="1">
      <c r="A782" s="7"/>
      <c r="B782" s="380"/>
      <c r="C782" s="31"/>
      <c r="D782" s="7"/>
      <c r="E782" s="38"/>
      <c r="F782" s="12"/>
      <c r="G782" s="2"/>
      <c r="H782" s="1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6.5" customHeight="1">
      <c r="A783" s="7"/>
      <c r="B783" s="380"/>
      <c r="C783" s="31"/>
      <c r="D783" s="7"/>
      <c r="E783" s="38"/>
      <c r="F783" s="12"/>
      <c r="G783" s="2"/>
      <c r="H783" s="1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6.5" customHeight="1">
      <c r="A784" s="7"/>
      <c r="B784" s="380"/>
      <c r="C784" s="31"/>
      <c r="D784" s="7"/>
      <c r="E784" s="38"/>
      <c r="F784" s="12"/>
      <c r="G784" s="2"/>
      <c r="H784" s="1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6.5" customHeight="1">
      <c r="A785" s="7"/>
      <c r="B785" s="380"/>
      <c r="C785" s="31"/>
      <c r="D785" s="7"/>
      <c r="E785" s="38"/>
      <c r="F785" s="12"/>
      <c r="G785" s="2"/>
      <c r="H785" s="1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6.5" customHeight="1">
      <c r="A786" s="7"/>
      <c r="B786" s="380"/>
      <c r="C786" s="31"/>
      <c r="D786" s="7"/>
      <c r="E786" s="38"/>
      <c r="F786" s="12"/>
      <c r="G786" s="2"/>
      <c r="H786" s="1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6.5" customHeight="1">
      <c r="A787" s="7"/>
      <c r="B787" s="380"/>
      <c r="C787" s="31"/>
      <c r="D787" s="7"/>
      <c r="E787" s="38"/>
      <c r="F787" s="12"/>
      <c r="G787" s="2"/>
      <c r="H787" s="1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6.5" customHeight="1">
      <c r="A788" s="7"/>
      <c r="B788" s="380"/>
      <c r="C788" s="31"/>
      <c r="D788" s="7"/>
      <c r="E788" s="38"/>
      <c r="F788" s="12"/>
      <c r="G788" s="2"/>
      <c r="H788" s="1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6.5" customHeight="1">
      <c r="A789" s="7"/>
      <c r="B789" s="380"/>
      <c r="C789" s="31"/>
      <c r="D789" s="7"/>
      <c r="E789" s="38"/>
      <c r="F789" s="12"/>
      <c r="G789" s="2"/>
      <c r="H789" s="1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6.5" customHeight="1">
      <c r="A790" s="7"/>
      <c r="B790" s="380"/>
      <c r="C790" s="31"/>
      <c r="D790" s="7"/>
      <c r="E790" s="38"/>
      <c r="F790" s="12"/>
      <c r="G790" s="2"/>
      <c r="H790" s="1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6.5" customHeight="1">
      <c r="A791" s="7"/>
      <c r="B791" s="380"/>
      <c r="C791" s="31"/>
      <c r="D791" s="7"/>
      <c r="E791" s="38"/>
      <c r="F791" s="12"/>
      <c r="G791" s="2"/>
      <c r="H791" s="1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6.5" customHeight="1">
      <c r="A792" s="7"/>
      <c r="B792" s="380"/>
      <c r="C792" s="31"/>
      <c r="D792" s="7"/>
      <c r="E792" s="38"/>
      <c r="F792" s="12"/>
      <c r="G792" s="2"/>
      <c r="H792" s="1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6.5" customHeight="1">
      <c r="A793" s="7"/>
      <c r="B793" s="380"/>
      <c r="C793" s="31"/>
      <c r="D793" s="7"/>
      <c r="E793" s="38"/>
      <c r="F793" s="12"/>
      <c r="G793" s="2"/>
      <c r="H793" s="1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6.5" customHeight="1">
      <c r="A794" s="7"/>
      <c r="B794" s="380"/>
      <c r="C794" s="31"/>
      <c r="D794" s="7"/>
      <c r="E794" s="38"/>
      <c r="F794" s="12"/>
      <c r="G794" s="2"/>
      <c r="H794" s="1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6.5" customHeight="1">
      <c r="A795" s="7"/>
      <c r="B795" s="380"/>
      <c r="C795" s="31"/>
      <c r="D795" s="7"/>
      <c r="E795" s="38"/>
      <c r="F795" s="12"/>
      <c r="G795" s="2"/>
      <c r="H795" s="1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6.5" customHeight="1">
      <c r="A796" s="7"/>
      <c r="B796" s="380"/>
      <c r="C796" s="31"/>
      <c r="D796" s="7"/>
      <c r="E796" s="38"/>
      <c r="F796" s="12"/>
      <c r="G796" s="2"/>
      <c r="H796" s="1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6.5" customHeight="1">
      <c r="A797" s="7"/>
      <c r="B797" s="380"/>
      <c r="C797" s="31"/>
      <c r="D797" s="7"/>
      <c r="E797" s="38"/>
      <c r="F797" s="12"/>
      <c r="G797" s="2"/>
      <c r="H797" s="1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6.5" customHeight="1">
      <c r="A798" s="7"/>
      <c r="B798" s="380"/>
      <c r="C798" s="31"/>
      <c r="D798" s="7"/>
      <c r="E798" s="38"/>
      <c r="F798" s="12"/>
      <c r="G798" s="2"/>
      <c r="H798" s="1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6.5" customHeight="1">
      <c r="A799" s="7"/>
      <c r="B799" s="380"/>
      <c r="C799" s="31"/>
      <c r="D799" s="7"/>
      <c r="E799" s="38"/>
      <c r="F799" s="12"/>
      <c r="G799" s="2"/>
      <c r="H799" s="1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6.5" customHeight="1">
      <c r="A800" s="7"/>
      <c r="B800" s="380"/>
      <c r="C800" s="31"/>
      <c r="D800" s="7"/>
      <c r="E800" s="38"/>
      <c r="F800" s="12"/>
      <c r="G800" s="2"/>
      <c r="H800" s="1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6.5" customHeight="1">
      <c r="A801" s="7"/>
      <c r="B801" s="380"/>
      <c r="C801" s="31"/>
      <c r="D801" s="7"/>
      <c r="E801" s="38"/>
      <c r="F801" s="12"/>
      <c r="G801" s="2"/>
      <c r="H801" s="1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6.5" customHeight="1">
      <c r="A802" s="7"/>
      <c r="B802" s="380"/>
      <c r="C802" s="31"/>
      <c r="D802" s="7"/>
      <c r="E802" s="38"/>
      <c r="F802" s="12"/>
      <c r="G802" s="2"/>
      <c r="H802" s="1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6.5" customHeight="1">
      <c r="A803" s="7"/>
      <c r="B803" s="380"/>
      <c r="C803" s="31"/>
      <c r="D803" s="7"/>
      <c r="E803" s="38"/>
      <c r="F803" s="12"/>
      <c r="G803" s="2"/>
      <c r="H803" s="1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6.5" customHeight="1">
      <c r="A804" s="7"/>
      <c r="B804" s="380"/>
      <c r="C804" s="31"/>
      <c r="D804" s="7"/>
      <c r="E804" s="38"/>
      <c r="F804" s="12"/>
      <c r="G804" s="2"/>
      <c r="H804" s="1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6.5" customHeight="1">
      <c r="A805" s="7"/>
      <c r="B805" s="380"/>
      <c r="C805" s="31"/>
      <c r="D805" s="7"/>
      <c r="E805" s="38"/>
      <c r="F805" s="12"/>
      <c r="G805" s="2"/>
      <c r="H805" s="1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6.5" customHeight="1">
      <c r="A806" s="7"/>
      <c r="B806" s="380"/>
      <c r="C806" s="31"/>
      <c r="D806" s="7"/>
      <c r="E806" s="38"/>
      <c r="F806" s="12"/>
      <c r="G806" s="2"/>
      <c r="H806" s="1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6.5" customHeight="1">
      <c r="A807" s="7"/>
      <c r="B807" s="380"/>
      <c r="C807" s="31"/>
      <c r="D807" s="7"/>
      <c r="E807" s="38"/>
      <c r="F807" s="12"/>
      <c r="G807" s="2"/>
      <c r="H807" s="1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6.5" customHeight="1">
      <c r="A808" s="7"/>
      <c r="B808" s="380"/>
      <c r="C808" s="31"/>
      <c r="D808" s="7"/>
      <c r="E808" s="38"/>
      <c r="F808" s="12"/>
      <c r="G808" s="2"/>
      <c r="H808" s="1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6.5" customHeight="1">
      <c r="A809" s="7"/>
      <c r="B809" s="380"/>
      <c r="C809" s="31"/>
      <c r="D809" s="7"/>
      <c r="E809" s="38"/>
      <c r="F809" s="12"/>
      <c r="G809" s="2"/>
      <c r="H809" s="1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6.5" customHeight="1">
      <c r="A810" s="7"/>
      <c r="B810" s="380"/>
      <c r="C810" s="31"/>
      <c r="D810" s="7"/>
      <c r="E810" s="38"/>
      <c r="F810" s="12"/>
      <c r="G810" s="2"/>
      <c r="H810" s="1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6.5" customHeight="1">
      <c r="A811" s="7"/>
      <c r="B811" s="380"/>
      <c r="C811" s="31"/>
      <c r="D811" s="7"/>
      <c r="E811" s="38"/>
      <c r="F811" s="12"/>
      <c r="G811" s="2"/>
      <c r="H811" s="1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6.5" customHeight="1">
      <c r="A812" s="7"/>
      <c r="B812" s="380"/>
      <c r="C812" s="31"/>
      <c r="D812" s="7"/>
      <c r="E812" s="38"/>
      <c r="F812" s="12"/>
      <c r="G812" s="2"/>
      <c r="H812" s="1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6.5" customHeight="1">
      <c r="A813" s="7"/>
      <c r="B813" s="380"/>
      <c r="C813" s="31"/>
      <c r="D813" s="7"/>
      <c r="E813" s="38"/>
      <c r="F813" s="12"/>
      <c r="G813" s="2"/>
      <c r="H813" s="1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6.5" customHeight="1">
      <c r="A814" s="7"/>
      <c r="B814" s="380"/>
      <c r="C814" s="31"/>
      <c r="D814" s="7"/>
      <c r="E814" s="38"/>
      <c r="F814" s="12"/>
      <c r="G814" s="2"/>
      <c r="H814" s="1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6.5" customHeight="1">
      <c r="A815" s="7"/>
      <c r="B815" s="380"/>
      <c r="C815" s="31"/>
      <c r="D815" s="7"/>
      <c r="E815" s="38"/>
      <c r="F815" s="12"/>
      <c r="G815" s="2"/>
      <c r="H815" s="1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6.5" customHeight="1">
      <c r="A816" s="7"/>
      <c r="B816" s="380"/>
      <c r="C816" s="31"/>
      <c r="D816" s="7"/>
      <c r="E816" s="38"/>
      <c r="F816" s="12"/>
      <c r="G816" s="2"/>
      <c r="H816" s="1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6.5" customHeight="1">
      <c r="A817" s="7"/>
      <c r="B817" s="380"/>
      <c r="C817" s="31"/>
      <c r="D817" s="7"/>
      <c r="E817" s="38"/>
      <c r="F817" s="12"/>
      <c r="G817" s="2"/>
      <c r="H817" s="1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6.5" customHeight="1">
      <c r="A818" s="7"/>
      <c r="B818" s="380"/>
      <c r="C818" s="31"/>
      <c r="D818" s="7"/>
      <c r="E818" s="38"/>
      <c r="F818" s="12"/>
      <c r="G818" s="2"/>
      <c r="H818" s="1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6.5" customHeight="1">
      <c r="A819" s="7"/>
      <c r="B819" s="380"/>
      <c r="C819" s="31"/>
      <c r="D819" s="7"/>
      <c r="E819" s="38"/>
      <c r="F819" s="12"/>
      <c r="G819" s="2"/>
      <c r="H819" s="1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6.5" customHeight="1">
      <c r="A820" s="7"/>
      <c r="B820" s="380"/>
      <c r="C820" s="31"/>
      <c r="D820" s="7"/>
      <c r="E820" s="38"/>
      <c r="F820" s="12"/>
      <c r="G820" s="2"/>
      <c r="H820" s="1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6.5" customHeight="1">
      <c r="A821" s="7"/>
      <c r="B821" s="380"/>
      <c r="C821" s="31"/>
      <c r="D821" s="7"/>
      <c r="E821" s="38"/>
      <c r="F821" s="12"/>
      <c r="G821" s="2"/>
      <c r="H821" s="1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6.5" customHeight="1">
      <c r="A822" s="7"/>
      <c r="B822" s="380"/>
      <c r="C822" s="31"/>
      <c r="D822" s="7"/>
      <c r="E822" s="38"/>
      <c r="F822" s="12"/>
      <c r="G822" s="2"/>
      <c r="H822" s="1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6.5" customHeight="1">
      <c r="A823" s="7"/>
      <c r="B823" s="380"/>
      <c r="C823" s="31"/>
      <c r="D823" s="7"/>
      <c r="E823" s="38"/>
      <c r="F823" s="12"/>
      <c r="G823" s="2"/>
      <c r="H823" s="1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6.5" customHeight="1">
      <c r="A824" s="7"/>
      <c r="B824" s="380"/>
      <c r="C824" s="31"/>
      <c r="D824" s="7"/>
      <c r="E824" s="38"/>
      <c r="F824" s="12"/>
      <c r="G824" s="2"/>
      <c r="H824" s="1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6.5" customHeight="1">
      <c r="A825" s="7"/>
      <c r="B825" s="380"/>
      <c r="C825" s="31"/>
      <c r="D825" s="7"/>
      <c r="E825" s="38"/>
      <c r="F825" s="12"/>
      <c r="G825" s="2"/>
      <c r="H825" s="1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6.5" customHeight="1">
      <c r="A826" s="7"/>
      <c r="B826" s="380"/>
      <c r="C826" s="31"/>
      <c r="D826" s="7"/>
      <c r="E826" s="38"/>
      <c r="F826" s="12"/>
      <c r="G826" s="2"/>
      <c r="H826" s="1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6.5" customHeight="1">
      <c r="A827" s="7"/>
      <c r="B827" s="380"/>
      <c r="C827" s="31"/>
      <c r="D827" s="7"/>
      <c r="E827" s="38"/>
      <c r="F827" s="12"/>
      <c r="G827" s="2"/>
      <c r="H827" s="1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6.5" customHeight="1">
      <c r="A828" s="7"/>
      <c r="B828" s="380"/>
      <c r="C828" s="31"/>
      <c r="D828" s="7"/>
      <c r="E828" s="38"/>
      <c r="F828" s="12"/>
      <c r="G828" s="2"/>
      <c r="H828" s="1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6.5" customHeight="1">
      <c r="A829" s="7"/>
      <c r="B829" s="380"/>
      <c r="C829" s="31"/>
      <c r="D829" s="7"/>
      <c r="E829" s="38"/>
      <c r="F829" s="12"/>
      <c r="G829" s="2"/>
      <c r="H829" s="1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6.5" customHeight="1">
      <c r="A830" s="7"/>
      <c r="B830" s="380"/>
      <c r="C830" s="31"/>
      <c r="D830" s="7"/>
      <c r="E830" s="38"/>
      <c r="F830" s="12"/>
      <c r="G830" s="2"/>
      <c r="H830" s="1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6.5" customHeight="1">
      <c r="A831" s="7"/>
      <c r="B831" s="380"/>
      <c r="C831" s="31"/>
      <c r="D831" s="7"/>
      <c r="E831" s="38"/>
      <c r="F831" s="12"/>
      <c r="G831" s="2"/>
      <c r="H831" s="1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6.5" customHeight="1">
      <c r="A832" s="7"/>
      <c r="B832" s="380"/>
      <c r="C832" s="31"/>
      <c r="D832" s="7"/>
      <c r="E832" s="38"/>
      <c r="F832" s="12"/>
      <c r="G832" s="2"/>
      <c r="H832" s="1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6.5" customHeight="1">
      <c r="A833" s="7"/>
      <c r="B833" s="380"/>
      <c r="C833" s="31"/>
      <c r="D833" s="7"/>
      <c r="E833" s="38"/>
      <c r="F833" s="12"/>
      <c r="G833" s="2"/>
      <c r="H833" s="1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6.5" customHeight="1">
      <c r="A834" s="7"/>
      <c r="B834" s="380"/>
      <c r="C834" s="31"/>
      <c r="D834" s="7"/>
      <c r="E834" s="38"/>
      <c r="F834" s="12"/>
      <c r="G834" s="2"/>
      <c r="H834" s="1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6.5" customHeight="1">
      <c r="A835" s="7"/>
      <c r="B835" s="380"/>
      <c r="C835" s="31"/>
      <c r="D835" s="7"/>
      <c r="E835" s="38"/>
      <c r="F835" s="12"/>
      <c r="G835" s="2"/>
      <c r="H835" s="1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6.5" customHeight="1">
      <c r="A836" s="7"/>
      <c r="B836" s="380"/>
      <c r="C836" s="31"/>
      <c r="D836" s="7"/>
      <c r="E836" s="38"/>
      <c r="F836" s="12"/>
      <c r="G836" s="2"/>
      <c r="H836" s="1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6.5" customHeight="1">
      <c r="A837" s="7"/>
      <c r="B837" s="380"/>
      <c r="C837" s="31"/>
      <c r="D837" s="7"/>
      <c r="E837" s="38"/>
      <c r="F837" s="12"/>
      <c r="G837" s="2"/>
      <c r="H837" s="1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6.5" customHeight="1">
      <c r="A838" s="7"/>
      <c r="B838" s="380"/>
      <c r="C838" s="31"/>
      <c r="D838" s="7"/>
      <c r="E838" s="38"/>
      <c r="F838" s="12"/>
      <c r="G838" s="2"/>
      <c r="H838" s="1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6.5" customHeight="1">
      <c r="A839" s="7"/>
      <c r="B839" s="380"/>
      <c r="C839" s="31"/>
      <c r="D839" s="7"/>
      <c r="E839" s="38"/>
      <c r="F839" s="12"/>
      <c r="G839" s="2"/>
      <c r="H839" s="1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6.5" customHeight="1">
      <c r="A840" s="7"/>
      <c r="B840" s="380"/>
      <c r="C840" s="31"/>
      <c r="D840" s="7"/>
      <c r="E840" s="38"/>
      <c r="F840" s="12"/>
      <c r="G840" s="2"/>
      <c r="H840" s="1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6.5" customHeight="1">
      <c r="A841" s="7"/>
      <c r="B841" s="380"/>
      <c r="C841" s="31"/>
      <c r="D841" s="7"/>
      <c r="E841" s="38"/>
      <c r="F841" s="12"/>
      <c r="G841" s="2"/>
      <c r="H841" s="1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6.5" customHeight="1">
      <c r="A842" s="7"/>
      <c r="B842" s="380"/>
      <c r="C842" s="31"/>
      <c r="D842" s="7"/>
      <c r="E842" s="38"/>
      <c r="F842" s="12"/>
      <c r="G842" s="2"/>
      <c r="H842" s="1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6.5" customHeight="1">
      <c r="A843" s="7"/>
      <c r="B843" s="380"/>
      <c r="C843" s="31"/>
      <c r="D843" s="7"/>
      <c r="E843" s="38"/>
      <c r="F843" s="12"/>
      <c r="G843" s="2"/>
      <c r="H843" s="1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6.5" customHeight="1">
      <c r="A844" s="7"/>
      <c r="B844" s="380"/>
      <c r="C844" s="31"/>
      <c r="D844" s="7"/>
      <c r="E844" s="38"/>
      <c r="F844" s="12"/>
      <c r="G844" s="2"/>
      <c r="H844" s="1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6.5" customHeight="1">
      <c r="A845" s="7"/>
      <c r="B845" s="380"/>
      <c r="C845" s="31"/>
      <c r="D845" s="7"/>
      <c r="E845" s="38"/>
      <c r="F845" s="12"/>
      <c r="G845" s="2"/>
      <c r="H845" s="1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6.5" customHeight="1">
      <c r="A846" s="7"/>
      <c r="B846" s="380"/>
      <c r="C846" s="31"/>
      <c r="D846" s="7"/>
      <c r="E846" s="38"/>
      <c r="F846" s="12"/>
      <c r="G846" s="2"/>
      <c r="H846" s="1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6.5" customHeight="1">
      <c r="A847" s="7"/>
      <c r="B847" s="380"/>
      <c r="C847" s="31"/>
      <c r="D847" s="7"/>
      <c r="E847" s="38"/>
      <c r="F847" s="12"/>
      <c r="G847" s="2"/>
      <c r="H847" s="1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6.5" customHeight="1">
      <c r="A848" s="7"/>
      <c r="B848" s="380"/>
      <c r="C848" s="31"/>
      <c r="D848" s="7"/>
      <c r="E848" s="38"/>
      <c r="F848" s="12"/>
      <c r="G848" s="2"/>
      <c r="H848" s="1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6.5" customHeight="1">
      <c r="A849" s="7"/>
      <c r="B849" s="380"/>
      <c r="C849" s="31"/>
      <c r="D849" s="7"/>
      <c r="E849" s="38"/>
      <c r="F849" s="12"/>
      <c r="G849" s="2"/>
      <c r="H849" s="1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6.5" customHeight="1">
      <c r="A850" s="7"/>
      <c r="B850" s="380"/>
      <c r="C850" s="31"/>
      <c r="D850" s="7"/>
      <c r="E850" s="38"/>
      <c r="F850" s="12"/>
      <c r="G850" s="2"/>
      <c r="H850" s="1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6.5" customHeight="1">
      <c r="A851" s="7"/>
      <c r="B851" s="380"/>
      <c r="C851" s="31"/>
      <c r="D851" s="7"/>
      <c r="E851" s="38"/>
      <c r="F851" s="12"/>
      <c r="G851" s="2"/>
      <c r="H851" s="1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6.5" customHeight="1">
      <c r="A852" s="7"/>
      <c r="B852" s="380"/>
      <c r="C852" s="31"/>
      <c r="D852" s="7"/>
      <c r="E852" s="38"/>
      <c r="F852" s="12"/>
      <c r="G852" s="2"/>
      <c r="H852" s="1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6.5" customHeight="1">
      <c r="A853" s="7"/>
      <c r="B853" s="380"/>
      <c r="C853" s="31"/>
      <c r="D853" s="7"/>
      <c r="E853" s="38"/>
      <c r="F853" s="12"/>
      <c r="G853" s="2"/>
      <c r="H853" s="1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6.5" customHeight="1">
      <c r="A854" s="7"/>
      <c r="B854" s="380"/>
      <c r="C854" s="31"/>
      <c r="D854" s="7"/>
      <c r="E854" s="38"/>
      <c r="F854" s="12"/>
      <c r="G854" s="2"/>
      <c r="H854" s="1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6.5" customHeight="1">
      <c r="A855" s="7"/>
      <c r="B855" s="380"/>
      <c r="C855" s="31"/>
      <c r="D855" s="7"/>
      <c r="E855" s="38"/>
      <c r="F855" s="12"/>
      <c r="G855" s="2"/>
      <c r="H855" s="1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6.5" customHeight="1">
      <c r="A856" s="7"/>
      <c r="B856" s="380"/>
      <c r="C856" s="31"/>
      <c r="D856" s="7"/>
      <c r="E856" s="38"/>
      <c r="F856" s="12"/>
      <c r="G856" s="2"/>
      <c r="H856" s="1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6.5" customHeight="1">
      <c r="A857" s="7"/>
      <c r="B857" s="380"/>
      <c r="C857" s="31"/>
      <c r="D857" s="7"/>
      <c r="E857" s="38"/>
      <c r="F857" s="12"/>
      <c r="G857" s="2"/>
      <c r="H857" s="1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6.5" customHeight="1">
      <c r="A858" s="7"/>
      <c r="B858" s="380"/>
      <c r="C858" s="31"/>
      <c r="D858" s="7"/>
      <c r="E858" s="38"/>
      <c r="F858" s="12"/>
      <c r="G858" s="2"/>
      <c r="H858" s="1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6.5" customHeight="1">
      <c r="A859" s="7"/>
      <c r="B859" s="380"/>
      <c r="C859" s="31"/>
      <c r="D859" s="7"/>
      <c r="E859" s="38"/>
      <c r="F859" s="12"/>
      <c r="G859" s="2"/>
      <c r="H859" s="1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6.5" customHeight="1">
      <c r="A860" s="7"/>
      <c r="B860" s="380"/>
      <c r="C860" s="31"/>
      <c r="D860" s="7"/>
      <c r="E860" s="38"/>
      <c r="F860" s="12"/>
      <c r="G860" s="2"/>
      <c r="H860" s="1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6.5" customHeight="1">
      <c r="A861" s="7"/>
      <c r="B861" s="380"/>
      <c r="C861" s="31"/>
      <c r="D861" s="7"/>
      <c r="E861" s="38"/>
      <c r="F861" s="12"/>
      <c r="G861" s="2"/>
      <c r="H861" s="1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6.5" customHeight="1">
      <c r="A862" s="7"/>
      <c r="B862" s="380"/>
      <c r="C862" s="31"/>
      <c r="D862" s="7"/>
      <c r="E862" s="38"/>
      <c r="F862" s="12"/>
      <c r="G862" s="2"/>
      <c r="H862" s="1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6.5" customHeight="1">
      <c r="A863" s="7"/>
      <c r="B863" s="380"/>
      <c r="C863" s="31"/>
      <c r="D863" s="7"/>
      <c r="E863" s="38"/>
      <c r="F863" s="12"/>
      <c r="G863" s="2"/>
      <c r="H863" s="1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6.5" customHeight="1">
      <c r="A864" s="7"/>
      <c r="B864" s="380"/>
      <c r="C864" s="31"/>
      <c r="D864" s="7"/>
      <c r="E864" s="38"/>
      <c r="F864" s="12"/>
      <c r="G864" s="2"/>
      <c r="H864" s="1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6.5" customHeight="1">
      <c r="A865" s="7"/>
      <c r="B865" s="380"/>
      <c r="C865" s="31"/>
      <c r="D865" s="7"/>
      <c r="E865" s="38"/>
      <c r="F865" s="12"/>
      <c r="G865" s="2"/>
      <c r="H865" s="1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6.5" customHeight="1">
      <c r="A866" s="7"/>
      <c r="B866" s="380"/>
      <c r="C866" s="31"/>
      <c r="D866" s="7"/>
      <c r="E866" s="38"/>
      <c r="F866" s="12"/>
      <c r="G866" s="2"/>
      <c r="H866" s="1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6.5" customHeight="1">
      <c r="A867" s="7"/>
      <c r="B867" s="380"/>
      <c r="C867" s="31"/>
      <c r="D867" s="7"/>
      <c r="E867" s="38"/>
      <c r="F867" s="12"/>
      <c r="G867" s="2"/>
      <c r="H867" s="1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6.5" customHeight="1">
      <c r="A868" s="7"/>
      <c r="B868" s="380"/>
      <c r="C868" s="31"/>
      <c r="D868" s="7"/>
      <c r="E868" s="38"/>
      <c r="F868" s="12"/>
      <c r="G868" s="2"/>
      <c r="H868" s="1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6.5" customHeight="1">
      <c r="A869" s="7"/>
      <c r="B869" s="380"/>
      <c r="C869" s="31"/>
      <c r="D869" s="7"/>
      <c r="E869" s="38"/>
      <c r="F869" s="12"/>
      <c r="G869" s="2"/>
      <c r="H869" s="1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6.5" customHeight="1">
      <c r="A870" s="7"/>
      <c r="B870" s="380"/>
      <c r="C870" s="31"/>
      <c r="D870" s="7"/>
      <c r="E870" s="38"/>
      <c r="F870" s="12"/>
      <c r="G870" s="2"/>
      <c r="H870" s="1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6.5" customHeight="1">
      <c r="A871" s="7"/>
      <c r="B871" s="380"/>
      <c r="C871" s="31"/>
      <c r="D871" s="7"/>
      <c r="E871" s="38"/>
      <c r="F871" s="12"/>
      <c r="G871" s="2"/>
      <c r="H871" s="1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6.5" customHeight="1">
      <c r="A872" s="7"/>
      <c r="B872" s="380"/>
      <c r="C872" s="31"/>
      <c r="D872" s="7"/>
      <c r="E872" s="38"/>
      <c r="F872" s="12"/>
      <c r="G872" s="2"/>
      <c r="H872" s="1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6.5" customHeight="1">
      <c r="A873" s="7"/>
      <c r="B873" s="380"/>
      <c r="C873" s="31"/>
      <c r="D873" s="7"/>
      <c r="E873" s="38"/>
      <c r="F873" s="12"/>
      <c r="G873" s="2"/>
      <c r="H873" s="1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6.5" customHeight="1">
      <c r="A874" s="7"/>
      <c r="B874" s="380"/>
      <c r="C874" s="31"/>
      <c r="D874" s="7"/>
      <c r="E874" s="38"/>
      <c r="F874" s="12"/>
      <c r="G874" s="2"/>
      <c r="H874" s="1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6.5" customHeight="1">
      <c r="A875" s="7"/>
      <c r="B875" s="380"/>
      <c r="C875" s="31"/>
      <c r="D875" s="7"/>
      <c r="E875" s="38"/>
      <c r="F875" s="12"/>
      <c r="G875" s="2"/>
      <c r="H875" s="1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6.5" customHeight="1">
      <c r="A876" s="7"/>
      <c r="B876" s="380"/>
      <c r="C876" s="31"/>
      <c r="D876" s="7"/>
      <c r="E876" s="38"/>
      <c r="F876" s="12"/>
      <c r="G876" s="2"/>
      <c r="H876" s="1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6.5" customHeight="1">
      <c r="A877" s="7"/>
      <c r="B877" s="380"/>
      <c r="C877" s="31"/>
      <c r="D877" s="7"/>
      <c r="E877" s="38"/>
      <c r="F877" s="12"/>
      <c r="G877" s="2"/>
      <c r="H877" s="1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6.5" customHeight="1">
      <c r="A878" s="7"/>
      <c r="B878" s="380"/>
      <c r="C878" s="31"/>
      <c r="D878" s="7"/>
      <c r="E878" s="38"/>
      <c r="F878" s="12"/>
      <c r="G878" s="2"/>
      <c r="H878" s="1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6.5" customHeight="1">
      <c r="A879" s="7"/>
      <c r="B879" s="380"/>
      <c r="C879" s="31"/>
      <c r="D879" s="7"/>
      <c r="E879" s="38"/>
      <c r="F879" s="12"/>
      <c r="G879" s="2"/>
      <c r="H879" s="1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6.5" customHeight="1">
      <c r="A880" s="7"/>
      <c r="B880" s="380"/>
      <c r="C880" s="31"/>
      <c r="D880" s="7"/>
      <c r="E880" s="38"/>
      <c r="F880" s="12"/>
      <c r="G880" s="2"/>
      <c r="H880" s="1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6.5" customHeight="1">
      <c r="A881" s="7"/>
      <c r="B881" s="380"/>
      <c r="C881" s="31"/>
      <c r="D881" s="7"/>
      <c r="E881" s="38"/>
      <c r="F881" s="12"/>
      <c r="G881" s="2"/>
      <c r="H881" s="1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6.5" customHeight="1">
      <c r="A882" s="7"/>
      <c r="B882" s="380"/>
      <c r="C882" s="31"/>
      <c r="D882" s="7"/>
      <c r="E882" s="38"/>
      <c r="F882" s="12"/>
      <c r="G882" s="2"/>
      <c r="H882" s="1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6.5" customHeight="1">
      <c r="A883" s="7"/>
      <c r="B883" s="380"/>
      <c r="C883" s="31"/>
      <c r="D883" s="7"/>
      <c r="E883" s="38"/>
      <c r="F883" s="12"/>
      <c r="G883" s="2"/>
      <c r="H883" s="1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6.5" customHeight="1">
      <c r="A884" s="7"/>
      <c r="B884" s="380"/>
      <c r="C884" s="31"/>
      <c r="D884" s="7"/>
      <c r="E884" s="38"/>
      <c r="F884" s="12"/>
      <c r="G884" s="2"/>
      <c r="H884" s="1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6.5" customHeight="1">
      <c r="A885" s="7"/>
      <c r="B885" s="380"/>
      <c r="C885" s="31"/>
      <c r="D885" s="7"/>
      <c r="E885" s="38"/>
      <c r="F885" s="12"/>
      <c r="G885" s="2"/>
      <c r="H885" s="1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6.5" customHeight="1">
      <c r="A886" s="7"/>
      <c r="B886" s="380"/>
      <c r="C886" s="31"/>
      <c r="D886" s="7"/>
      <c r="E886" s="38"/>
      <c r="F886" s="12"/>
      <c r="G886" s="2"/>
      <c r="H886" s="1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6.5" customHeight="1">
      <c r="A887" s="7"/>
      <c r="B887" s="380"/>
      <c r="C887" s="31"/>
      <c r="D887" s="7"/>
      <c r="E887" s="38"/>
      <c r="F887" s="12"/>
      <c r="G887" s="2"/>
      <c r="H887" s="1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6.5" customHeight="1">
      <c r="A888" s="7"/>
      <c r="B888" s="380"/>
      <c r="C888" s="31"/>
      <c r="D888" s="7"/>
      <c r="E888" s="38"/>
      <c r="F888" s="12"/>
      <c r="G888" s="2"/>
      <c r="H888" s="1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6.5" customHeight="1">
      <c r="A889" s="7"/>
      <c r="B889" s="380"/>
      <c r="C889" s="31"/>
      <c r="D889" s="7"/>
      <c r="E889" s="38"/>
      <c r="F889" s="12"/>
      <c r="G889" s="2"/>
      <c r="H889" s="1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6.5" customHeight="1">
      <c r="A890" s="7"/>
      <c r="B890" s="380"/>
      <c r="C890" s="31"/>
      <c r="D890" s="7"/>
      <c r="E890" s="38"/>
      <c r="F890" s="12"/>
      <c r="G890" s="2"/>
      <c r="H890" s="1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6.5" customHeight="1">
      <c r="A891" s="7"/>
      <c r="B891" s="380"/>
      <c r="C891" s="31"/>
      <c r="D891" s="7"/>
      <c r="E891" s="38"/>
      <c r="F891" s="12"/>
      <c r="G891" s="2"/>
      <c r="H891" s="1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6.5" customHeight="1">
      <c r="A892" s="7"/>
      <c r="B892" s="380"/>
      <c r="C892" s="31"/>
      <c r="D892" s="7"/>
      <c r="E892" s="38"/>
      <c r="F892" s="12"/>
      <c r="G892" s="2"/>
      <c r="H892" s="1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6.5" customHeight="1">
      <c r="A893" s="7"/>
      <c r="B893" s="380"/>
      <c r="C893" s="31"/>
      <c r="D893" s="7"/>
      <c r="E893" s="38"/>
      <c r="F893" s="12"/>
      <c r="G893" s="2"/>
      <c r="H893" s="1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6.5" customHeight="1">
      <c r="A894" s="7"/>
      <c r="B894" s="380"/>
      <c r="C894" s="31"/>
      <c r="D894" s="7"/>
      <c r="E894" s="38"/>
      <c r="F894" s="12"/>
      <c r="G894" s="2"/>
      <c r="H894" s="1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6.5" customHeight="1">
      <c r="A895" s="7"/>
      <c r="B895" s="380"/>
      <c r="C895" s="31"/>
      <c r="D895" s="7"/>
      <c r="E895" s="38"/>
      <c r="F895" s="12"/>
      <c r="G895" s="2"/>
      <c r="H895" s="1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6.5" customHeight="1">
      <c r="A896" s="7"/>
      <c r="B896" s="380"/>
      <c r="C896" s="31"/>
      <c r="D896" s="7"/>
      <c r="E896" s="38"/>
      <c r="F896" s="12"/>
      <c r="G896" s="2"/>
      <c r="H896" s="1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6.5" customHeight="1">
      <c r="A897" s="7"/>
      <c r="B897" s="380"/>
      <c r="C897" s="31"/>
      <c r="D897" s="7"/>
      <c r="E897" s="38"/>
      <c r="F897" s="12"/>
      <c r="G897" s="2"/>
      <c r="H897" s="1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6.5" customHeight="1">
      <c r="A898" s="7"/>
      <c r="B898" s="380"/>
      <c r="C898" s="31"/>
      <c r="D898" s="7"/>
      <c r="E898" s="38"/>
      <c r="F898" s="12"/>
      <c r="G898" s="2"/>
      <c r="H898" s="1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6.5" customHeight="1">
      <c r="A899" s="7"/>
      <c r="B899" s="380"/>
      <c r="C899" s="31"/>
      <c r="D899" s="7"/>
      <c r="E899" s="38"/>
      <c r="F899" s="12"/>
      <c r="G899" s="2"/>
      <c r="H899" s="1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6.5" customHeight="1">
      <c r="A900" s="7"/>
      <c r="B900" s="380"/>
      <c r="C900" s="31"/>
      <c r="D900" s="7"/>
      <c r="E900" s="38"/>
      <c r="F900" s="12"/>
      <c r="G900" s="2"/>
      <c r="H900" s="1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6.5" customHeight="1">
      <c r="A901" s="7"/>
      <c r="B901" s="380"/>
      <c r="C901" s="31"/>
      <c r="D901" s="7"/>
      <c r="E901" s="38"/>
      <c r="F901" s="12"/>
      <c r="G901" s="2"/>
      <c r="H901" s="1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6.5" customHeight="1">
      <c r="A902" s="7"/>
      <c r="B902" s="380"/>
      <c r="C902" s="31"/>
      <c r="D902" s="7"/>
      <c r="E902" s="38"/>
      <c r="F902" s="12"/>
      <c r="G902" s="2"/>
      <c r="H902" s="1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6.5" customHeight="1">
      <c r="A903" s="7"/>
      <c r="B903" s="380"/>
      <c r="C903" s="31"/>
      <c r="D903" s="7"/>
      <c r="E903" s="38"/>
      <c r="F903" s="12"/>
      <c r="G903" s="2"/>
      <c r="H903" s="1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6.5" customHeight="1">
      <c r="A904" s="7"/>
      <c r="B904" s="380"/>
      <c r="C904" s="31"/>
      <c r="D904" s="7"/>
      <c r="E904" s="38"/>
      <c r="F904" s="12"/>
      <c r="G904" s="2"/>
      <c r="H904" s="1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6.5" customHeight="1">
      <c r="A905" s="7"/>
      <c r="B905" s="380"/>
      <c r="C905" s="31"/>
      <c r="D905" s="7"/>
      <c r="E905" s="38"/>
      <c r="F905" s="12"/>
      <c r="G905" s="2"/>
      <c r="H905" s="1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6.5" customHeight="1">
      <c r="A906" s="7"/>
      <c r="B906" s="380"/>
      <c r="C906" s="31"/>
      <c r="D906" s="7"/>
      <c r="E906" s="38"/>
      <c r="F906" s="12"/>
      <c r="G906" s="2"/>
      <c r="H906" s="1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6.5" customHeight="1">
      <c r="A907" s="7"/>
      <c r="B907" s="380"/>
      <c r="C907" s="31"/>
      <c r="D907" s="7"/>
      <c r="E907" s="38"/>
      <c r="F907" s="12"/>
      <c r="G907" s="2"/>
      <c r="H907" s="1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6.5" customHeight="1">
      <c r="A908" s="7"/>
      <c r="B908" s="380"/>
      <c r="C908" s="31"/>
      <c r="D908" s="7"/>
      <c r="E908" s="38"/>
      <c r="F908" s="12"/>
      <c r="G908" s="2"/>
      <c r="H908" s="1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6.5" customHeight="1">
      <c r="A909" s="7"/>
      <c r="B909" s="380"/>
      <c r="C909" s="31"/>
      <c r="D909" s="7"/>
      <c r="E909" s="38"/>
      <c r="F909" s="12"/>
      <c r="G909" s="2"/>
      <c r="H909" s="1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6.5" customHeight="1">
      <c r="A910" s="7"/>
      <c r="B910" s="380"/>
      <c r="C910" s="31"/>
      <c r="D910" s="7"/>
      <c r="E910" s="38"/>
      <c r="F910" s="12"/>
      <c r="G910" s="2"/>
      <c r="H910" s="1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6.5" customHeight="1">
      <c r="A911" s="7"/>
      <c r="B911" s="380"/>
      <c r="C911" s="31"/>
      <c r="D911" s="7"/>
      <c r="E911" s="38"/>
      <c r="F911" s="12"/>
      <c r="G911" s="2"/>
      <c r="H911" s="1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6.5" customHeight="1">
      <c r="A912" s="7"/>
      <c r="B912" s="380"/>
      <c r="C912" s="31"/>
      <c r="D912" s="7"/>
      <c r="E912" s="38"/>
      <c r="F912" s="12"/>
      <c r="G912" s="2"/>
      <c r="H912" s="1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6.5" customHeight="1">
      <c r="A913" s="7"/>
      <c r="B913" s="380"/>
      <c r="C913" s="31"/>
      <c r="D913" s="7"/>
      <c r="E913" s="38"/>
      <c r="F913" s="12"/>
      <c r="G913" s="2"/>
      <c r="H913" s="1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6.5" customHeight="1">
      <c r="A914" s="7"/>
      <c r="B914" s="380"/>
      <c r="C914" s="31"/>
      <c r="D914" s="7"/>
      <c r="E914" s="38"/>
      <c r="F914" s="12"/>
      <c r="G914" s="2"/>
      <c r="H914" s="1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6.5" customHeight="1">
      <c r="A915" s="7"/>
      <c r="B915" s="380"/>
      <c r="C915" s="31"/>
      <c r="D915" s="7"/>
      <c r="E915" s="38"/>
      <c r="F915" s="12"/>
      <c r="G915" s="2"/>
      <c r="H915" s="1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6.5" customHeight="1">
      <c r="A916" s="7"/>
      <c r="B916" s="380"/>
      <c r="C916" s="31"/>
      <c r="D916" s="7"/>
      <c r="E916" s="38"/>
      <c r="F916" s="12"/>
      <c r="G916" s="2"/>
      <c r="H916" s="1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6.5" customHeight="1">
      <c r="A917" s="7"/>
      <c r="B917" s="380"/>
      <c r="C917" s="31"/>
      <c r="D917" s="7"/>
      <c r="E917" s="38"/>
      <c r="F917" s="12"/>
      <c r="G917" s="2"/>
      <c r="H917" s="1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6.5" customHeight="1">
      <c r="A918" s="7"/>
      <c r="B918" s="380"/>
      <c r="C918" s="31"/>
      <c r="D918" s="7"/>
      <c r="E918" s="38"/>
      <c r="F918" s="12"/>
      <c r="G918" s="2"/>
      <c r="H918" s="1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6.5" customHeight="1">
      <c r="A919" s="7"/>
      <c r="B919" s="380"/>
      <c r="C919" s="31"/>
      <c r="D919" s="7"/>
      <c r="E919" s="38"/>
      <c r="F919" s="12"/>
      <c r="G919" s="2"/>
      <c r="H919" s="1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6.5" customHeight="1">
      <c r="A920" s="7"/>
      <c r="B920" s="380"/>
      <c r="C920" s="31"/>
      <c r="D920" s="7"/>
      <c r="E920" s="38"/>
      <c r="F920" s="12"/>
      <c r="G920" s="2"/>
      <c r="H920" s="1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6.5" customHeight="1">
      <c r="A921" s="7"/>
      <c r="B921" s="380"/>
      <c r="C921" s="31"/>
      <c r="D921" s="7"/>
      <c r="E921" s="38"/>
      <c r="F921" s="12"/>
      <c r="G921" s="2"/>
      <c r="H921" s="1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6.5" customHeight="1">
      <c r="A922" s="7"/>
      <c r="B922" s="380"/>
      <c r="C922" s="31"/>
      <c r="D922" s="7"/>
      <c r="E922" s="38"/>
      <c r="F922" s="12"/>
      <c r="G922" s="2"/>
      <c r="H922" s="1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6.5" customHeight="1">
      <c r="A923" s="7"/>
      <c r="B923" s="380"/>
      <c r="C923" s="31"/>
      <c r="D923" s="7"/>
      <c r="E923" s="38"/>
      <c r="F923" s="12"/>
      <c r="G923" s="2"/>
      <c r="H923" s="1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6.5" customHeight="1">
      <c r="A924" s="7"/>
      <c r="B924" s="380"/>
      <c r="C924" s="31"/>
      <c r="D924" s="7"/>
      <c r="E924" s="38"/>
      <c r="F924" s="12"/>
      <c r="G924" s="2"/>
      <c r="H924" s="1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6.5" customHeight="1">
      <c r="A925" s="7"/>
      <c r="B925" s="380"/>
      <c r="C925" s="31"/>
      <c r="D925" s="7"/>
      <c r="E925" s="38"/>
      <c r="F925" s="12"/>
      <c r="G925" s="2"/>
      <c r="H925" s="1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6.5" customHeight="1">
      <c r="A926" s="7"/>
      <c r="B926" s="380"/>
      <c r="C926" s="31"/>
      <c r="D926" s="7"/>
      <c r="E926" s="38"/>
      <c r="F926" s="12"/>
      <c r="G926" s="2"/>
      <c r="H926" s="1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6.5" customHeight="1">
      <c r="A927" s="7"/>
      <c r="B927" s="380"/>
      <c r="C927" s="31"/>
      <c r="D927" s="7"/>
      <c r="E927" s="38"/>
      <c r="F927" s="12"/>
      <c r="G927" s="2"/>
      <c r="H927" s="1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6.5" customHeight="1">
      <c r="A928" s="7"/>
      <c r="B928" s="380"/>
      <c r="C928" s="31"/>
      <c r="D928" s="7"/>
      <c r="E928" s="38"/>
      <c r="F928" s="12"/>
      <c r="G928" s="2"/>
      <c r="H928" s="1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6.5" customHeight="1">
      <c r="A929" s="7"/>
      <c r="B929" s="380"/>
      <c r="C929" s="31"/>
      <c r="D929" s="7"/>
      <c r="E929" s="38"/>
      <c r="F929" s="12"/>
      <c r="G929" s="2"/>
      <c r="H929" s="1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6.5" customHeight="1">
      <c r="A930" s="7"/>
      <c r="B930" s="380"/>
      <c r="C930" s="31"/>
      <c r="D930" s="7"/>
      <c r="E930" s="38"/>
      <c r="F930" s="12"/>
      <c r="G930" s="2"/>
      <c r="H930" s="1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6.5" customHeight="1">
      <c r="A931" s="7"/>
      <c r="B931" s="380"/>
      <c r="C931" s="31"/>
      <c r="D931" s="7"/>
      <c r="E931" s="38"/>
      <c r="F931" s="12"/>
      <c r="G931" s="2"/>
      <c r="H931" s="1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6.5" customHeight="1">
      <c r="A932" s="7"/>
      <c r="B932" s="380"/>
      <c r="C932" s="31"/>
      <c r="D932" s="7"/>
      <c r="E932" s="38"/>
      <c r="F932" s="12"/>
      <c r="G932" s="2"/>
      <c r="H932" s="1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6.5" customHeight="1">
      <c r="A933" s="7"/>
      <c r="B933" s="380"/>
      <c r="C933" s="31"/>
      <c r="D933" s="7"/>
      <c r="E933" s="38"/>
      <c r="F933" s="12"/>
      <c r="G933" s="2"/>
      <c r="H933" s="1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6.5" customHeight="1">
      <c r="A934" s="7"/>
      <c r="B934" s="380"/>
      <c r="C934" s="31"/>
      <c r="D934" s="7"/>
      <c r="E934" s="38"/>
      <c r="F934" s="12"/>
      <c r="G934" s="2"/>
      <c r="H934" s="1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6.5" customHeight="1">
      <c r="A935" s="7"/>
      <c r="B935" s="380"/>
      <c r="C935" s="31"/>
      <c r="D935" s="7"/>
      <c r="E935" s="38"/>
      <c r="F935" s="12"/>
      <c r="G935" s="2"/>
      <c r="H935" s="1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6.5" customHeight="1">
      <c r="A936" s="7"/>
      <c r="B936" s="380"/>
      <c r="C936" s="31"/>
      <c r="D936" s="7"/>
      <c r="E936" s="38"/>
      <c r="F936" s="12"/>
      <c r="G936" s="2"/>
      <c r="H936" s="1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6.5" customHeight="1">
      <c r="A937" s="7"/>
      <c r="B937" s="380"/>
      <c r="C937" s="31"/>
      <c r="D937" s="7"/>
      <c r="E937" s="38"/>
      <c r="F937" s="12"/>
      <c r="G937" s="2"/>
      <c r="H937" s="1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6.5" customHeight="1">
      <c r="A938" s="7"/>
      <c r="B938" s="380"/>
      <c r="C938" s="31"/>
      <c r="D938" s="7"/>
      <c r="E938" s="38"/>
      <c r="F938" s="12"/>
      <c r="G938" s="2"/>
      <c r="H938" s="1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6.5" customHeight="1">
      <c r="A939" s="7"/>
      <c r="B939" s="380"/>
      <c r="C939" s="31"/>
      <c r="D939" s="7"/>
      <c r="E939" s="38"/>
      <c r="F939" s="12"/>
      <c r="G939" s="2"/>
      <c r="H939" s="1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6.5" customHeight="1">
      <c r="A940" s="7"/>
      <c r="B940" s="380"/>
      <c r="C940" s="31"/>
      <c r="D940" s="7"/>
      <c r="E940" s="38"/>
      <c r="F940" s="12"/>
      <c r="G940" s="2"/>
      <c r="H940" s="1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6.5" customHeight="1">
      <c r="A941" s="7"/>
      <c r="B941" s="380"/>
      <c r="C941" s="31"/>
      <c r="D941" s="7"/>
      <c r="E941" s="38"/>
      <c r="F941" s="12"/>
      <c r="G941" s="2"/>
      <c r="H941" s="1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6.5" customHeight="1">
      <c r="A942" s="7"/>
      <c r="B942" s="380"/>
      <c r="C942" s="31"/>
      <c r="D942" s="7"/>
      <c r="E942" s="38"/>
      <c r="F942" s="12"/>
      <c r="G942" s="2"/>
      <c r="H942" s="1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6.5" customHeight="1">
      <c r="A943" s="7"/>
      <c r="B943" s="380"/>
      <c r="C943" s="31"/>
      <c r="D943" s="7"/>
      <c r="E943" s="38"/>
      <c r="F943" s="12"/>
      <c r="G943" s="2"/>
      <c r="H943" s="1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6.5" customHeight="1">
      <c r="A944" s="7"/>
      <c r="B944" s="380"/>
      <c r="C944" s="31"/>
      <c r="D944" s="7"/>
      <c r="E944" s="38"/>
      <c r="F944" s="12"/>
      <c r="G944" s="2"/>
      <c r="H944" s="1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6.5" customHeight="1">
      <c r="A945" s="7"/>
      <c r="B945" s="380"/>
      <c r="C945" s="31"/>
      <c r="D945" s="7"/>
      <c r="E945" s="38"/>
      <c r="F945" s="12"/>
      <c r="G945" s="2"/>
      <c r="H945" s="1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6.5" customHeight="1">
      <c r="A946" s="7"/>
      <c r="B946" s="380"/>
      <c r="C946" s="31"/>
      <c r="D946" s="7"/>
      <c r="E946" s="38"/>
      <c r="F946" s="12"/>
      <c r="G946" s="2"/>
      <c r="H946" s="1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6.5" customHeight="1">
      <c r="A947" s="7"/>
      <c r="B947" s="380"/>
      <c r="C947" s="31"/>
      <c r="D947" s="7"/>
      <c r="E947" s="38"/>
      <c r="F947" s="12"/>
      <c r="G947" s="2"/>
      <c r="H947" s="1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6.5" customHeight="1">
      <c r="A948" s="7"/>
      <c r="B948" s="380"/>
      <c r="C948" s="31"/>
      <c r="D948" s="7"/>
      <c r="E948" s="38"/>
      <c r="F948" s="12"/>
      <c r="G948" s="2"/>
      <c r="H948" s="1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6.5" customHeight="1">
      <c r="A949" s="7"/>
      <c r="B949" s="380"/>
      <c r="C949" s="31"/>
      <c r="D949" s="7"/>
      <c r="E949" s="38"/>
      <c r="F949" s="12"/>
      <c r="G949" s="2"/>
      <c r="H949" s="1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6.5" customHeight="1">
      <c r="A950" s="7"/>
      <c r="B950" s="380"/>
      <c r="C950" s="31"/>
      <c r="D950" s="7"/>
      <c r="E950" s="38"/>
      <c r="F950" s="12"/>
      <c r="G950" s="2"/>
      <c r="H950" s="1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6.5" customHeight="1">
      <c r="A951" s="7"/>
      <c r="B951" s="380"/>
      <c r="C951" s="31"/>
      <c r="D951" s="7"/>
      <c r="E951" s="38"/>
      <c r="F951" s="12"/>
      <c r="G951" s="2"/>
      <c r="H951" s="1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6.5" customHeight="1">
      <c r="A952" s="7"/>
      <c r="B952" s="380"/>
      <c r="C952" s="31"/>
      <c r="D952" s="7"/>
      <c r="E952" s="38"/>
      <c r="F952" s="12"/>
      <c r="G952" s="2"/>
      <c r="H952" s="1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6.5" customHeight="1">
      <c r="A953" s="7"/>
      <c r="B953" s="380"/>
      <c r="C953" s="31"/>
      <c r="D953" s="7"/>
      <c r="E953" s="38"/>
      <c r="F953" s="12"/>
      <c r="G953" s="2"/>
      <c r="H953" s="1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6.5" customHeight="1">
      <c r="A954" s="7"/>
      <c r="B954" s="380"/>
      <c r="C954" s="31"/>
      <c r="D954" s="7"/>
      <c r="E954" s="38"/>
      <c r="F954" s="12"/>
      <c r="G954" s="2"/>
      <c r="H954" s="1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6.5" customHeight="1">
      <c r="A955" s="7"/>
      <c r="B955" s="380"/>
      <c r="C955" s="31"/>
      <c r="D955" s="7"/>
      <c r="E955" s="38"/>
      <c r="F955" s="12"/>
      <c r="G955" s="2"/>
      <c r="H955" s="1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6.5" customHeight="1">
      <c r="A956" s="7"/>
      <c r="B956" s="380"/>
      <c r="C956" s="31"/>
      <c r="D956" s="7"/>
      <c r="E956" s="38"/>
      <c r="F956" s="12"/>
      <c r="G956" s="2"/>
      <c r="H956" s="1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6.5" customHeight="1">
      <c r="A957" s="7"/>
      <c r="B957" s="380"/>
      <c r="C957" s="31"/>
      <c r="D957" s="7"/>
      <c r="E957" s="38"/>
      <c r="F957" s="12"/>
      <c r="G957" s="2"/>
      <c r="H957" s="1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6.5" customHeight="1">
      <c r="A958" s="7"/>
      <c r="B958" s="380"/>
      <c r="C958" s="31"/>
      <c r="D958" s="7"/>
      <c r="E958" s="38"/>
      <c r="F958" s="12"/>
      <c r="G958" s="2"/>
      <c r="H958" s="1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6.5" customHeight="1">
      <c r="A959" s="7"/>
      <c r="B959" s="380"/>
      <c r="C959" s="31"/>
      <c r="D959" s="7"/>
      <c r="E959" s="38"/>
      <c r="F959" s="12"/>
      <c r="G959" s="2"/>
      <c r="H959" s="1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6.5" customHeight="1">
      <c r="A960" s="7"/>
      <c r="B960" s="380"/>
      <c r="C960" s="31"/>
      <c r="D960" s="7"/>
      <c r="E960" s="38"/>
      <c r="F960" s="12"/>
      <c r="G960" s="2"/>
      <c r="H960" s="1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6.5" customHeight="1">
      <c r="A961" s="7"/>
      <c r="B961" s="380"/>
      <c r="C961" s="31"/>
      <c r="D961" s="7"/>
      <c r="E961" s="38"/>
      <c r="F961" s="12"/>
      <c r="G961" s="2"/>
      <c r="H961" s="1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6.5" customHeight="1">
      <c r="A962" s="7"/>
      <c r="B962" s="380"/>
      <c r="C962" s="31"/>
      <c r="D962" s="7"/>
      <c r="E962" s="38"/>
      <c r="F962" s="12"/>
      <c r="G962" s="2"/>
      <c r="H962" s="1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6.5" customHeight="1">
      <c r="A963" s="7"/>
      <c r="B963" s="380"/>
      <c r="C963" s="31"/>
      <c r="D963" s="7"/>
      <c r="E963" s="38"/>
      <c r="F963" s="12"/>
      <c r="G963" s="2"/>
      <c r="H963" s="1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6.5" customHeight="1">
      <c r="A964" s="7"/>
      <c r="B964" s="380"/>
      <c r="C964" s="31"/>
      <c r="D964" s="7"/>
      <c r="E964" s="38"/>
      <c r="F964" s="12"/>
      <c r="G964" s="2"/>
      <c r="H964" s="1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6.5" customHeight="1">
      <c r="A965" s="7"/>
      <c r="B965" s="380"/>
      <c r="C965" s="31"/>
      <c r="D965" s="7"/>
      <c r="E965" s="38"/>
      <c r="F965" s="12"/>
      <c r="G965" s="2"/>
      <c r="H965" s="1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6.5" customHeight="1">
      <c r="A966" s="7"/>
      <c r="B966" s="380"/>
      <c r="C966" s="31"/>
      <c r="D966" s="7"/>
      <c r="E966" s="38"/>
      <c r="F966" s="12"/>
      <c r="G966" s="2"/>
      <c r="H966" s="1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6.5" customHeight="1">
      <c r="A967" s="7"/>
      <c r="B967" s="380"/>
      <c r="C967" s="31"/>
      <c r="D967" s="7"/>
      <c r="E967" s="38"/>
      <c r="F967" s="12"/>
      <c r="G967" s="2"/>
      <c r="H967" s="1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6.5" customHeight="1">
      <c r="A968" s="7"/>
      <c r="B968" s="380"/>
      <c r="C968" s="31"/>
      <c r="D968" s="7"/>
      <c r="E968" s="38"/>
      <c r="F968" s="12"/>
      <c r="G968" s="2"/>
      <c r="H968" s="1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6.5" customHeight="1">
      <c r="A969" s="7"/>
      <c r="B969" s="380"/>
      <c r="C969" s="31"/>
      <c r="D969" s="7"/>
      <c r="E969" s="38"/>
      <c r="F969" s="12"/>
      <c r="G969" s="2"/>
      <c r="H969" s="1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6.5" customHeight="1">
      <c r="A970" s="7"/>
      <c r="B970" s="380"/>
      <c r="C970" s="31"/>
      <c r="D970" s="7"/>
      <c r="E970" s="38"/>
      <c r="F970" s="12"/>
      <c r="G970" s="2"/>
      <c r="H970" s="1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6.5" customHeight="1">
      <c r="A971" s="7"/>
      <c r="B971" s="380"/>
      <c r="C971" s="31"/>
      <c r="D971" s="7"/>
      <c r="E971" s="38"/>
      <c r="F971" s="12"/>
      <c r="G971" s="2"/>
      <c r="H971" s="1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6.5" customHeight="1">
      <c r="A972" s="7"/>
      <c r="B972" s="380"/>
      <c r="C972" s="31"/>
      <c r="D972" s="7"/>
      <c r="E972" s="38"/>
      <c r="F972" s="12"/>
      <c r="G972" s="2"/>
      <c r="H972" s="1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6.5" customHeight="1">
      <c r="A973" s="7"/>
      <c r="B973" s="380"/>
      <c r="C973" s="31"/>
      <c r="D973" s="7"/>
      <c r="E973" s="38"/>
      <c r="F973" s="12"/>
      <c r="G973" s="2"/>
      <c r="H973" s="1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6.5" customHeight="1">
      <c r="A974" s="7"/>
      <c r="B974" s="380"/>
      <c r="C974" s="31"/>
      <c r="D974" s="7"/>
      <c r="E974" s="38"/>
      <c r="F974" s="12"/>
      <c r="G974" s="2"/>
      <c r="H974" s="1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6.5" customHeight="1">
      <c r="A975" s="7"/>
      <c r="B975" s="380"/>
      <c r="C975" s="31"/>
      <c r="D975" s="7"/>
      <c r="E975" s="38"/>
      <c r="F975" s="12"/>
      <c r="G975" s="2"/>
      <c r="H975" s="1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6.5" customHeight="1">
      <c r="A976" s="7"/>
      <c r="B976" s="380"/>
      <c r="C976" s="31"/>
      <c r="D976" s="7"/>
      <c r="E976" s="38"/>
      <c r="F976" s="12"/>
      <c r="G976" s="2"/>
      <c r="H976" s="1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6.5" customHeight="1">
      <c r="A977" s="7"/>
      <c r="B977" s="380"/>
      <c r="C977" s="31"/>
      <c r="D977" s="7"/>
      <c r="E977" s="38"/>
      <c r="F977" s="12"/>
      <c r="G977" s="2"/>
      <c r="H977" s="1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6.5" customHeight="1">
      <c r="A978" s="7"/>
      <c r="B978" s="380"/>
      <c r="C978" s="31"/>
      <c r="D978" s="7"/>
      <c r="E978" s="38"/>
      <c r="F978" s="12"/>
      <c r="G978" s="2"/>
      <c r="H978" s="1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6.5" customHeight="1">
      <c r="A979" s="7"/>
      <c r="B979" s="380"/>
      <c r="C979" s="31"/>
      <c r="D979" s="7"/>
      <c r="E979" s="38"/>
      <c r="F979" s="12"/>
      <c r="G979" s="2"/>
      <c r="H979" s="1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6.5" customHeight="1">
      <c r="A980" s="7"/>
      <c r="B980" s="380"/>
      <c r="C980" s="31"/>
      <c r="D980" s="7"/>
      <c r="E980" s="38"/>
      <c r="F980" s="12"/>
      <c r="G980" s="2"/>
      <c r="H980" s="1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6.5" customHeight="1">
      <c r="A981" s="7"/>
      <c r="B981" s="380"/>
      <c r="C981" s="31"/>
      <c r="D981" s="7"/>
      <c r="E981" s="38"/>
      <c r="F981" s="12"/>
      <c r="G981" s="2"/>
      <c r="H981" s="1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6.5" customHeight="1">
      <c r="A982" s="7"/>
      <c r="B982" s="380"/>
      <c r="C982" s="31"/>
      <c r="D982" s="7"/>
      <c r="E982" s="38"/>
      <c r="F982" s="12"/>
      <c r="G982" s="2"/>
      <c r="H982" s="1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6.5" customHeight="1">
      <c r="A983" s="7"/>
      <c r="B983" s="380"/>
      <c r="C983" s="31"/>
      <c r="D983" s="7"/>
      <c r="E983" s="38"/>
      <c r="F983" s="12"/>
      <c r="G983" s="2"/>
      <c r="H983" s="1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6.5" customHeight="1">
      <c r="A984" s="7"/>
      <c r="B984" s="380"/>
      <c r="C984" s="31"/>
      <c r="D984" s="7"/>
      <c r="E984" s="38"/>
      <c r="F984" s="12"/>
      <c r="G984" s="2"/>
      <c r="H984" s="1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6.5" customHeight="1">
      <c r="A985" s="7"/>
      <c r="B985" s="380"/>
      <c r="C985" s="31"/>
      <c r="D985" s="7"/>
      <c r="E985" s="38"/>
      <c r="F985" s="12"/>
      <c r="G985" s="2"/>
      <c r="H985" s="1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6.5" customHeight="1">
      <c r="A986" s="7"/>
      <c r="B986" s="380"/>
      <c r="C986" s="31"/>
      <c r="D986" s="7"/>
      <c r="E986" s="38"/>
      <c r="F986" s="12"/>
      <c r="G986" s="2"/>
      <c r="H986" s="1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6.5" customHeight="1">
      <c r="A987" s="7"/>
      <c r="B987" s="380"/>
      <c r="C987" s="31"/>
      <c r="D987" s="7"/>
      <c r="E987" s="38"/>
      <c r="F987" s="12"/>
      <c r="G987" s="2"/>
      <c r="H987" s="1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6.5" customHeight="1">
      <c r="A988" s="7"/>
      <c r="B988" s="380"/>
      <c r="C988" s="31"/>
      <c r="D988" s="7"/>
      <c r="E988" s="38"/>
      <c r="F988" s="12"/>
      <c r="G988" s="2"/>
      <c r="H988" s="1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6.5" customHeight="1">
      <c r="A989" s="7"/>
      <c r="B989" s="380"/>
      <c r="C989" s="31"/>
      <c r="D989" s="7"/>
      <c r="E989" s="38"/>
      <c r="F989" s="12"/>
      <c r="G989" s="2"/>
      <c r="H989" s="1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6.5" customHeight="1">
      <c r="A990" s="7"/>
      <c r="B990" s="380"/>
      <c r="C990" s="31"/>
      <c r="D990" s="7"/>
      <c r="E990" s="38"/>
      <c r="F990" s="12"/>
      <c r="G990" s="2"/>
      <c r="H990" s="1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6.5" customHeight="1">
      <c r="A991" s="7"/>
      <c r="B991" s="380"/>
      <c r="C991" s="31"/>
      <c r="D991" s="7"/>
      <c r="E991" s="38"/>
      <c r="F991" s="12"/>
      <c r="G991" s="2"/>
      <c r="H991" s="1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6.5" customHeight="1">
      <c r="A992" s="7"/>
      <c r="B992" s="380"/>
      <c r="C992" s="31"/>
      <c r="D992" s="7"/>
      <c r="E992" s="38"/>
      <c r="F992" s="12"/>
      <c r="G992" s="2"/>
      <c r="H992" s="1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6.5" customHeight="1">
      <c r="A993" s="7"/>
      <c r="B993" s="380"/>
      <c r="C993" s="31"/>
      <c r="D993" s="7"/>
      <c r="E993" s="38"/>
      <c r="F993" s="12"/>
      <c r="G993" s="2"/>
      <c r="H993" s="1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6.5" customHeight="1">
      <c r="A994" s="7"/>
      <c r="B994" s="380"/>
      <c r="C994" s="31"/>
      <c r="D994" s="7"/>
      <c r="E994" s="38"/>
      <c r="F994" s="12"/>
      <c r="G994" s="2"/>
      <c r="H994" s="1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6.5" customHeight="1">
      <c r="A995" s="7"/>
      <c r="B995" s="380"/>
      <c r="C995" s="31"/>
      <c r="D995" s="7"/>
      <c r="E995" s="38"/>
      <c r="F995" s="12"/>
      <c r="G995" s="2"/>
      <c r="H995" s="1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6.5" customHeight="1">
      <c r="A996" s="7"/>
      <c r="B996" s="380"/>
      <c r="C996" s="31"/>
      <c r="D996" s="7"/>
      <c r="E996" s="38"/>
      <c r="F996" s="12"/>
      <c r="G996" s="2"/>
      <c r="H996" s="1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6.5" customHeight="1">
      <c r="A997" s="7"/>
      <c r="B997" s="380"/>
      <c r="C997" s="31"/>
      <c r="D997" s="7"/>
      <c r="E997" s="38"/>
      <c r="F997" s="12"/>
      <c r="G997" s="2"/>
      <c r="H997" s="1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6.5" customHeight="1">
      <c r="A998" s="7"/>
      <c r="B998" s="380"/>
      <c r="C998" s="31"/>
      <c r="D998" s="7"/>
      <c r="E998" s="38"/>
      <c r="F998" s="12"/>
      <c r="G998" s="2"/>
      <c r="H998" s="1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6.5" customHeight="1">
      <c r="A999" s="7"/>
      <c r="B999" s="380"/>
      <c r="C999" s="31"/>
      <c r="D999" s="7"/>
      <c r="E999" s="38"/>
      <c r="F999" s="12"/>
      <c r="G999" s="2"/>
      <c r="H999" s="1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6.5" customHeight="1">
      <c r="A1000" s="7"/>
      <c r="B1000" s="380"/>
      <c r="C1000" s="31"/>
      <c r="D1000" s="7"/>
      <c r="E1000" s="38"/>
      <c r="F1000" s="12"/>
      <c r="G1000" s="2"/>
      <c r="H1000" s="1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4">
    <mergeCell ref="A1:D1"/>
    <mergeCell ref="A2:D2"/>
    <mergeCell ref="A3:D3"/>
    <mergeCell ref="A6:D6"/>
  </mergeCells>
  <pageMargins left="0.31496062992125984" right="0.31496062992125984" top="0.55118110236220474" bottom="0.55118110236220474" header="0" footer="0"/>
  <pageSetup scale="98" orientation="portrait" r:id="rId1"/>
  <headerFooter>
    <oddHeader xml:space="preserve">&amp;L </oddHeader>
    <oddFooter>&amp;L  &amp;C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topLeftCell="A7" workbookViewId="0">
      <selection activeCell="H24" sqref="H24"/>
    </sheetView>
  </sheetViews>
  <sheetFormatPr baseColWidth="10" defaultColWidth="14.42578125" defaultRowHeight="15" customHeight="1"/>
  <cols>
    <col min="1" max="1" width="24" customWidth="1"/>
    <col min="2" max="2" width="18.7109375" customWidth="1"/>
    <col min="3" max="3" width="16.42578125" customWidth="1"/>
    <col min="4" max="4" width="17.140625" customWidth="1"/>
    <col min="5" max="5" width="17.7109375" customWidth="1"/>
    <col min="6" max="6" width="8.7109375" customWidth="1"/>
    <col min="7" max="7" width="18.85546875" customWidth="1"/>
    <col min="8" max="8" width="14" customWidth="1"/>
    <col min="9" max="26" width="10" customWidth="1"/>
  </cols>
  <sheetData>
    <row r="1" spans="1:26" ht="21" customHeight="1">
      <c r="A1" s="429" t="s">
        <v>0</v>
      </c>
      <c r="B1" s="430"/>
      <c r="C1" s="430"/>
      <c r="D1" s="430"/>
      <c r="E1" s="430"/>
      <c r="F1" s="43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</row>
    <row r="2" spans="1:26" ht="21" customHeight="1">
      <c r="A2" s="429" t="s">
        <v>1</v>
      </c>
      <c r="B2" s="430"/>
      <c r="C2" s="430"/>
      <c r="D2" s="430"/>
      <c r="E2" s="430"/>
      <c r="F2" s="43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</row>
    <row r="3" spans="1:26" ht="17.25" customHeight="1">
      <c r="A3" s="431" t="str">
        <f>INGRESOS!$A$3</f>
        <v>PRESUPUESTO ORDINARIO 2021</v>
      </c>
      <c r="B3" s="430"/>
      <c r="C3" s="430"/>
      <c r="D3" s="430"/>
      <c r="E3" s="430"/>
      <c r="F3" s="43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</row>
    <row r="4" spans="1:26" ht="18" customHeight="1">
      <c r="A4" s="434"/>
      <c r="B4" s="430"/>
      <c r="C4" s="430"/>
      <c r="D4" s="430"/>
      <c r="E4" s="430"/>
      <c r="F4" s="43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</row>
    <row r="5" spans="1:26" ht="18" customHeight="1">
      <c r="A5" s="436" t="s">
        <v>165</v>
      </c>
      <c r="B5" s="430"/>
      <c r="C5" s="430"/>
      <c r="D5" s="430"/>
      <c r="E5" s="430"/>
      <c r="F5" s="43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</row>
    <row r="6" spans="1:26" ht="18" customHeight="1">
      <c r="A6" s="20"/>
      <c r="B6" s="20"/>
      <c r="C6" s="20"/>
      <c r="D6" s="20"/>
      <c r="E6" s="20"/>
      <c r="F6" s="2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</row>
    <row r="7" spans="1:26" ht="17.25" customHeight="1" thickBot="1">
      <c r="A7" s="41"/>
      <c r="B7" s="5"/>
      <c r="C7" s="42"/>
      <c r="D7" s="42"/>
      <c r="E7" s="5"/>
      <c r="F7" s="43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</row>
    <row r="8" spans="1:26" ht="66.75" customHeight="1" thickBot="1">
      <c r="A8" s="382"/>
      <c r="B8" s="383" t="s">
        <v>166</v>
      </c>
      <c r="C8" s="383" t="s">
        <v>167</v>
      </c>
      <c r="D8" s="383" t="s">
        <v>168</v>
      </c>
      <c r="E8" s="383" t="s">
        <v>169</v>
      </c>
      <c r="F8" s="384" t="s">
        <v>170</v>
      </c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</row>
    <row r="9" spans="1:26" ht="15" customHeight="1" thickBot="1">
      <c r="A9" s="385"/>
      <c r="B9" s="386"/>
      <c r="C9" s="386"/>
      <c r="D9" s="386"/>
      <c r="E9" s="387"/>
      <c r="F9" s="388"/>
      <c r="G9" s="44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</row>
    <row r="10" spans="1:26" ht="23.25" customHeight="1" thickBot="1">
      <c r="A10" s="389" t="s">
        <v>171</v>
      </c>
      <c r="B10" s="46">
        <f>SUM(B12:B28)</f>
        <v>1284724709.838912</v>
      </c>
      <c r="C10" s="46">
        <f t="shared" ref="C10:D10" si="0">SUM(C12:C28)</f>
        <v>861032356.54053462</v>
      </c>
      <c r="D10" s="46">
        <f t="shared" si="0"/>
        <v>1699386152.614671</v>
      </c>
      <c r="E10" s="46">
        <f>SUM(B10:D10)+0.01</f>
        <v>3845143219.004118</v>
      </c>
      <c r="F10" s="390">
        <f>SUM(F12:F28)</f>
        <v>0.99999999999739919</v>
      </c>
      <c r="G10" s="44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</row>
    <row r="11" spans="1:26" ht="15" customHeight="1" thickBot="1">
      <c r="A11" s="389"/>
      <c r="B11" s="45"/>
      <c r="C11" s="45"/>
      <c r="D11" s="45"/>
      <c r="E11" s="46"/>
      <c r="F11" s="39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</row>
    <row r="12" spans="1:26" ht="15" customHeight="1" thickBot="1">
      <c r="A12" s="391" t="s">
        <v>172</v>
      </c>
      <c r="B12" s="392">
        <f>+'DETALLE PROG. III'!D10-0.01</f>
        <v>769752678.82883203</v>
      </c>
      <c r="C12" s="392">
        <f>+'DETALLE PROG. III'!D22</f>
        <v>277888812.41057855</v>
      </c>
      <c r="D12" s="392">
        <f>+'DETALLE PROG. III'!D57</f>
        <v>252141751.09467089</v>
      </c>
      <c r="E12" s="46">
        <f>SUM(B12:D12)</f>
        <v>1299783242.3340816</v>
      </c>
      <c r="F12" s="390">
        <f>E12/$E$10</f>
        <v>0.33803246545150067</v>
      </c>
      <c r="G12" s="44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</row>
    <row r="13" spans="1:26" ht="15" customHeight="1" thickBot="1">
      <c r="A13" s="389"/>
      <c r="B13" s="45"/>
      <c r="C13" s="45"/>
      <c r="D13" s="45"/>
      <c r="E13" s="46"/>
      <c r="F13" s="390"/>
      <c r="G13" s="44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</row>
    <row r="14" spans="1:26" ht="15" customHeight="1" thickBot="1">
      <c r="A14" s="391" t="s">
        <v>173</v>
      </c>
      <c r="B14" s="392">
        <f>+'DETALLE PROG. III'!D11</f>
        <v>121945672.01008001</v>
      </c>
      <c r="C14" s="392">
        <f>+'DETALLE PROG. III'!D23</f>
        <v>209578581.99995601</v>
      </c>
      <c r="D14" s="392">
        <f>+'DETALLE PROG. III'!D77+'DETALLE PROG. III'!D197+'DETALLE PROG. III'!D235+'DETALLE PROG. III'!D241+'DETALLE PROG. III'!D274+'DETALLE PROG. III'!D284+'DETALLE PROG. III'!D288</f>
        <v>404231319.07999998</v>
      </c>
      <c r="E14" s="46">
        <f>SUM(B14:D14)</f>
        <v>735755573.09003592</v>
      </c>
      <c r="F14" s="390">
        <f>E14/$E$10</f>
        <v>0.19134672785493662</v>
      </c>
      <c r="G14" s="44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</row>
    <row r="15" spans="1:26" ht="15" customHeight="1" thickBot="1">
      <c r="A15" s="389"/>
      <c r="B15" s="45"/>
      <c r="C15" s="45"/>
      <c r="D15" s="45"/>
      <c r="E15" s="46"/>
      <c r="F15" s="390"/>
      <c r="G15" s="40"/>
      <c r="H15" s="44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</row>
    <row r="16" spans="1:26" ht="26.25" customHeight="1" thickBot="1">
      <c r="A16" s="391" t="s">
        <v>174</v>
      </c>
      <c r="B16" s="392">
        <f>+'DETALLE PROG. III'!D12</f>
        <v>27417000</v>
      </c>
      <c r="C16" s="392">
        <f>+'DETALLE PROG. III'!D24</f>
        <v>155278800</v>
      </c>
      <c r="D16" s="392">
        <f>+'DETALLE PROG. III'!D118+'DETALLE PROG. III'!D169+'DETALLE PROG. III'!D182+'DETALLE PROG. III'!D257</f>
        <v>166813762.5</v>
      </c>
      <c r="E16" s="46">
        <f>SUM(B16:D16)</f>
        <v>349509562.5</v>
      </c>
      <c r="F16" s="390">
        <f>E16/$E$10</f>
        <v>9.0896370458347212E-2</v>
      </c>
      <c r="G16" s="44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</row>
    <row r="17" spans="1:26" ht="15" customHeight="1" thickBot="1">
      <c r="A17" s="389"/>
      <c r="B17" s="45"/>
      <c r="C17" s="45"/>
      <c r="D17" s="45"/>
      <c r="E17" s="46"/>
      <c r="F17" s="390"/>
      <c r="G17" s="44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</row>
    <row r="18" spans="1:26" ht="15" customHeight="1" thickBot="1">
      <c r="A18" s="391" t="s">
        <v>175</v>
      </c>
      <c r="B18" s="392">
        <f>+'DETALLE PROG. III'!D13</f>
        <v>4500000</v>
      </c>
      <c r="C18" s="392">
        <f>+'DETALLE PROG. III'!D25</f>
        <v>23158556</v>
      </c>
      <c r="D18" s="392">
        <f>+'DETALLE PROG. III'!D142</f>
        <v>24100000</v>
      </c>
      <c r="E18" s="46">
        <f>SUM(B18:D18)</f>
        <v>51758556</v>
      </c>
      <c r="F18" s="390">
        <f>E18/$E$10</f>
        <v>1.3460761550880627E-2</v>
      </c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</row>
    <row r="19" spans="1:26" ht="15" customHeight="1" thickBot="1">
      <c r="A19" s="389"/>
      <c r="B19" s="45"/>
      <c r="C19" s="45"/>
      <c r="D19" s="45"/>
      <c r="E19" s="46"/>
      <c r="F19" s="39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</row>
    <row r="20" spans="1:26" ht="15" customHeight="1" thickBot="1">
      <c r="A20" s="391" t="s">
        <v>176</v>
      </c>
      <c r="B20" s="392">
        <f>+'DETALLE PROG. III'!D14</f>
        <v>13445000</v>
      </c>
      <c r="C20" s="392">
        <f>+'DETALLE PROG. III'!D26</f>
        <v>5638592</v>
      </c>
      <c r="D20" s="392">
        <f>+'DETALLE PROG. III'!D36+'DETALLE PROG. III'!D42+'DETALLE PROG. III'!D49+'DETALLE PROG. III'!D148+'DETALLE PROG. III'!D174+'DETALLE PROG. III'!D188+'DETALLE PROG. III'!D200+'DETALLE PROG. III'!D207+'DETALLE PROG. III'!D213+'DETALLE PROG. III'!D218+'DETALLE PROG. III'!D223+'DETALLE PROG. III'!D228+'DETALLE PROG. III'!D269+'DETALLE PROG. III'!D293+'DETALLE PROG. III'!D302+'DETALLE PROG. III'!D307</f>
        <v>729563831</v>
      </c>
      <c r="E20" s="46">
        <f>SUM(B20:D20)</f>
        <v>748647423</v>
      </c>
      <c r="F20" s="390">
        <f>E20/$E$10</f>
        <v>0.19469948981351537</v>
      </c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</row>
    <row r="21" spans="1:26" ht="15" customHeight="1" thickBot="1">
      <c r="A21" s="389"/>
      <c r="B21" s="45"/>
      <c r="C21" s="45"/>
      <c r="D21" s="45"/>
      <c r="E21" s="46"/>
      <c r="F21" s="39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</row>
    <row r="22" spans="1:26" ht="28.5" customHeight="1" thickBot="1">
      <c r="A22" s="393" t="s">
        <v>136</v>
      </c>
      <c r="B22" s="392">
        <f>+'DETALLE PROG. III'!D15</f>
        <v>341664359</v>
      </c>
      <c r="C22" s="392">
        <f>+'DETALLE PROG. III'!D27</f>
        <v>1000000</v>
      </c>
      <c r="D22" s="392">
        <f>+'DETALLE PROG. III'!D156</f>
        <v>31000000</v>
      </c>
      <c r="E22" s="46">
        <f>SUM(B22:D22)</f>
        <v>373664359</v>
      </c>
      <c r="F22" s="390">
        <f>E22/$E$10</f>
        <v>9.7178268199013429E-2</v>
      </c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</row>
    <row r="23" spans="1:26" ht="15" customHeight="1" thickBot="1">
      <c r="A23" s="389"/>
      <c r="B23" s="45"/>
      <c r="C23" s="45"/>
      <c r="D23" s="45"/>
      <c r="E23" s="46"/>
      <c r="F23" s="39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</row>
    <row r="24" spans="1:26" ht="25.5" customHeight="1" thickBot="1">
      <c r="A24" s="394" t="s">
        <v>150</v>
      </c>
      <c r="B24" s="392">
        <f>+'DETALLE PROG. III'!D16</f>
        <v>0</v>
      </c>
      <c r="C24" s="392">
        <v>0</v>
      </c>
      <c r="D24" s="392">
        <v>0</v>
      </c>
      <c r="E24" s="46">
        <f>SUM(B24:D24)</f>
        <v>0</v>
      </c>
      <c r="F24" s="390">
        <f>E24/$E$10</f>
        <v>0</v>
      </c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</row>
    <row r="25" spans="1:26" ht="15" customHeight="1" thickBot="1">
      <c r="A25" s="389"/>
      <c r="B25" s="45"/>
      <c r="C25" s="45"/>
      <c r="D25" s="45"/>
      <c r="E25" s="46"/>
      <c r="F25" s="39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</row>
    <row r="26" spans="1:26" ht="15" customHeight="1" thickBot="1">
      <c r="A26" s="391" t="s">
        <v>177</v>
      </c>
      <c r="B26" s="392">
        <f>+'DETALLE PROG. III'!D17</f>
        <v>6000000</v>
      </c>
      <c r="C26" s="392">
        <f>+'DETALLE PROG. III'!D29</f>
        <v>188489014.13</v>
      </c>
      <c r="D26" s="392">
        <f>+'DETALLE PROG. III'!D160</f>
        <v>18000000</v>
      </c>
      <c r="E26" s="46">
        <f>SUM(B26:D26)</f>
        <v>212489014.13</v>
      </c>
      <c r="F26" s="390">
        <f>E26/$E$10</f>
        <v>5.5261664397778687E-2</v>
      </c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</row>
    <row r="27" spans="1:26" ht="15" customHeight="1" thickBot="1">
      <c r="A27" s="389"/>
      <c r="B27" s="45"/>
      <c r="C27" s="45"/>
      <c r="D27" s="45"/>
      <c r="E27" s="46"/>
      <c r="F27" s="39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</row>
    <row r="28" spans="1:26" ht="15" customHeight="1" thickBot="1">
      <c r="A28" s="395" t="s">
        <v>178</v>
      </c>
      <c r="B28" s="396">
        <v>0</v>
      </c>
      <c r="C28" s="396">
        <v>0</v>
      </c>
      <c r="D28" s="396">
        <f>+'DETALLE PROG. III'!D316</f>
        <v>73535488.939999998</v>
      </c>
      <c r="E28" s="397">
        <f>SUM(B28:D28)</f>
        <v>73535488.939999998</v>
      </c>
      <c r="F28" s="398">
        <f>E28/$E$10</f>
        <v>1.9124252271426577E-2</v>
      </c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</row>
    <row r="29" spans="1:26" ht="16.5" customHeight="1">
      <c r="A29" s="47"/>
      <c r="B29" s="48"/>
      <c r="C29" s="48"/>
      <c r="D29" s="48"/>
      <c r="E29" s="49">
        <f>+INGRESOS!C8</f>
        <v>3845143219</v>
      </c>
      <c r="F29" s="5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</row>
    <row r="30" spans="1:26" ht="16.5" customHeight="1">
      <c r="A30" s="47"/>
      <c r="B30" s="51"/>
      <c r="C30" s="48"/>
      <c r="D30" s="48"/>
      <c r="E30" s="49">
        <f>+E10-E29</f>
        <v>4.1179656982421875E-3</v>
      </c>
      <c r="F30" s="5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</row>
    <row r="31" spans="1:26" ht="16.5" customHeight="1">
      <c r="A31" s="47"/>
      <c r="B31" s="51"/>
      <c r="C31" s="48"/>
      <c r="D31" s="48"/>
      <c r="E31" s="48"/>
      <c r="F31" s="5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</row>
    <row r="32" spans="1:26" ht="16.5" customHeight="1">
      <c r="A32" s="47"/>
      <c r="B32" s="51"/>
      <c r="C32" s="48"/>
      <c r="D32" s="48"/>
      <c r="E32" s="48"/>
      <c r="F32" s="5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</row>
    <row r="33" spans="1:26" ht="16.5" customHeight="1">
      <c r="A33" s="47"/>
      <c r="B33" s="51"/>
      <c r="C33" s="48"/>
      <c r="D33" s="48"/>
      <c r="E33" s="48"/>
      <c r="F33" s="5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</row>
    <row r="34" spans="1:26" ht="16.5" customHeight="1">
      <c r="A34" s="47"/>
      <c r="B34" s="51"/>
      <c r="C34" s="48"/>
      <c r="D34" s="48"/>
      <c r="E34" s="51"/>
      <c r="F34" s="5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</row>
    <row r="35" spans="1:26" ht="16.5" customHeight="1">
      <c r="A35" s="47"/>
      <c r="B35" s="51"/>
      <c r="C35" s="48"/>
      <c r="D35" s="48"/>
      <c r="E35" s="51"/>
      <c r="F35" s="5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</row>
    <row r="36" spans="1:26" ht="16.5" customHeight="1">
      <c r="A36" s="47"/>
      <c r="B36" s="51"/>
      <c r="C36" s="48"/>
      <c r="D36" s="48"/>
      <c r="E36" s="51"/>
      <c r="F36" s="5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</row>
    <row r="37" spans="1:26" ht="16.5" customHeight="1">
      <c r="A37" s="47"/>
      <c r="B37" s="51"/>
      <c r="C37" s="48"/>
      <c r="D37" s="48"/>
      <c r="E37" s="51"/>
      <c r="F37" s="5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</row>
    <row r="38" spans="1:26" ht="16.5" customHeight="1">
      <c r="A38" s="47"/>
      <c r="B38" s="51"/>
      <c r="C38" s="48"/>
      <c r="D38" s="48"/>
      <c r="E38" s="51"/>
      <c r="F38" s="5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</row>
    <row r="39" spans="1:26" ht="16.5" customHeight="1">
      <c r="A39" s="47"/>
      <c r="B39" s="51"/>
      <c r="C39" s="48"/>
      <c r="D39" s="48"/>
      <c r="E39" s="51"/>
      <c r="F39" s="5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</row>
    <row r="40" spans="1:26" ht="16.5" customHeight="1">
      <c r="A40" s="47"/>
      <c r="B40" s="51"/>
      <c r="C40" s="48"/>
      <c r="D40" s="48"/>
      <c r="E40" s="51"/>
      <c r="F40" s="5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</row>
    <row r="41" spans="1:26" ht="16.5" customHeight="1">
      <c r="A41" s="47"/>
      <c r="B41" s="51"/>
      <c r="C41" s="48"/>
      <c r="D41" s="48"/>
      <c r="E41" s="51"/>
      <c r="F41" s="5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</row>
    <row r="42" spans="1:26" ht="16.5" customHeight="1">
      <c r="A42" s="47"/>
      <c r="B42" s="51"/>
      <c r="C42" s="48"/>
      <c r="D42" s="48"/>
      <c r="E42" s="51"/>
      <c r="F42" s="5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</row>
    <row r="43" spans="1:26" ht="16.5" customHeight="1">
      <c r="A43" s="47"/>
      <c r="B43" s="51"/>
      <c r="C43" s="48"/>
      <c r="D43" s="48"/>
      <c r="E43" s="51"/>
      <c r="F43" s="5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</row>
    <row r="44" spans="1:26" ht="16.5" customHeight="1">
      <c r="A44" s="47"/>
      <c r="B44" s="51"/>
      <c r="C44" s="48"/>
      <c r="D44" s="48"/>
      <c r="E44" s="51"/>
      <c r="F44" s="5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</row>
    <row r="45" spans="1:26" ht="16.5" customHeight="1">
      <c r="A45" s="47"/>
      <c r="B45" s="51"/>
      <c r="C45" s="48"/>
      <c r="D45" s="48"/>
      <c r="E45" s="51"/>
      <c r="F45" s="5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</row>
    <row r="46" spans="1:26" ht="16.5" customHeight="1">
      <c r="A46" s="47"/>
      <c r="B46" s="51"/>
      <c r="C46" s="48"/>
      <c r="D46" s="48"/>
      <c r="E46" s="51"/>
      <c r="F46" s="5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</row>
    <row r="47" spans="1:26" ht="16.5" customHeight="1">
      <c r="A47" s="47"/>
      <c r="B47" s="51"/>
      <c r="C47" s="48"/>
      <c r="D47" s="48"/>
      <c r="E47" s="51"/>
      <c r="F47" s="5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</row>
    <row r="48" spans="1:26" ht="16.5" customHeight="1">
      <c r="A48" s="47"/>
      <c r="B48" s="51"/>
      <c r="C48" s="48"/>
      <c r="D48" s="48"/>
      <c r="E48" s="51"/>
      <c r="F48" s="5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</row>
    <row r="49" spans="1:26" ht="16.5" customHeight="1">
      <c r="A49" s="47"/>
      <c r="B49" s="51"/>
      <c r="C49" s="48"/>
      <c r="D49" s="48"/>
      <c r="E49" s="51"/>
      <c r="F49" s="5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</row>
    <row r="50" spans="1:26" ht="16.5" customHeight="1">
      <c r="A50" s="47"/>
      <c r="B50" s="51"/>
      <c r="C50" s="48"/>
      <c r="D50" s="48"/>
      <c r="E50" s="51"/>
      <c r="F50" s="5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</row>
    <row r="51" spans="1:26" ht="16.5" customHeight="1">
      <c r="A51" s="47"/>
      <c r="B51" s="51"/>
      <c r="C51" s="48"/>
      <c r="D51" s="48"/>
      <c r="E51" s="51"/>
      <c r="F51" s="5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</row>
    <row r="52" spans="1:26" ht="16.5" customHeight="1">
      <c r="A52" s="47"/>
      <c r="B52" s="51"/>
      <c r="C52" s="48"/>
      <c r="D52" s="48"/>
      <c r="E52" s="51"/>
      <c r="F52" s="5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</row>
    <row r="53" spans="1:26" ht="16.5" customHeight="1">
      <c r="A53" s="47"/>
      <c r="B53" s="51"/>
      <c r="C53" s="48"/>
      <c r="D53" s="48"/>
      <c r="E53" s="51"/>
      <c r="F53" s="5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</row>
    <row r="54" spans="1:26" ht="16.5" customHeight="1">
      <c r="A54" s="47"/>
      <c r="B54" s="51"/>
      <c r="C54" s="48"/>
      <c r="D54" s="48"/>
      <c r="E54" s="51"/>
      <c r="F54" s="5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</row>
    <row r="55" spans="1:26" ht="16.5" customHeight="1">
      <c r="A55" s="47"/>
      <c r="B55" s="51"/>
      <c r="C55" s="48"/>
      <c r="D55" s="48"/>
      <c r="E55" s="51"/>
      <c r="F55" s="5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</row>
    <row r="56" spans="1:26" ht="16.5" customHeight="1">
      <c r="A56" s="47"/>
      <c r="B56" s="51"/>
      <c r="C56" s="48"/>
      <c r="D56" s="48"/>
      <c r="E56" s="51"/>
      <c r="F56" s="5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</row>
    <row r="57" spans="1:26" ht="16.5" customHeight="1">
      <c r="A57" s="47"/>
      <c r="B57" s="51"/>
      <c r="C57" s="48"/>
      <c r="D57" s="48"/>
      <c r="E57" s="51"/>
      <c r="F57" s="5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</row>
    <row r="58" spans="1:26" ht="16.5" customHeight="1">
      <c r="A58" s="47"/>
      <c r="B58" s="51"/>
      <c r="C58" s="48"/>
      <c r="D58" s="48"/>
      <c r="E58" s="51"/>
      <c r="F58" s="5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</row>
    <row r="59" spans="1:26" ht="16.5" customHeight="1">
      <c r="A59" s="47"/>
      <c r="B59" s="51"/>
      <c r="C59" s="48"/>
      <c r="D59" s="48"/>
      <c r="E59" s="51"/>
      <c r="F59" s="5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</row>
    <row r="60" spans="1:26" ht="16.5" customHeight="1">
      <c r="A60" s="47"/>
      <c r="B60" s="51"/>
      <c r="C60" s="48"/>
      <c r="D60" s="48"/>
      <c r="E60" s="51"/>
      <c r="F60" s="5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</row>
    <row r="61" spans="1:26" ht="16.5" customHeight="1">
      <c r="A61" s="47"/>
      <c r="B61" s="51"/>
      <c r="C61" s="48"/>
      <c r="D61" s="48"/>
      <c r="E61" s="51"/>
      <c r="F61" s="5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</row>
    <row r="62" spans="1:26" ht="16.5" customHeight="1">
      <c r="A62" s="47"/>
      <c r="B62" s="51"/>
      <c r="C62" s="48"/>
      <c r="D62" s="48"/>
      <c r="E62" s="51"/>
      <c r="F62" s="5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</row>
    <row r="63" spans="1:26" ht="16.5" customHeight="1">
      <c r="A63" s="47"/>
      <c r="B63" s="51"/>
      <c r="C63" s="48"/>
      <c r="D63" s="48"/>
      <c r="E63" s="51"/>
      <c r="F63" s="5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</row>
    <row r="64" spans="1:26" ht="16.5" customHeight="1">
      <c r="A64" s="47"/>
      <c r="B64" s="51"/>
      <c r="C64" s="48"/>
      <c r="D64" s="48"/>
      <c r="E64" s="51"/>
      <c r="F64" s="5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</row>
    <row r="65" spans="1:26" ht="16.5" customHeight="1">
      <c r="A65" s="47"/>
      <c r="B65" s="51"/>
      <c r="C65" s="48"/>
      <c r="D65" s="48"/>
      <c r="E65" s="51"/>
      <c r="F65" s="5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</row>
    <row r="66" spans="1:26" ht="16.5" customHeight="1">
      <c r="A66" s="47"/>
      <c r="B66" s="51"/>
      <c r="C66" s="48"/>
      <c r="D66" s="48"/>
      <c r="E66" s="51"/>
      <c r="F66" s="5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</row>
    <row r="67" spans="1:26" ht="16.5" customHeight="1">
      <c r="A67" s="47"/>
      <c r="B67" s="51"/>
      <c r="C67" s="48"/>
      <c r="D67" s="48"/>
      <c r="E67" s="51"/>
      <c r="F67" s="5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</row>
    <row r="68" spans="1:26" ht="16.5" customHeight="1">
      <c r="A68" s="47"/>
      <c r="B68" s="51"/>
      <c r="C68" s="48"/>
      <c r="D68" s="48"/>
      <c r="E68" s="51"/>
      <c r="F68" s="5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</row>
    <row r="69" spans="1:26" ht="16.5" customHeight="1">
      <c r="A69" s="47"/>
      <c r="B69" s="51"/>
      <c r="C69" s="48"/>
      <c r="D69" s="48"/>
      <c r="E69" s="51"/>
      <c r="F69" s="5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</row>
    <row r="70" spans="1:26" ht="16.5" customHeight="1">
      <c r="A70" s="47"/>
      <c r="B70" s="51"/>
      <c r="C70" s="48"/>
      <c r="D70" s="48"/>
      <c r="E70" s="51"/>
      <c r="F70" s="5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</row>
    <row r="71" spans="1:26" ht="16.5" customHeight="1">
      <c r="A71" s="47"/>
      <c r="B71" s="51"/>
      <c r="C71" s="48"/>
      <c r="D71" s="48"/>
      <c r="E71" s="51"/>
      <c r="F71" s="5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</row>
    <row r="72" spans="1:26" ht="16.5" customHeight="1">
      <c r="A72" s="47"/>
      <c r="B72" s="51"/>
      <c r="C72" s="48"/>
      <c r="D72" s="48"/>
      <c r="E72" s="51"/>
      <c r="F72" s="5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</row>
    <row r="73" spans="1:26" ht="16.5" customHeight="1">
      <c r="A73" s="47"/>
      <c r="B73" s="51"/>
      <c r="C73" s="48"/>
      <c r="D73" s="48"/>
      <c r="E73" s="51"/>
      <c r="F73" s="5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</row>
    <row r="74" spans="1:26" ht="16.5" customHeight="1">
      <c r="A74" s="47"/>
      <c r="B74" s="51"/>
      <c r="C74" s="48"/>
      <c r="D74" s="48"/>
      <c r="E74" s="51"/>
      <c r="F74" s="5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</row>
    <row r="75" spans="1:26" ht="16.5" customHeight="1">
      <c r="A75" s="47"/>
      <c r="B75" s="51"/>
      <c r="C75" s="48"/>
      <c r="D75" s="48"/>
      <c r="E75" s="51"/>
      <c r="F75" s="5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</row>
    <row r="76" spans="1:26" ht="16.5" customHeight="1">
      <c r="A76" s="47"/>
      <c r="B76" s="51"/>
      <c r="C76" s="48"/>
      <c r="D76" s="48"/>
      <c r="E76" s="51"/>
      <c r="F76" s="5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</row>
    <row r="77" spans="1:26" ht="16.5" customHeight="1">
      <c r="A77" s="47"/>
      <c r="B77" s="51"/>
      <c r="C77" s="48"/>
      <c r="D77" s="48"/>
      <c r="E77" s="51"/>
      <c r="F77" s="5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</row>
    <row r="78" spans="1:26" ht="16.5" customHeight="1">
      <c r="A78" s="47"/>
      <c r="B78" s="51"/>
      <c r="C78" s="48"/>
      <c r="D78" s="48"/>
      <c r="E78" s="51"/>
      <c r="F78" s="5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</row>
    <row r="79" spans="1:26" ht="16.5" customHeight="1">
      <c r="A79" s="47"/>
      <c r="B79" s="51"/>
      <c r="C79" s="48"/>
      <c r="D79" s="48"/>
      <c r="E79" s="51"/>
      <c r="F79" s="5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</row>
    <row r="80" spans="1:26" ht="16.5" customHeight="1">
      <c r="A80" s="47"/>
      <c r="B80" s="51"/>
      <c r="C80" s="48"/>
      <c r="D80" s="48"/>
      <c r="E80" s="51"/>
      <c r="F80" s="5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</row>
    <row r="81" spans="1:26" ht="16.5" customHeight="1">
      <c r="A81" s="47"/>
      <c r="B81" s="51"/>
      <c r="C81" s="48"/>
      <c r="D81" s="48"/>
      <c r="E81" s="51"/>
      <c r="F81" s="5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</row>
    <row r="82" spans="1:26" ht="16.5" customHeight="1">
      <c r="A82" s="47"/>
      <c r="B82" s="51"/>
      <c r="C82" s="48"/>
      <c r="D82" s="48"/>
      <c r="E82" s="51"/>
      <c r="F82" s="5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</row>
    <row r="83" spans="1:26" ht="16.5" customHeight="1">
      <c r="A83" s="47"/>
      <c r="B83" s="51"/>
      <c r="C83" s="48"/>
      <c r="D83" s="48"/>
      <c r="E83" s="51"/>
      <c r="F83" s="5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</row>
    <row r="84" spans="1:26" ht="16.5" customHeight="1">
      <c r="A84" s="47"/>
      <c r="B84" s="51"/>
      <c r="C84" s="48"/>
      <c r="D84" s="48"/>
      <c r="E84" s="51"/>
      <c r="F84" s="5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</row>
    <row r="85" spans="1:26" ht="16.5" customHeight="1">
      <c r="A85" s="47"/>
      <c r="B85" s="51"/>
      <c r="C85" s="48"/>
      <c r="D85" s="48"/>
      <c r="E85" s="51"/>
      <c r="F85" s="5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</row>
    <row r="86" spans="1:26" ht="16.5" customHeight="1">
      <c r="A86" s="47"/>
      <c r="B86" s="51"/>
      <c r="C86" s="48"/>
      <c r="D86" s="48"/>
      <c r="E86" s="51"/>
      <c r="F86" s="5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</row>
    <row r="87" spans="1:26" ht="16.5" customHeight="1">
      <c r="A87" s="47"/>
      <c r="B87" s="51"/>
      <c r="C87" s="48"/>
      <c r="D87" s="48"/>
      <c r="E87" s="51"/>
      <c r="F87" s="5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</row>
    <row r="88" spans="1:26" ht="16.5" customHeight="1">
      <c r="A88" s="47"/>
      <c r="B88" s="51"/>
      <c r="C88" s="48"/>
      <c r="D88" s="48"/>
      <c r="E88" s="51"/>
      <c r="F88" s="5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</row>
    <row r="89" spans="1:26" ht="16.5" customHeight="1">
      <c r="A89" s="47"/>
      <c r="B89" s="51"/>
      <c r="C89" s="48"/>
      <c r="D89" s="48"/>
      <c r="E89" s="51"/>
      <c r="F89" s="5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</row>
    <row r="90" spans="1:26" ht="16.5" customHeight="1">
      <c r="A90" s="47"/>
      <c r="B90" s="51"/>
      <c r="C90" s="48"/>
      <c r="D90" s="48"/>
      <c r="E90" s="51"/>
      <c r="F90" s="5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</row>
    <row r="91" spans="1:26" ht="16.5" customHeight="1">
      <c r="A91" s="47"/>
      <c r="B91" s="51"/>
      <c r="C91" s="48"/>
      <c r="D91" s="48"/>
      <c r="E91" s="51"/>
      <c r="F91" s="5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</row>
    <row r="92" spans="1:26" ht="16.5" customHeight="1">
      <c r="A92" s="47"/>
      <c r="B92" s="51"/>
      <c r="C92" s="48"/>
      <c r="D92" s="48"/>
      <c r="E92" s="51"/>
      <c r="F92" s="5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</row>
    <row r="93" spans="1:26" ht="16.5" customHeight="1">
      <c r="A93" s="47"/>
      <c r="B93" s="51"/>
      <c r="C93" s="48"/>
      <c r="D93" s="48"/>
      <c r="E93" s="51"/>
      <c r="F93" s="5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</row>
    <row r="94" spans="1:26" ht="16.5" customHeight="1">
      <c r="A94" s="47"/>
      <c r="B94" s="51"/>
      <c r="C94" s="48"/>
      <c r="D94" s="48"/>
      <c r="E94" s="51"/>
      <c r="F94" s="5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</row>
    <row r="95" spans="1:26" ht="16.5" customHeight="1">
      <c r="A95" s="47"/>
      <c r="B95" s="51"/>
      <c r="C95" s="48"/>
      <c r="D95" s="48"/>
      <c r="E95" s="51"/>
      <c r="F95" s="5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</row>
    <row r="96" spans="1:26" ht="16.5" customHeight="1">
      <c r="A96" s="47"/>
      <c r="B96" s="51"/>
      <c r="C96" s="48"/>
      <c r="D96" s="48"/>
      <c r="E96" s="51"/>
      <c r="F96" s="5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</row>
    <row r="97" spans="1:26" ht="16.5" customHeight="1">
      <c r="A97" s="47"/>
      <c r="B97" s="51"/>
      <c r="C97" s="48"/>
      <c r="D97" s="48"/>
      <c r="E97" s="51"/>
      <c r="F97" s="5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</row>
    <row r="98" spans="1:26" ht="16.5" customHeight="1">
      <c r="A98" s="47"/>
      <c r="B98" s="51"/>
      <c r="C98" s="48"/>
      <c r="D98" s="48"/>
      <c r="E98" s="51"/>
      <c r="F98" s="5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</row>
    <row r="99" spans="1:26" ht="16.5" customHeight="1">
      <c r="A99" s="47"/>
      <c r="B99" s="51"/>
      <c r="C99" s="48"/>
      <c r="D99" s="48"/>
      <c r="E99" s="51"/>
      <c r="F99" s="5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</row>
    <row r="100" spans="1:26" ht="16.5" customHeight="1">
      <c r="A100" s="47"/>
      <c r="B100" s="51"/>
      <c r="C100" s="48"/>
      <c r="D100" s="48"/>
      <c r="E100" s="51"/>
      <c r="F100" s="5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</row>
    <row r="101" spans="1:26" ht="16.5" customHeight="1">
      <c r="A101" s="47"/>
      <c r="B101" s="51"/>
      <c r="C101" s="48"/>
      <c r="D101" s="48"/>
      <c r="E101" s="51"/>
      <c r="F101" s="5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</row>
    <row r="102" spans="1:26" ht="16.5" customHeight="1">
      <c r="A102" s="47"/>
      <c r="B102" s="51"/>
      <c r="C102" s="48"/>
      <c r="D102" s="48"/>
      <c r="E102" s="51"/>
      <c r="F102" s="5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</row>
    <row r="103" spans="1:26" ht="16.5" customHeight="1">
      <c r="A103" s="47"/>
      <c r="B103" s="51"/>
      <c r="C103" s="48"/>
      <c r="D103" s="48"/>
      <c r="E103" s="51"/>
      <c r="F103" s="5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</row>
    <row r="104" spans="1:26" ht="16.5" customHeight="1">
      <c r="A104" s="47"/>
      <c r="B104" s="51"/>
      <c r="C104" s="48"/>
      <c r="D104" s="48"/>
      <c r="E104" s="51"/>
      <c r="F104" s="5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</row>
    <row r="105" spans="1:26" ht="16.5" customHeight="1">
      <c r="A105" s="47"/>
      <c r="B105" s="51"/>
      <c r="C105" s="48"/>
      <c r="D105" s="48"/>
      <c r="E105" s="51"/>
      <c r="F105" s="5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</row>
    <row r="106" spans="1:26" ht="16.5" customHeight="1">
      <c r="A106" s="47"/>
      <c r="B106" s="51"/>
      <c r="C106" s="48"/>
      <c r="D106" s="48"/>
      <c r="E106" s="51"/>
      <c r="F106" s="5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</row>
    <row r="107" spans="1:26" ht="16.5" customHeight="1">
      <c r="A107" s="47"/>
      <c r="B107" s="51"/>
      <c r="C107" s="48"/>
      <c r="D107" s="48"/>
      <c r="E107" s="51"/>
      <c r="F107" s="5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</row>
    <row r="108" spans="1:26" ht="16.5" customHeight="1">
      <c r="A108" s="47"/>
      <c r="B108" s="51"/>
      <c r="C108" s="48"/>
      <c r="D108" s="48"/>
      <c r="E108" s="51"/>
      <c r="F108" s="5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</row>
    <row r="109" spans="1:26" ht="16.5" customHeight="1">
      <c r="A109" s="47"/>
      <c r="B109" s="51"/>
      <c r="C109" s="48"/>
      <c r="D109" s="48"/>
      <c r="E109" s="51"/>
      <c r="F109" s="5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</row>
    <row r="110" spans="1:26" ht="16.5" customHeight="1">
      <c r="A110" s="47"/>
      <c r="B110" s="51"/>
      <c r="C110" s="48"/>
      <c r="D110" s="48"/>
      <c r="E110" s="51"/>
      <c r="F110" s="5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</row>
    <row r="111" spans="1:26" ht="16.5" customHeight="1">
      <c r="A111" s="47"/>
      <c r="B111" s="51"/>
      <c r="C111" s="48"/>
      <c r="D111" s="48"/>
      <c r="E111" s="51"/>
      <c r="F111" s="5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</row>
    <row r="112" spans="1:26" ht="16.5" customHeight="1">
      <c r="A112" s="47"/>
      <c r="B112" s="51"/>
      <c r="C112" s="48"/>
      <c r="D112" s="48"/>
      <c r="E112" s="51"/>
      <c r="F112" s="5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</row>
    <row r="113" spans="1:26" ht="16.5" customHeight="1">
      <c r="A113" s="47"/>
      <c r="B113" s="51"/>
      <c r="C113" s="48"/>
      <c r="D113" s="48"/>
      <c r="E113" s="51"/>
      <c r="F113" s="5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</row>
    <row r="114" spans="1:26" ht="16.5" customHeight="1">
      <c r="A114" s="47"/>
      <c r="B114" s="51"/>
      <c r="C114" s="48"/>
      <c r="D114" s="48"/>
      <c r="E114" s="51"/>
      <c r="F114" s="5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</row>
    <row r="115" spans="1:26" ht="16.5" customHeight="1">
      <c r="A115" s="47"/>
      <c r="B115" s="51"/>
      <c r="C115" s="48"/>
      <c r="D115" s="48"/>
      <c r="E115" s="51"/>
      <c r="F115" s="5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</row>
    <row r="116" spans="1:26" ht="16.5" customHeight="1">
      <c r="A116" s="47"/>
      <c r="B116" s="51"/>
      <c r="C116" s="48"/>
      <c r="D116" s="48"/>
      <c r="E116" s="51"/>
      <c r="F116" s="5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</row>
    <row r="117" spans="1:26" ht="16.5" customHeight="1">
      <c r="A117" s="47"/>
      <c r="B117" s="51"/>
      <c r="C117" s="48"/>
      <c r="D117" s="48"/>
      <c r="E117" s="51"/>
      <c r="F117" s="5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</row>
    <row r="118" spans="1:26" ht="16.5" customHeight="1">
      <c r="A118" s="47"/>
      <c r="B118" s="51"/>
      <c r="C118" s="48"/>
      <c r="D118" s="48"/>
      <c r="E118" s="51"/>
      <c r="F118" s="5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</row>
    <row r="119" spans="1:26" ht="16.5" customHeight="1">
      <c r="A119" s="47"/>
      <c r="B119" s="51"/>
      <c r="C119" s="48"/>
      <c r="D119" s="48"/>
      <c r="E119" s="51"/>
      <c r="F119" s="5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</row>
    <row r="120" spans="1:26" ht="16.5" customHeight="1">
      <c r="A120" s="47"/>
      <c r="B120" s="51"/>
      <c r="C120" s="48"/>
      <c r="D120" s="48"/>
      <c r="E120" s="51"/>
      <c r="F120" s="5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</row>
    <row r="121" spans="1:26" ht="16.5" customHeight="1">
      <c r="A121" s="47"/>
      <c r="B121" s="51"/>
      <c r="C121" s="48"/>
      <c r="D121" s="48"/>
      <c r="E121" s="51"/>
      <c r="F121" s="5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</row>
    <row r="122" spans="1:26" ht="16.5" customHeight="1">
      <c r="A122" s="47"/>
      <c r="B122" s="51"/>
      <c r="C122" s="48"/>
      <c r="D122" s="48"/>
      <c r="E122" s="51"/>
      <c r="F122" s="5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</row>
    <row r="123" spans="1:26" ht="16.5" customHeight="1">
      <c r="A123" s="47"/>
      <c r="B123" s="51"/>
      <c r="C123" s="48"/>
      <c r="D123" s="48"/>
      <c r="E123" s="51"/>
      <c r="F123" s="5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</row>
    <row r="124" spans="1:26" ht="16.5" customHeight="1">
      <c r="A124" s="47"/>
      <c r="B124" s="51"/>
      <c r="C124" s="48"/>
      <c r="D124" s="48"/>
      <c r="E124" s="51"/>
      <c r="F124" s="5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</row>
    <row r="125" spans="1:26" ht="16.5" customHeight="1">
      <c r="A125" s="47"/>
      <c r="B125" s="51"/>
      <c r="C125" s="48"/>
      <c r="D125" s="48"/>
      <c r="E125" s="51"/>
      <c r="F125" s="5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</row>
    <row r="126" spans="1:26" ht="16.5" customHeight="1">
      <c r="A126" s="47"/>
      <c r="B126" s="51"/>
      <c r="C126" s="48"/>
      <c r="D126" s="48"/>
      <c r="E126" s="51"/>
      <c r="F126" s="5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</row>
    <row r="127" spans="1:26" ht="16.5" customHeight="1">
      <c r="A127" s="47"/>
      <c r="B127" s="51"/>
      <c r="C127" s="48"/>
      <c r="D127" s="48"/>
      <c r="E127" s="51"/>
      <c r="F127" s="5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</row>
    <row r="128" spans="1:26" ht="16.5" customHeight="1">
      <c r="A128" s="47"/>
      <c r="B128" s="51"/>
      <c r="C128" s="48"/>
      <c r="D128" s="48"/>
      <c r="E128" s="51"/>
      <c r="F128" s="5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</row>
    <row r="129" spans="1:26" ht="16.5" customHeight="1">
      <c r="A129" s="47"/>
      <c r="B129" s="51"/>
      <c r="C129" s="48"/>
      <c r="D129" s="48"/>
      <c r="E129" s="51"/>
      <c r="F129" s="5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</row>
    <row r="130" spans="1:26" ht="16.5" customHeight="1">
      <c r="A130" s="47"/>
      <c r="B130" s="51"/>
      <c r="C130" s="48"/>
      <c r="D130" s="48"/>
      <c r="E130" s="51"/>
      <c r="F130" s="5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</row>
    <row r="131" spans="1:26" ht="16.5" customHeight="1">
      <c r="A131" s="47"/>
      <c r="B131" s="51"/>
      <c r="C131" s="48"/>
      <c r="D131" s="48"/>
      <c r="E131" s="51"/>
      <c r="F131" s="5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</row>
    <row r="132" spans="1:26" ht="16.5" customHeight="1">
      <c r="A132" s="47"/>
      <c r="B132" s="51"/>
      <c r="C132" s="48"/>
      <c r="D132" s="48"/>
      <c r="E132" s="51"/>
      <c r="F132" s="5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</row>
    <row r="133" spans="1:26" ht="16.5" customHeight="1">
      <c r="A133" s="47"/>
      <c r="B133" s="51"/>
      <c r="C133" s="48"/>
      <c r="D133" s="48"/>
      <c r="E133" s="51"/>
      <c r="F133" s="5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</row>
    <row r="134" spans="1:26" ht="16.5" customHeight="1">
      <c r="A134" s="47"/>
      <c r="B134" s="51"/>
      <c r="C134" s="48"/>
      <c r="D134" s="48"/>
      <c r="E134" s="51"/>
      <c r="F134" s="5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</row>
    <row r="135" spans="1:26" ht="16.5" customHeight="1">
      <c r="A135" s="47"/>
      <c r="B135" s="51"/>
      <c r="C135" s="48"/>
      <c r="D135" s="48"/>
      <c r="E135" s="51"/>
      <c r="F135" s="5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</row>
    <row r="136" spans="1:26" ht="16.5" customHeight="1">
      <c r="A136" s="47"/>
      <c r="B136" s="51"/>
      <c r="C136" s="48"/>
      <c r="D136" s="48"/>
      <c r="E136" s="51"/>
      <c r="F136" s="5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</row>
    <row r="137" spans="1:26" ht="16.5" customHeight="1">
      <c r="A137" s="47"/>
      <c r="B137" s="51"/>
      <c r="C137" s="48"/>
      <c r="D137" s="48"/>
      <c r="E137" s="51"/>
      <c r="F137" s="5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</row>
    <row r="138" spans="1:26" ht="16.5" customHeight="1">
      <c r="A138" s="47"/>
      <c r="B138" s="51"/>
      <c r="C138" s="48"/>
      <c r="D138" s="48"/>
      <c r="E138" s="51"/>
      <c r="F138" s="5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</row>
    <row r="139" spans="1:26" ht="16.5" customHeight="1">
      <c r="A139" s="47"/>
      <c r="B139" s="51"/>
      <c r="C139" s="48"/>
      <c r="D139" s="48"/>
      <c r="E139" s="51"/>
      <c r="F139" s="5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</row>
    <row r="140" spans="1:26" ht="16.5" customHeight="1">
      <c r="A140" s="47"/>
      <c r="B140" s="51"/>
      <c r="C140" s="48"/>
      <c r="D140" s="48"/>
      <c r="E140" s="51"/>
      <c r="F140" s="5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</row>
    <row r="141" spans="1:26" ht="16.5" customHeight="1">
      <c r="A141" s="47"/>
      <c r="B141" s="51"/>
      <c r="C141" s="48"/>
      <c r="D141" s="48"/>
      <c r="E141" s="51"/>
      <c r="F141" s="5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</row>
    <row r="142" spans="1:26" ht="16.5" customHeight="1">
      <c r="A142" s="47"/>
      <c r="B142" s="51"/>
      <c r="C142" s="48"/>
      <c r="D142" s="48"/>
      <c r="E142" s="51"/>
      <c r="F142" s="5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</row>
    <row r="143" spans="1:26" ht="16.5" customHeight="1">
      <c r="A143" s="47"/>
      <c r="B143" s="51"/>
      <c r="C143" s="48"/>
      <c r="D143" s="48"/>
      <c r="E143" s="51"/>
      <c r="F143" s="5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</row>
    <row r="144" spans="1:26" ht="16.5" customHeight="1">
      <c r="A144" s="47"/>
      <c r="B144" s="51"/>
      <c r="C144" s="48"/>
      <c r="D144" s="48"/>
      <c r="E144" s="51"/>
      <c r="F144" s="5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</row>
    <row r="145" spans="1:26" ht="16.5" customHeight="1">
      <c r="A145" s="47"/>
      <c r="B145" s="51"/>
      <c r="C145" s="48"/>
      <c r="D145" s="48"/>
      <c r="E145" s="51"/>
      <c r="F145" s="5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</row>
    <row r="146" spans="1:26" ht="16.5" customHeight="1">
      <c r="A146" s="47"/>
      <c r="B146" s="51"/>
      <c r="C146" s="48"/>
      <c r="D146" s="48"/>
      <c r="E146" s="51"/>
      <c r="F146" s="5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</row>
    <row r="147" spans="1:26" ht="16.5" customHeight="1">
      <c r="A147" s="47"/>
      <c r="B147" s="51"/>
      <c r="C147" s="48"/>
      <c r="D147" s="48"/>
      <c r="E147" s="51"/>
      <c r="F147" s="5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</row>
    <row r="148" spans="1:26" ht="16.5" customHeight="1">
      <c r="A148" s="47"/>
      <c r="B148" s="51"/>
      <c r="C148" s="48"/>
      <c r="D148" s="48"/>
      <c r="E148" s="51"/>
      <c r="F148" s="5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</row>
    <row r="149" spans="1:26" ht="16.5" customHeight="1">
      <c r="A149" s="47"/>
      <c r="B149" s="51"/>
      <c r="C149" s="48"/>
      <c r="D149" s="48"/>
      <c r="E149" s="51"/>
      <c r="F149" s="5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</row>
    <row r="150" spans="1:26" ht="16.5" customHeight="1">
      <c r="A150" s="47"/>
      <c r="B150" s="51"/>
      <c r="C150" s="48"/>
      <c r="D150" s="48"/>
      <c r="E150" s="51"/>
      <c r="F150" s="5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</row>
    <row r="151" spans="1:26" ht="16.5" customHeight="1">
      <c r="A151" s="47"/>
      <c r="B151" s="51"/>
      <c r="C151" s="48"/>
      <c r="D151" s="48"/>
      <c r="E151" s="51"/>
      <c r="F151" s="5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</row>
    <row r="152" spans="1:26" ht="16.5" customHeight="1">
      <c r="A152" s="47"/>
      <c r="B152" s="51"/>
      <c r="C152" s="48"/>
      <c r="D152" s="48"/>
      <c r="E152" s="51"/>
      <c r="F152" s="5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</row>
    <row r="153" spans="1:26" ht="16.5" customHeight="1">
      <c r="A153" s="47"/>
      <c r="B153" s="51"/>
      <c r="C153" s="48"/>
      <c r="D153" s="48"/>
      <c r="E153" s="51"/>
      <c r="F153" s="5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</row>
    <row r="154" spans="1:26" ht="16.5" customHeight="1">
      <c r="A154" s="47"/>
      <c r="B154" s="51"/>
      <c r="C154" s="48"/>
      <c r="D154" s="48"/>
      <c r="E154" s="51"/>
      <c r="F154" s="5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</row>
    <row r="155" spans="1:26" ht="16.5" customHeight="1">
      <c r="A155" s="47"/>
      <c r="B155" s="51"/>
      <c r="C155" s="48"/>
      <c r="D155" s="48"/>
      <c r="E155" s="51"/>
      <c r="F155" s="5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</row>
    <row r="156" spans="1:26" ht="16.5" customHeight="1">
      <c r="A156" s="47"/>
      <c r="B156" s="51"/>
      <c r="C156" s="48"/>
      <c r="D156" s="48"/>
      <c r="E156" s="51"/>
      <c r="F156" s="5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</row>
    <row r="157" spans="1:26" ht="16.5" customHeight="1">
      <c r="A157" s="47"/>
      <c r="B157" s="51"/>
      <c r="C157" s="48"/>
      <c r="D157" s="48"/>
      <c r="E157" s="51"/>
      <c r="F157" s="5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</row>
    <row r="158" spans="1:26" ht="16.5" customHeight="1">
      <c r="A158" s="47"/>
      <c r="B158" s="51"/>
      <c r="C158" s="48"/>
      <c r="D158" s="48"/>
      <c r="E158" s="51"/>
      <c r="F158" s="5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</row>
    <row r="159" spans="1:26" ht="16.5" customHeight="1">
      <c r="A159" s="47"/>
      <c r="B159" s="51"/>
      <c r="C159" s="48"/>
      <c r="D159" s="48"/>
      <c r="E159" s="51"/>
      <c r="F159" s="5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</row>
    <row r="160" spans="1:26" ht="16.5" customHeight="1">
      <c r="A160" s="47"/>
      <c r="B160" s="51"/>
      <c r="C160" s="48"/>
      <c r="D160" s="48"/>
      <c r="E160" s="51"/>
      <c r="F160" s="5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</row>
    <row r="161" spans="1:26" ht="16.5" customHeight="1">
      <c r="A161" s="47"/>
      <c r="B161" s="51"/>
      <c r="C161" s="48"/>
      <c r="D161" s="48"/>
      <c r="E161" s="51"/>
      <c r="F161" s="5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</row>
    <row r="162" spans="1:26" ht="16.5" customHeight="1">
      <c r="A162" s="47"/>
      <c r="B162" s="51"/>
      <c r="C162" s="48"/>
      <c r="D162" s="48"/>
      <c r="E162" s="51"/>
      <c r="F162" s="5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</row>
    <row r="163" spans="1:26" ht="16.5" customHeight="1">
      <c r="A163" s="47"/>
      <c r="B163" s="51"/>
      <c r="C163" s="48"/>
      <c r="D163" s="48"/>
      <c r="E163" s="51"/>
      <c r="F163" s="5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</row>
    <row r="164" spans="1:26" ht="16.5" customHeight="1">
      <c r="A164" s="47"/>
      <c r="B164" s="51"/>
      <c r="C164" s="48"/>
      <c r="D164" s="48"/>
      <c r="E164" s="51"/>
      <c r="F164" s="5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</row>
    <row r="165" spans="1:26" ht="16.5" customHeight="1">
      <c r="A165" s="47"/>
      <c r="B165" s="51"/>
      <c r="C165" s="48"/>
      <c r="D165" s="48"/>
      <c r="E165" s="51"/>
      <c r="F165" s="5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</row>
    <row r="166" spans="1:26" ht="16.5" customHeight="1">
      <c r="A166" s="47"/>
      <c r="B166" s="51"/>
      <c r="C166" s="48"/>
      <c r="D166" s="48"/>
      <c r="E166" s="51"/>
      <c r="F166" s="5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</row>
    <row r="167" spans="1:26" ht="16.5" customHeight="1">
      <c r="A167" s="47"/>
      <c r="B167" s="51"/>
      <c r="C167" s="48"/>
      <c r="D167" s="48"/>
      <c r="E167" s="51"/>
      <c r="F167" s="5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</row>
    <row r="168" spans="1:26" ht="16.5" customHeight="1">
      <c r="A168" s="47"/>
      <c r="B168" s="51"/>
      <c r="C168" s="48"/>
      <c r="D168" s="48"/>
      <c r="E168" s="51"/>
      <c r="F168" s="5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</row>
    <row r="169" spans="1:26" ht="16.5" customHeight="1">
      <c r="A169" s="47"/>
      <c r="B169" s="51"/>
      <c r="C169" s="48"/>
      <c r="D169" s="48"/>
      <c r="E169" s="51"/>
      <c r="F169" s="5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</row>
    <row r="170" spans="1:26" ht="16.5" customHeight="1">
      <c r="A170" s="47"/>
      <c r="B170" s="51"/>
      <c r="C170" s="48"/>
      <c r="D170" s="48"/>
      <c r="E170" s="51"/>
      <c r="F170" s="5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</row>
    <row r="171" spans="1:26" ht="16.5" customHeight="1">
      <c r="A171" s="47"/>
      <c r="B171" s="51"/>
      <c r="C171" s="48"/>
      <c r="D171" s="48"/>
      <c r="E171" s="51"/>
      <c r="F171" s="5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</row>
    <row r="172" spans="1:26" ht="16.5" customHeight="1">
      <c r="A172" s="47"/>
      <c r="B172" s="51"/>
      <c r="C172" s="48"/>
      <c r="D172" s="48"/>
      <c r="E172" s="51"/>
      <c r="F172" s="5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</row>
    <row r="173" spans="1:26" ht="16.5" customHeight="1">
      <c r="A173" s="47"/>
      <c r="B173" s="51"/>
      <c r="C173" s="48"/>
      <c r="D173" s="48"/>
      <c r="E173" s="51"/>
      <c r="F173" s="5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</row>
    <row r="174" spans="1:26" ht="16.5" customHeight="1">
      <c r="A174" s="47"/>
      <c r="B174" s="51"/>
      <c r="C174" s="48"/>
      <c r="D174" s="48"/>
      <c r="E174" s="51"/>
      <c r="F174" s="5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</row>
    <row r="175" spans="1:26" ht="16.5" customHeight="1">
      <c r="A175" s="47"/>
      <c r="B175" s="51"/>
      <c r="C175" s="48"/>
      <c r="D175" s="48"/>
      <c r="E175" s="51"/>
      <c r="F175" s="5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</row>
    <row r="176" spans="1:26" ht="16.5" customHeight="1">
      <c r="A176" s="47"/>
      <c r="B176" s="51"/>
      <c r="C176" s="48"/>
      <c r="D176" s="48"/>
      <c r="E176" s="51"/>
      <c r="F176" s="5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</row>
    <row r="177" spans="1:26" ht="16.5" customHeight="1">
      <c r="A177" s="47"/>
      <c r="B177" s="51"/>
      <c r="C177" s="48"/>
      <c r="D177" s="48"/>
      <c r="E177" s="51"/>
      <c r="F177" s="5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</row>
    <row r="178" spans="1:26" ht="16.5" customHeight="1">
      <c r="A178" s="47"/>
      <c r="B178" s="51"/>
      <c r="C178" s="48"/>
      <c r="D178" s="48"/>
      <c r="E178" s="51"/>
      <c r="F178" s="5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</row>
    <row r="179" spans="1:26" ht="16.5" customHeight="1">
      <c r="A179" s="47"/>
      <c r="B179" s="51"/>
      <c r="C179" s="48"/>
      <c r="D179" s="48"/>
      <c r="E179" s="51"/>
      <c r="F179" s="5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</row>
    <row r="180" spans="1:26" ht="16.5" customHeight="1">
      <c r="A180" s="47"/>
      <c r="B180" s="51"/>
      <c r="C180" s="48"/>
      <c r="D180" s="48"/>
      <c r="E180" s="51"/>
      <c r="F180" s="5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</row>
    <row r="181" spans="1:26" ht="16.5" customHeight="1">
      <c r="A181" s="47"/>
      <c r="B181" s="51"/>
      <c r="C181" s="48"/>
      <c r="D181" s="48"/>
      <c r="E181" s="51"/>
      <c r="F181" s="5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</row>
    <row r="182" spans="1:26" ht="16.5" customHeight="1">
      <c r="A182" s="47"/>
      <c r="B182" s="51"/>
      <c r="C182" s="48"/>
      <c r="D182" s="48"/>
      <c r="E182" s="51"/>
      <c r="F182" s="5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</row>
    <row r="183" spans="1:26" ht="16.5" customHeight="1">
      <c r="A183" s="47"/>
      <c r="B183" s="51"/>
      <c r="C183" s="48"/>
      <c r="D183" s="48"/>
      <c r="E183" s="51"/>
      <c r="F183" s="5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</row>
    <row r="184" spans="1:26" ht="16.5" customHeight="1">
      <c r="A184" s="47"/>
      <c r="B184" s="51"/>
      <c r="C184" s="48"/>
      <c r="D184" s="48"/>
      <c r="E184" s="51"/>
      <c r="F184" s="5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</row>
    <row r="185" spans="1:26" ht="16.5" customHeight="1">
      <c r="A185" s="47"/>
      <c r="B185" s="51"/>
      <c r="C185" s="48"/>
      <c r="D185" s="48"/>
      <c r="E185" s="51"/>
      <c r="F185" s="5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</row>
    <row r="186" spans="1:26" ht="16.5" customHeight="1">
      <c r="A186" s="47"/>
      <c r="B186" s="51"/>
      <c r="C186" s="48"/>
      <c r="D186" s="48"/>
      <c r="E186" s="51"/>
      <c r="F186" s="5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</row>
    <row r="187" spans="1:26" ht="16.5" customHeight="1">
      <c r="A187" s="47"/>
      <c r="B187" s="51"/>
      <c r="C187" s="48"/>
      <c r="D187" s="48"/>
      <c r="E187" s="51"/>
      <c r="F187" s="5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</row>
    <row r="188" spans="1:26" ht="16.5" customHeight="1">
      <c r="A188" s="47"/>
      <c r="B188" s="51"/>
      <c r="C188" s="48"/>
      <c r="D188" s="48"/>
      <c r="E188" s="51"/>
      <c r="F188" s="5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</row>
    <row r="189" spans="1:26" ht="16.5" customHeight="1">
      <c r="A189" s="47"/>
      <c r="B189" s="51"/>
      <c r="C189" s="48"/>
      <c r="D189" s="48"/>
      <c r="E189" s="51"/>
      <c r="F189" s="5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</row>
    <row r="190" spans="1:26" ht="16.5" customHeight="1">
      <c r="A190" s="47"/>
      <c r="B190" s="51"/>
      <c r="C190" s="48"/>
      <c r="D190" s="48"/>
      <c r="E190" s="51"/>
      <c r="F190" s="5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</row>
    <row r="191" spans="1:26" ht="16.5" customHeight="1">
      <c r="A191" s="47"/>
      <c r="B191" s="51"/>
      <c r="C191" s="48"/>
      <c r="D191" s="48"/>
      <c r="E191" s="51"/>
      <c r="F191" s="5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</row>
    <row r="192" spans="1:26" ht="16.5" customHeight="1">
      <c r="A192" s="47"/>
      <c r="B192" s="51"/>
      <c r="C192" s="48"/>
      <c r="D192" s="48"/>
      <c r="E192" s="51"/>
      <c r="F192" s="5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</row>
    <row r="193" spans="1:26" ht="16.5" customHeight="1">
      <c r="A193" s="47"/>
      <c r="B193" s="51"/>
      <c r="C193" s="48"/>
      <c r="D193" s="48"/>
      <c r="E193" s="51"/>
      <c r="F193" s="5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</row>
    <row r="194" spans="1:26" ht="16.5" customHeight="1">
      <c r="A194" s="47"/>
      <c r="B194" s="51"/>
      <c r="C194" s="48"/>
      <c r="D194" s="48"/>
      <c r="E194" s="51"/>
      <c r="F194" s="5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</row>
    <row r="195" spans="1:26" ht="16.5" customHeight="1">
      <c r="A195" s="47"/>
      <c r="B195" s="51"/>
      <c r="C195" s="48"/>
      <c r="D195" s="48"/>
      <c r="E195" s="51"/>
      <c r="F195" s="5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</row>
    <row r="196" spans="1:26" ht="16.5" customHeight="1">
      <c r="A196" s="47"/>
      <c r="B196" s="51"/>
      <c r="C196" s="48"/>
      <c r="D196" s="48"/>
      <c r="E196" s="51"/>
      <c r="F196" s="5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</row>
    <row r="197" spans="1:26" ht="16.5" customHeight="1">
      <c r="A197" s="47"/>
      <c r="B197" s="51"/>
      <c r="C197" s="48"/>
      <c r="D197" s="48"/>
      <c r="E197" s="51"/>
      <c r="F197" s="5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</row>
    <row r="198" spans="1:26" ht="16.5" customHeight="1">
      <c r="A198" s="47"/>
      <c r="B198" s="51"/>
      <c r="C198" s="48"/>
      <c r="D198" s="48"/>
      <c r="E198" s="51"/>
      <c r="F198" s="5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</row>
    <row r="199" spans="1:26" ht="16.5" customHeight="1">
      <c r="A199" s="47"/>
      <c r="B199" s="51"/>
      <c r="C199" s="48"/>
      <c r="D199" s="48"/>
      <c r="E199" s="51"/>
      <c r="F199" s="5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</row>
    <row r="200" spans="1:26" ht="16.5" customHeight="1">
      <c r="A200" s="47"/>
      <c r="B200" s="51"/>
      <c r="C200" s="48"/>
      <c r="D200" s="48"/>
      <c r="E200" s="51"/>
      <c r="F200" s="5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</row>
    <row r="201" spans="1:26" ht="16.5" customHeight="1">
      <c r="A201" s="47"/>
      <c r="B201" s="51"/>
      <c r="C201" s="48"/>
      <c r="D201" s="48"/>
      <c r="E201" s="51"/>
      <c r="F201" s="5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</row>
    <row r="202" spans="1:26" ht="16.5" customHeight="1">
      <c r="A202" s="47"/>
      <c r="B202" s="51"/>
      <c r="C202" s="48"/>
      <c r="D202" s="48"/>
      <c r="E202" s="51"/>
      <c r="F202" s="5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</row>
    <row r="203" spans="1:26" ht="16.5" customHeight="1">
      <c r="A203" s="47"/>
      <c r="B203" s="51"/>
      <c r="C203" s="48"/>
      <c r="D203" s="48"/>
      <c r="E203" s="51"/>
      <c r="F203" s="5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</row>
    <row r="204" spans="1:26" ht="16.5" customHeight="1">
      <c r="A204" s="47"/>
      <c r="B204" s="51"/>
      <c r="C204" s="48"/>
      <c r="D204" s="48"/>
      <c r="E204" s="51"/>
      <c r="F204" s="5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</row>
    <row r="205" spans="1:26" ht="16.5" customHeight="1">
      <c r="A205" s="47"/>
      <c r="B205" s="51"/>
      <c r="C205" s="48"/>
      <c r="D205" s="48"/>
      <c r="E205" s="51"/>
      <c r="F205" s="5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</row>
    <row r="206" spans="1:26" ht="16.5" customHeight="1">
      <c r="A206" s="47"/>
      <c r="B206" s="51"/>
      <c r="C206" s="48"/>
      <c r="D206" s="48"/>
      <c r="E206" s="51"/>
      <c r="F206" s="5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</row>
    <row r="207" spans="1:26" ht="16.5" customHeight="1">
      <c r="A207" s="47"/>
      <c r="B207" s="51"/>
      <c r="C207" s="48"/>
      <c r="D207" s="48"/>
      <c r="E207" s="51"/>
      <c r="F207" s="5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</row>
    <row r="208" spans="1:26" ht="16.5" customHeight="1">
      <c r="A208" s="47"/>
      <c r="B208" s="51"/>
      <c r="C208" s="48"/>
      <c r="D208" s="48"/>
      <c r="E208" s="51"/>
      <c r="F208" s="5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</row>
    <row r="209" spans="1:26" ht="16.5" customHeight="1">
      <c r="A209" s="47"/>
      <c r="B209" s="51"/>
      <c r="C209" s="48"/>
      <c r="D209" s="48"/>
      <c r="E209" s="51"/>
      <c r="F209" s="5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</row>
    <row r="210" spans="1:26" ht="16.5" customHeight="1">
      <c r="A210" s="47"/>
      <c r="B210" s="51"/>
      <c r="C210" s="48"/>
      <c r="D210" s="48"/>
      <c r="E210" s="51"/>
      <c r="F210" s="5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</row>
    <row r="211" spans="1:26" ht="16.5" customHeight="1">
      <c r="A211" s="47"/>
      <c r="B211" s="51"/>
      <c r="C211" s="48"/>
      <c r="D211" s="48"/>
      <c r="E211" s="51"/>
      <c r="F211" s="5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</row>
    <row r="212" spans="1:26" ht="16.5" customHeight="1">
      <c r="A212" s="47"/>
      <c r="B212" s="51"/>
      <c r="C212" s="48"/>
      <c r="D212" s="48"/>
      <c r="E212" s="51"/>
      <c r="F212" s="5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</row>
    <row r="213" spans="1:26" ht="16.5" customHeight="1">
      <c r="A213" s="47"/>
      <c r="B213" s="51"/>
      <c r="C213" s="48"/>
      <c r="D213" s="48"/>
      <c r="E213" s="51"/>
      <c r="F213" s="5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</row>
    <row r="214" spans="1:26" ht="16.5" customHeight="1">
      <c r="A214" s="47"/>
      <c r="B214" s="51"/>
      <c r="C214" s="48"/>
      <c r="D214" s="48"/>
      <c r="E214" s="51"/>
      <c r="F214" s="5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</row>
    <row r="215" spans="1:26" ht="16.5" customHeight="1">
      <c r="A215" s="47"/>
      <c r="B215" s="51"/>
      <c r="C215" s="48"/>
      <c r="D215" s="48"/>
      <c r="E215" s="51"/>
      <c r="F215" s="5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</row>
    <row r="216" spans="1:26" ht="16.5" customHeight="1">
      <c r="A216" s="47"/>
      <c r="B216" s="51"/>
      <c r="C216" s="48"/>
      <c r="D216" s="48"/>
      <c r="E216" s="51"/>
      <c r="F216" s="5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</row>
    <row r="217" spans="1:26" ht="16.5" customHeight="1">
      <c r="A217" s="47"/>
      <c r="B217" s="51"/>
      <c r="C217" s="48"/>
      <c r="D217" s="48"/>
      <c r="E217" s="51"/>
      <c r="F217" s="5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</row>
    <row r="218" spans="1:26" ht="16.5" customHeight="1">
      <c r="A218" s="47"/>
      <c r="B218" s="51"/>
      <c r="C218" s="48"/>
      <c r="D218" s="48"/>
      <c r="E218" s="51"/>
      <c r="F218" s="5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</row>
    <row r="219" spans="1:26" ht="16.5" customHeight="1">
      <c r="A219" s="47"/>
      <c r="B219" s="51"/>
      <c r="C219" s="48"/>
      <c r="D219" s="48"/>
      <c r="E219" s="51"/>
      <c r="F219" s="5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</row>
    <row r="220" spans="1:26" ht="16.5" customHeight="1">
      <c r="A220" s="47"/>
      <c r="B220" s="51"/>
      <c r="C220" s="48"/>
      <c r="D220" s="48"/>
      <c r="E220" s="51"/>
      <c r="F220" s="5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</row>
    <row r="221" spans="1:26" ht="16.5" customHeight="1">
      <c r="A221" s="47"/>
      <c r="B221" s="51"/>
      <c r="C221" s="48"/>
      <c r="D221" s="48"/>
      <c r="E221" s="51"/>
      <c r="F221" s="5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</row>
    <row r="222" spans="1:26" ht="16.5" customHeight="1">
      <c r="A222" s="47"/>
      <c r="B222" s="51"/>
      <c r="C222" s="48"/>
      <c r="D222" s="48"/>
      <c r="E222" s="51"/>
      <c r="F222" s="5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</row>
    <row r="223" spans="1:26" ht="16.5" customHeight="1">
      <c r="A223" s="47"/>
      <c r="B223" s="51"/>
      <c r="C223" s="48"/>
      <c r="D223" s="48"/>
      <c r="E223" s="51"/>
      <c r="F223" s="5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</row>
    <row r="224" spans="1:26" ht="16.5" customHeight="1">
      <c r="A224" s="47"/>
      <c r="B224" s="51"/>
      <c r="C224" s="48"/>
      <c r="D224" s="48"/>
      <c r="E224" s="51"/>
      <c r="F224" s="5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</row>
    <row r="225" spans="1:26" ht="16.5" customHeight="1">
      <c r="A225" s="47"/>
      <c r="B225" s="51"/>
      <c r="C225" s="48"/>
      <c r="D225" s="48"/>
      <c r="E225" s="51"/>
      <c r="F225" s="5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</row>
    <row r="226" spans="1:26" ht="16.5" customHeight="1">
      <c r="A226" s="47"/>
      <c r="B226" s="51"/>
      <c r="C226" s="48"/>
      <c r="D226" s="48"/>
      <c r="E226" s="51"/>
      <c r="F226" s="5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</row>
    <row r="227" spans="1:26" ht="16.5" customHeight="1">
      <c r="A227" s="47"/>
      <c r="B227" s="51"/>
      <c r="C227" s="48"/>
      <c r="D227" s="48"/>
      <c r="E227" s="51"/>
      <c r="F227" s="5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</row>
    <row r="228" spans="1:26" ht="16.5" customHeight="1">
      <c r="A228" s="47"/>
      <c r="B228" s="51"/>
      <c r="C228" s="48"/>
      <c r="D228" s="48"/>
      <c r="E228" s="51"/>
      <c r="F228" s="5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</row>
    <row r="229" spans="1:26" ht="16.5" customHeight="1">
      <c r="A229" s="47"/>
      <c r="B229" s="51"/>
      <c r="C229" s="48"/>
      <c r="D229" s="48"/>
      <c r="E229" s="51"/>
      <c r="F229" s="5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</row>
    <row r="230" spans="1:26" ht="16.5" customHeight="1">
      <c r="A230" s="47"/>
      <c r="B230" s="51"/>
      <c r="C230" s="48"/>
      <c r="D230" s="48"/>
      <c r="E230" s="51"/>
      <c r="F230" s="5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</row>
    <row r="231" spans="1:26" ht="16.5" customHeight="1">
      <c r="A231" s="47"/>
      <c r="B231" s="51"/>
      <c r="C231" s="48"/>
      <c r="D231" s="48"/>
      <c r="E231" s="51"/>
      <c r="F231" s="5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</row>
    <row r="232" spans="1:26" ht="16.5" customHeight="1">
      <c r="A232" s="47"/>
      <c r="B232" s="51"/>
      <c r="C232" s="48"/>
      <c r="D232" s="48"/>
      <c r="E232" s="51"/>
      <c r="F232" s="5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</row>
    <row r="233" spans="1:26" ht="16.5" customHeight="1">
      <c r="A233" s="47"/>
      <c r="B233" s="51"/>
      <c r="C233" s="48"/>
      <c r="D233" s="48"/>
      <c r="E233" s="51"/>
      <c r="F233" s="5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</row>
    <row r="234" spans="1:26" ht="16.5" customHeight="1">
      <c r="A234" s="47"/>
      <c r="B234" s="51"/>
      <c r="C234" s="48"/>
      <c r="D234" s="48"/>
      <c r="E234" s="51"/>
      <c r="F234" s="5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</row>
    <row r="235" spans="1:26" ht="16.5" customHeight="1">
      <c r="A235" s="47"/>
      <c r="B235" s="51"/>
      <c r="C235" s="48"/>
      <c r="D235" s="48"/>
      <c r="E235" s="51"/>
      <c r="F235" s="5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</row>
    <row r="236" spans="1:26" ht="16.5" customHeight="1">
      <c r="A236" s="47"/>
      <c r="B236" s="51"/>
      <c r="C236" s="48"/>
      <c r="D236" s="48"/>
      <c r="E236" s="51"/>
      <c r="F236" s="5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</row>
    <row r="237" spans="1:26" ht="16.5" customHeight="1">
      <c r="A237" s="47"/>
      <c r="B237" s="51"/>
      <c r="C237" s="48"/>
      <c r="D237" s="48"/>
      <c r="E237" s="51"/>
      <c r="F237" s="5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</row>
    <row r="238" spans="1:26" ht="16.5" customHeight="1">
      <c r="A238" s="47"/>
      <c r="B238" s="51"/>
      <c r="C238" s="48"/>
      <c r="D238" s="48"/>
      <c r="E238" s="51"/>
      <c r="F238" s="5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</row>
    <row r="239" spans="1:26" ht="16.5" customHeight="1">
      <c r="A239" s="47"/>
      <c r="B239" s="51"/>
      <c r="C239" s="48"/>
      <c r="D239" s="48"/>
      <c r="E239" s="51"/>
      <c r="F239" s="5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</row>
    <row r="240" spans="1:26" ht="16.5" customHeight="1">
      <c r="A240" s="47"/>
      <c r="B240" s="51"/>
      <c r="C240" s="48"/>
      <c r="D240" s="48"/>
      <c r="E240" s="51"/>
      <c r="F240" s="5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</row>
    <row r="241" spans="1:26" ht="16.5" customHeight="1">
      <c r="A241" s="47"/>
      <c r="B241" s="51"/>
      <c r="C241" s="48"/>
      <c r="D241" s="48"/>
      <c r="E241" s="51"/>
      <c r="F241" s="5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</row>
    <row r="242" spans="1:26" ht="16.5" customHeight="1">
      <c r="A242" s="47"/>
      <c r="B242" s="51"/>
      <c r="C242" s="48"/>
      <c r="D242" s="48"/>
      <c r="E242" s="51"/>
      <c r="F242" s="5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</row>
    <row r="243" spans="1:26" ht="16.5" customHeight="1">
      <c r="A243" s="47"/>
      <c r="B243" s="51"/>
      <c r="C243" s="48"/>
      <c r="D243" s="48"/>
      <c r="E243" s="51"/>
      <c r="F243" s="5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</row>
    <row r="244" spans="1:26" ht="16.5" customHeight="1">
      <c r="A244" s="47"/>
      <c r="B244" s="51"/>
      <c r="C244" s="48"/>
      <c r="D244" s="48"/>
      <c r="E244" s="51"/>
      <c r="F244" s="5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</row>
    <row r="245" spans="1:26" ht="16.5" customHeight="1">
      <c r="A245" s="47"/>
      <c r="B245" s="51"/>
      <c r="C245" s="48"/>
      <c r="D245" s="48"/>
      <c r="E245" s="51"/>
      <c r="F245" s="5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</row>
    <row r="246" spans="1:26" ht="16.5" customHeight="1">
      <c r="A246" s="47"/>
      <c r="B246" s="51"/>
      <c r="C246" s="48"/>
      <c r="D246" s="48"/>
      <c r="E246" s="51"/>
      <c r="F246" s="5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</row>
    <row r="247" spans="1:26" ht="16.5" customHeight="1">
      <c r="A247" s="47"/>
      <c r="B247" s="51"/>
      <c r="C247" s="48"/>
      <c r="D247" s="48"/>
      <c r="E247" s="51"/>
      <c r="F247" s="5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</row>
    <row r="248" spans="1:26" ht="16.5" customHeight="1">
      <c r="A248" s="47"/>
      <c r="B248" s="51"/>
      <c r="C248" s="48"/>
      <c r="D248" s="48"/>
      <c r="E248" s="51"/>
      <c r="F248" s="5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</row>
    <row r="249" spans="1:26" ht="16.5" customHeight="1">
      <c r="A249" s="47"/>
      <c r="B249" s="51"/>
      <c r="C249" s="48"/>
      <c r="D249" s="48"/>
      <c r="E249" s="51"/>
      <c r="F249" s="5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</row>
    <row r="250" spans="1:26" ht="16.5" customHeight="1">
      <c r="A250" s="47"/>
      <c r="B250" s="51"/>
      <c r="C250" s="48"/>
      <c r="D250" s="48"/>
      <c r="E250" s="51"/>
      <c r="F250" s="5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</row>
    <row r="251" spans="1:26" ht="16.5" customHeight="1">
      <c r="A251" s="47"/>
      <c r="B251" s="51"/>
      <c r="C251" s="48"/>
      <c r="D251" s="48"/>
      <c r="E251" s="51"/>
      <c r="F251" s="5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</row>
    <row r="252" spans="1:26" ht="16.5" customHeight="1">
      <c r="A252" s="47"/>
      <c r="B252" s="51"/>
      <c r="C252" s="48"/>
      <c r="D252" s="48"/>
      <c r="E252" s="51"/>
      <c r="F252" s="5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</row>
    <row r="253" spans="1:26" ht="16.5" customHeight="1">
      <c r="A253" s="47"/>
      <c r="B253" s="51"/>
      <c r="C253" s="48"/>
      <c r="D253" s="48"/>
      <c r="E253" s="51"/>
      <c r="F253" s="5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</row>
    <row r="254" spans="1:26" ht="16.5" customHeight="1">
      <c r="A254" s="47"/>
      <c r="B254" s="51"/>
      <c r="C254" s="48"/>
      <c r="D254" s="48"/>
      <c r="E254" s="51"/>
      <c r="F254" s="5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</row>
    <row r="255" spans="1:26" ht="16.5" customHeight="1">
      <c r="A255" s="47"/>
      <c r="B255" s="51"/>
      <c r="C255" s="48"/>
      <c r="D255" s="48"/>
      <c r="E255" s="51"/>
      <c r="F255" s="5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</row>
    <row r="256" spans="1:26" ht="16.5" customHeight="1">
      <c r="A256" s="47"/>
      <c r="B256" s="51"/>
      <c r="C256" s="48"/>
      <c r="D256" s="48"/>
      <c r="E256" s="51"/>
      <c r="F256" s="5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</row>
    <row r="257" spans="1:26" ht="16.5" customHeight="1">
      <c r="A257" s="47"/>
      <c r="B257" s="51"/>
      <c r="C257" s="48"/>
      <c r="D257" s="48"/>
      <c r="E257" s="51"/>
      <c r="F257" s="5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</row>
    <row r="258" spans="1:26" ht="16.5" customHeight="1">
      <c r="A258" s="47"/>
      <c r="B258" s="51"/>
      <c r="C258" s="48"/>
      <c r="D258" s="48"/>
      <c r="E258" s="51"/>
      <c r="F258" s="5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</row>
    <row r="259" spans="1:26" ht="16.5" customHeight="1">
      <c r="A259" s="47"/>
      <c r="B259" s="51"/>
      <c r="C259" s="48"/>
      <c r="D259" s="48"/>
      <c r="E259" s="51"/>
      <c r="F259" s="5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</row>
    <row r="260" spans="1:26" ht="16.5" customHeight="1">
      <c r="A260" s="47"/>
      <c r="B260" s="51"/>
      <c r="C260" s="48"/>
      <c r="D260" s="48"/>
      <c r="E260" s="51"/>
      <c r="F260" s="5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</row>
    <row r="261" spans="1:26" ht="16.5" customHeight="1">
      <c r="A261" s="47"/>
      <c r="B261" s="51"/>
      <c r="C261" s="48"/>
      <c r="D261" s="48"/>
      <c r="E261" s="51"/>
      <c r="F261" s="5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</row>
    <row r="262" spans="1:26" ht="16.5" customHeight="1">
      <c r="A262" s="47"/>
      <c r="B262" s="51"/>
      <c r="C262" s="48"/>
      <c r="D262" s="48"/>
      <c r="E262" s="51"/>
      <c r="F262" s="5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</row>
    <row r="263" spans="1:26" ht="16.5" customHeight="1">
      <c r="A263" s="47"/>
      <c r="B263" s="51"/>
      <c r="C263" s="48"/>
      <c r="D263" s="48"/>
      <c r="E263" s="51"/>
      <c r="F263" s="5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</row>
    <row r="264" spans="1:26" ht="16.5" customHeight="1">
      <c r="A264" s="47"/>
      <c r="B264" s="51"/>
      <c r="C264" s="48"/>
      <c r="D264" s="48"/>
      <c r="E264" s="51"/>
      <c r="F264" s="5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</row>
    <row r="265" spans="1:26" ht="16.5" customHeight="1">
      <c r="A265" s="47"/>
      <c r="B265" s="51"/>
      <c r="C265" s="48"/>
      <c r="D265" s="48"/>
      <c r="E265" s="51"/>
      <c r="F265" s="5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</row>
    <row r="266" spans="1:26" ht="16.5" customHeight="1">
      <c r="A266" s="47"/>
      <c r="B266" s="51"/>
      <c r="C266" s="48"/>
      <c r="D266" s="48"/>
      <c r="E266" s="51"/>
      <c r="F266" s="5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</row>
    <row r="267" spans="1:26" ht="16.5" customHeight="1">
      <c r="A267" s="47"/>
      <c r="B267" s="51"/>
      <c r="C267" s="48"/>
      <c r="D267" s="48"/>
      <c r="E267" s="51"/>
      <c r="F267" s="5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</row>
    <row r="268" spans="1:26" ht="16.5" customHeight="1">
      <c r="A268" s="47"/>
      <c r="B268" s="51"/>
      <c r="C268" s="48"/>
      <c r="D268" s="48"/>
      <c r="E268" s="51"/>
      <c r="F268" s="5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</row>
    <row r="269" spans="1:26" ht="16.5" customHeight="1">
      <c r="A269" s="47"/>
      <c r="B269" s="51"/>
      <c r="C269" s="48"/>
      <c r="D269" s="48"/>
      <c r="E269" s="51"/>
      <c r="F269" s="5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</row>
    <row r="270" spans="1:26" ht="16.5" customHeight="1">
      <c r="A270" s="47"/>
      <c r="B270" s="51"/>
      <c r="C270" s="48"/>
      <c r="D270" s="48"/>
      <c r="E270" s="51"/>
      <c r="F270" s="5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</row>
    <row r="271" spans="1:26" ht="16.5" customHeight="1">
      <c r="A271" s="47"/>
      <c r="B271" s="51"/>
      <c r="C271" s="48"/>
      <c r="D271" s="48"/>
      <c r="E271" s="51"/>
      <c r="F271" s="5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</row>
    <row r="272" spans="1:26" ht="16.5" customHeight="1">
      <c r="A272" s="47"/>
      <c r="B272" s="51"/>
      <c r="C272" s="48"/>
      <c r="D272" s="48"/>
      <c r="E272" s="51"/>
      <c r="F272" s="5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</row>
    <row r="273" spans="1:26" ht="16.5" customHeight="1">
      <c r="A273" s="47"/>
      <c r="B273" s="51"/>
      <c r="C273" s="48"/>
      <c r="D273" s="48"/>
      <c r="E273" s="51"/>
      <c r="F273" s="5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</row>
    <row r="274" spans="1:26" ht="16.5" customHeight="1">
      <c r="A274" s="47"/>
      <c r="B274" s="51"/>
      <c r="C274" s="48"/>
      <c r="D274" s="48"/>
      <c r="E274" s="51"/>
      <c r="F274" s="5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</row>
    <row r="275" spans="1:26" ht="16.5" customHeight="1">
      <c r="A275" s="47"/>
      <c r="B275" s="51"/>
      <c r="C275" s="48"/>
      <c r="D275" s="48"/>
      <c r="E275" s="51"/>
      <c r="F275" s="5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</row>
    <row r="276" spans="1:26" ht="16.5" customHeight="1">
      <c r="A276" s="47"/>
      <c r="B276" s="51"/>
      <c r="C276" s="48"/>
      <c r="D276" s="48"/>
      <c r="E276" s="51"/>
      <c r="F276" s="5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</row>
    <row r="277" spans="1:26" ht="16.5" customHeight="1">
      <c r="A277" s="47"/>
      <c r="B277" s="51"/>
      <c r="C277" s="48"/>
      <c r="D277" s="48"/>
      <c r="E277" s="51"/>
      <c r="F277" s="5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</row>
    <row r="278" spans="1:26" ht="16.5" customHeight="1">
      <c r="A278" s="47"/>
      <c r="B278" s="51"/>
      <c r="C278" s="48"/>
      <c r="D278" s="48"/>
      <c r="E278" s="51"/>
      <c r="F278" s="5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</row>
    <row r="279" spans="1:26" ht="16.5" customHeight="1">
      <c r="A279" s="47"/>
      <c r="B279" s="51"/>
      <c r="C279" s="48"/>
      <c r="D279" s="48"/>
      <c r="E279" s="51"/>
      <c r="F279" s="5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</row>
    <row r="280" spans="1:26" ht="16.5" customHeight="1">
      <c r="A280" s="47"/>
      <c r="B280" s="51"/>
      <c r="C280" s="48"/>
      <c r="D280" s="48"/>
      <c r="E280" s="51"/>
      <c r="F280" s="5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</row>
    <row r="281" spans="1:26" ht="16.5" customHeight="1">
      <c r="A281" s="47"/>
      <c r="B281" s="51"/>
      <c r="C281" s="48"/>
      <c r="D281" s="48"/>
      <c r="E281" s="51"/>
      <c r="F281" s="5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</row>
    <row r="282" spans="1:26" ht="16.5" customHeight="1">
      <c r="A282" s="47"/>
      <c r="B282" s="51"/>
      <c r="C282" s="48"/>
      <c r="D282" s="48"/>
      <c r="E282" s="51"/>
      <c r="F282" s="5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</row>
    <row r="283" spans="1:26" ht="16.5" customHeight="1">
      <c r="A283" s="47"/>
      <c r="B283" s="51"/>
      <c r="C283" s="48"/>
      <c r="D283" s="48"/>
      <c r="E283" s="51"/>
      <c r="F283" s="5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</row>
    <row r="284" spans="1:26" ht="16.5" customHeight="1">
      <c r="A284" s="47"/>
      <c r="B284" s="51"/>
      <c r="C284" s="48"/>
      <c r="D284" s="48"/>
      <c r="E284" s="51"/>
      <c r="F284" s="5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</row>
    <row r="285" spans="1:26" ht="16.5" customHeight="1">
      <c r="A285" s="47"/>
      <c r="B285" s="51"/>
      <c r="C285" s="48"/>
      <c r="D285" s="48"/>
      <c r="E285" s="51"/>
      <c r="F285" s="5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</row>
    <row r="286" spans="1:26" ht="16.5" customHeight="1">
      <c r="A286" s="47"/>
      <c r="B286" s="51"/>
      <c r="C286" s="48"/>
      <c r="D286" s="48"/>
      <c r="E286" s="51"/>
      <c r="F286" s="5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</row>
    <row r="287" spans="1:26" ht="16.5" customHeight="1">
      <c r="A287" s="47"/>
      <c r="B287" s="51"/>
      <c r="C287" s="48"/>
      <c r="D287" s="48"/>
      <c r="E287" s="51"/>
      <c r="F287" s="5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</row>
    <row r="288" spans="1:26" ht="16.5" customHeight="1">
      <c r="A288" s="47"/>
      <c r="B288" s="51"/>
      <c r="C288" s="48"/>
      <c r="D288" s="48"/>
      <c r="E288" s="51"/>
      <c r="F288" s="5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</row>
    <row r="289" spans="1:26" ht="16.5" customHeight="1">
      <c r="A289" s="47"/>
      <c r="B289" s="51"/>
      <c r="C289" s="48"/>
      <c r="D289" s="48"/>
      <c r="E289" s="51"/>
      <c r="F289" s="5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</row>
    <row r="290" spans="1:26" ht="16.5" customHeight="1">
      <c r="A290" s="47"/>
      <c r="B290" s="51"/>
      <c r="C290" s="48"/>
      <c r="D290" s="48"/>
      <c r="E290" s="51"/>
      <c r="F290" s="5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</row>
    <row r="291" spans="1:26" ht="16.5" customHeight="1">
      <c r="A291" s="47"/>
      <c r="B291" s="51"/>
      <c r="C291" s="48"/>
      <c r="D291" s="48"/>
      <c r="E291" s="51"/>
      <c r="F291" s="5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</row>
    <row r="292" spans="1:26" ht="16.5" customHeight="1">
      <c r="A292" s="47"/>
      <c r="B292" s="51"/>
      <c r="C292" s="48"/>
      <c r="D292" s="48"/>
      <c r="E292" s="51"/>
      <c r="F292" s="5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</row>
    <row r="293" spans="1:26" ht="16.5" customHeight="1">
      <c r="A293" s="47"/>
      <c r="B293" s="51"/>
      <c r="C293" s="48"/>
      <c r="D293" s="48"/>
      <c r="E293" s="51"/>
      <c r="F293" s="5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</row>
    <row r="294" spans="1:26" ht="16.5" customHeight="1">
      <c r="A294" s="47"/>
      <c r="B294" s="51"/>
      <c r="C294" s="48"/>
      <c r="D294" s="48"/>
      <c r="E294" s="51"/>
      <c r="F294" s="5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</row>
    <row r="295" spans="1:26" ht="16.5" customHeight="1">
      <c r="A295" s="47"/>
      <c r="B295" s="51"/>
      <c r="C295" s="48"/>
      <c r="D295" s="48"/>
      <c r="E295" s="51"/>
      <c r="F295" s="5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</row>
    <row r="296" spans="1:26" ht="16.5" customHeight="1">
      <c r="A296" s="47"/>
      <c r="B296" s="51"/>
      <c r="C296" s="48"/>
      <c r="D296" s="48"/>
      <c r="E296" s="51"/>
      <c r="F296" s="5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</row>
    <row r="297" spans="1:26" ht="16.5" customHeight="1">
      <c r="A297" s="47"/>
      <c r="B297" s="51"/>
      <c r="C297" s="48"/>
      <c r="D297" s="48"/>
      <c r="E297" s="51"/>
      <c r="F297" s="5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</row>
    <row r="298" spans="1:26" ht="16.5" customHeight="1">
      <c r="A298" s="47"/>
      <c r="B298" s="51"/>
      <c r="C298" s="48"/>
      <c r="D298" s="48"/>
      <c r="E298" s="51"/>
      <c r="F298" s="5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</row>
    <row r="299" spans="1:26" ht="16.5" customHeight="1">
      <c r="A299" s="47"/>
      <c r="B299" s="51"/>
      <c r="C299" s="48"/>
      <c r="D299" s="48"/>
      <c r="E299" s="51"/>
      <c r="F299" s="5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</row>
    <row r="300" spans="1:26" ht="16.5" customHeight="1">
      <c r="A300" s="47"/>
      <c r="B300" s="51"/>
      <c r="C300" s="48"/>
      <c r="D300" s="48"/>
      <c r="E300" s="51"/>
      <c r="F300" s="5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</row>
    <row r="301" spans="1:26" ht="16.5" customHeight="1">
      <c r="A301" s="47"/>
      <c r="B301" s="51"/>
      <c r="C301" s="48"/>
      <c r="D301" s="48"/>
      <c r="E301" s="51"/>
      <c r="F301" s="5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</row>
    <row r="302" spans="1:26" ht="16.5" customHeight="1">
      <c r="A302" s="47"/>
      <c r="B302" s="51"/>
      <c r="C302" s="48"/>
      <c r="D302" s="48"/>
      <c r="E302" s="51"/>
      <c r="F302" s="5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</row>
    <row r="303" spans="1:26" ht="16.5" customHeight="1">
      <c r="A303" s="47"/>
      <c r="B303" s="51"/>
      <c r="C303" s="48"/>
      <c r="D303" s="48"/>
      <c r="E303" s="51"/>
      <c r="F303" s="5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</row>
    <row r="304" spans="1:26" ht="16.5" customHeight="1">
      <c r="A304" s="47"/>
      <c r="B304" s="51"/>
      <c r="C304" s="48"/>
      <c r="D304" s="48"/>
      <c r="E304" s="51"/>
      <c r="F304" s="5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</row>
    <row r="305" spans="1:26" ht="16.5" customHeight="1">
      <c r="A305" s="47"/>
      <c r="B305" s="51"/>
      <c r="C305" s="48"/>
      <c r="D305" s="48"/>
      <c r="E305" s="51"/>
      <c r="F305" s="5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</row>
    <row r="306" spans="1:26" ht="16.5" customHeight="1">
      <c r="A306" s="47"/>
      <c r="B306" s="51"/>
      <c r="C306" s="48"/>
      <c r="D306" s="48"/>
      <c r="E306" s="51"/>
      <c r="F306" s="5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</row>
    <row r="307" spans="1:26" ht="16.5" customHeight="1">
      <c r="A307" s="47"/>
      <c r="B307" s="51"/>
      <c r="C307" s="48"/>
      <c r="D307" s="48"/>
      <c r="E307" s="51"/>
      <c r="F307" s="5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</row>
    <row r="308" spans="1:26" ht="16.5" customHeight="1">
      <c r="A308" s="47"/>
      <c r="B308" s="51"/>
      <c r="C308" s="48"/>
      <c r="D308" s="48"/>
      <c r="E308" s="51"/>
      <c r="F308" s="5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</row>
    <row r="309" spans="1:26" ht="16.5" customHeight="1">
      <c r="A309" s="47"/>
      <c r="B309" s="51"/>
      <c r="C309" s="48"/>
      <c r="D309" s="48"/>
      <c r="E309" s="51"/>
      <c r="F309" s="5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</row>
    <row r="310" spans="1:26" ht="16.5" customHeight="1">
      <c r="A310" s="47"/>
      <c r="B310" s="51"/>
      <c r="C310" s="48"/>
      <c r="D310" s="48"/>
      <c r="E310" s="51"/>
      <c r="F310" s="5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</row>
    <row r="311" spans="1:26" ht="16.5" customHeight="1">
      <c r="A311" s="47"/>
      <c r="B311" s="51"/>
      <c r="C311" s="48"/>
      <c r="D311" s="48"/>
      <c r="E311" s="51"/>
      <c r="F311" s="5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</row>
    <row r="312" spans="1:26" ht="16.5" customHeight="1">
      <c r="A312" s="47"/>
      <c r="B312" s="51"/>
      <c r="C312" s="48"/>
      <c r="D312" s="48"/>
      <c r="E312" s="51"/>
      <c r="F312" s="5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</row>
    <row r="313" spans="1:26" ht="16.5" customHeight="1">
      <c r="A313" s="47"/>
      <c r="B313" s="51"/>
      <c r="C313" s="48"/>
      <c r="D313" s="48"/>
      <c r="E313" s="51"/>
      <c r="F313" s="5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</row>
    <row r="314" spans="1:26" ht="16.5" customHeight="1">
      <c r="A314" s="47"/>
      <c r="B314" s="51"/>
      <c r="C314" s="48"/>
      <c r="D314" s="48"/>
      <c r="E314" s="51"/>
      <c r="F314" s="5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</row>
    <row r="315" spans="1:26" ht="16.5" customHeight="1">
      <c r="A315" s="47"/>
      <c r="B315" s="51"/>
      <c r="C315" s="48"/>
      <c r="D315" s="48"/>
      <c r="E315" s="51"/>
      <c r="F315" s="5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</row>
    <row r="316" spans="1:26" ht="16.5" customHeight="1">
      <c r="A316" s="47"/>
      <c r="B316" s="51"/>
      <c r="C316" s="48"/>
      <c r="D316" s="48"/>
      <c r="E316" s="51"/>
      <c r="F316" s="5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</row>
    <row r="317" spans="1:26" ht="16.5" customHeight="1">
      <c r="A317" s="47"/>
      <c r="B317" s="51"/>
      <c r="C317" s="48"/>
      <c r="D317" s="48"/>
      <c r="E317" s="51"/>
      <c r="F317" s="5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</row>
    <row r="318" spans="1:26" ht="16.5" customHeight="1">
      <c r="A318" s="47"/>
      <c r="B318" s="51"/>
      <c r="C318" s="48"/>
      <c r="D318" s="48"/>
      <c r="E318" s="51"/>
      <c r="F318" s="5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</row>
    <row r="319" spans="1:26" ht="16.5" customHeight="1">
      <c r="A319" s="47"/>
      <c r="B319" s="51"/>
      <c r="C319" s="48"/>
      <c r="D319" s="48"/>
      <c r="E319" s="51"/>
      <c r="F319" s="5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</row>
    <row r="320" spans="1:26" ht="16.5" customHeight="1">
      <c r="A320" s="47"/>
      <c r="B320" s="51"/>
      <c r="C320" s="48"/>
      <c r="D320" s="48"/>
      <c r="E320" s="51"/>
      <c r="F320" s="5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</row>
    <row r="321" spans="1:26" ht="16.5" customHeight="1">
      <c r="A321" s="47"/>
      <c r="B321" s="51"/>
      <c r="C321" s="48"/>
      <c r="D321" s="48"/>
      <c r="E321" s="51"/>
      <c r="F321" s="5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</row>
    <row r="322" spans="1:26" ht="16.5" customHeight="1">
      <c r="A322" s="47"/>
      <c r="B322" s="51"/>
      <c r="C322" s="48"/>
      <c r="D322" s="48"/>
      <c r="E322" s="51"/>
      <c r="F322" s="5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</row>
    <row r="323" spans="1:26" ht="16.5" customHeight="1">
      <c r="A323" s="47"/>
      <c r="B323" s="51"/>
      <c r="C323" s="48"/>
      <c r="D323" s="48"/>
      <c r="E323" s="51"/>
      <c r="F323" s="5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</row>
    <row r="324" spans="1:26" ht="16.5" customHeight="1">
      <c r="A324" s="47"/>
      <c r="B324" s="51"/>
      <c r="C324" s="48"/>
      <c r="D324" s="48"/>
      <c r="E324" s="51"/>
      <c r="F324" s="5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</row>
    <row r="325" spans="1:26" ht="16.5" customHeight="1">
      <c r="A325" s="47"/>
      <c r="B325" s="51"/>
      <c r="C325" s="48"/>
      <c r="D325" s="48"/>
      <c r="E325" s="51"/>
      <c r="F325" s="5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</row>
    <row r="326" spans="1:26" ht="16.5" customHeight="1">
      <c r="A326" s="47"/>
      <c r="B326" s="51"/>
      <c r="C326" s="48"/>
      <c r="D326" s="48"/>
      <c r="E326" s="51"/>
      <c r="F326" s="5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</row>
    <row r="327" spans="1:26" ht="16.5" customHeight="1">
      <c r="A327" s="47"/>
      <c r="B327" s="51"/>
      <c r="C327" s="48"/>
      <c r="D327" s="48"/>
      <c r="E327" s="51"/>
      <c r="F327" s="5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</row>
    <row r="328" spans="1:26" ht="16.5" customHeight="1">
      <c r="A328" s="47"/>
      <c r="B328" s="51"/>
      <c r="C328" s="48"/>
      <c r="D328" s="48"/>
      <c r="E328" s="51"/>
      <c r="F328" s="5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</row>
    <row r="329" spans="1:26" ht="16.5" customHeight="1">
      <c r="A329" s="47"/>
      <c r="B329" s="51"/>
      <c r="C329" s="48"/>
      <c r="D329" s="48"/>
      <c r="E329" s="51"/>
      <c r="F329" s="5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</row>
    <row r="330" spans="1:26" ht="16.5" customHeight="1">
      <c r="A330" s="47"/>
      <c r="B330" s="51"/>
      <c r="C330" s="48"/>
      <c r="D330" s="48"/>
      <c r="E330" s="51"/>
      <c r="F330" s="5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</row>
    <row r="331" spans="1:26" ht="16.5" customHeight="1">
      <c r="A331" s="47"/>
      <c r="B331" s="51"/>
      <c r="C331" s="48"/>
      <c r="D331" s="48"/>
      <c r="E331" s="51"/>
      <c r="F331" s="5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</row>
    <row r="332" spans="1:26" ht="16.5" customHeight="1">
      <c r="A332" s="47"/>
      <c r="B332" s="51"/>
      <c r="C332" s="48"/>
      <c r="D332" s="48"/>
      <c r="E332" s="51"/>
      <c r="F332" s="5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</row>
    <row r="333" spans="1:26" ht="16.5" customHeight="1">
      <c r="A333" s="47"/>
      <c r="B333" s="51"/>
      <c r="C333" s="48"/>
      <c r="D333" s="48"/>
      <c r="E333" s="51"/>
      <c r="F333" s="5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</row>
    <row r="334" spans="1:26" ht="16.5" customHeight="1">
      <c r="A334" s="47"/>
      <c r="B334" s="51"/>
      <c r="C334" s="48"/>
      <c r="D334" s="48"/>
      <c r="E334" s="51"/>
      <c r="F334" s="5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</row>
    <row r="335" spans="1:26" ht="16.5" customHeight="1">
      <c r="A335" s="47"/>
      <c r="B335" s="51"/>
      <c r="C335" s="48"/>
      <c r="D335" s="48"/>
      <c r="E335" s="51"/>
      <c r="F335" s="5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</row>
    <row r="336" spans="1:26" ht="16.5" customHeight="1">
      <c r="A336" s="47"/>
      <c r="B336" s="51"/>
      <c r="C336" s="48"/>
      <c r="D336" s="48"/>
      <c r="E336" s="51"/>
      <c r="F336" s="5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</row>
    <row r="337" spans="1:26" ht="16.5" customHeight="1">
      <c r="A337" s="47"/>
      <c r="B337" s="51"/>
      <c r="C337" s="48"/>
      <c r="D337" s="48"/>
      <c r="E337" s="51"/>
      <c r="F337" s="5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</row>
    <row r="338" spans="1:26" ht="16.5" customHeight="1">
      <c r="A338" s="47"/>
      <c r="B338" s="51"/>
      <c r="C338" s="48"/>
      <c r="D338" s="48"/>
      <c r="E338" s="51"/>
      <c r="F338" s="5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</row>
    <row r="339" spans="1:26" ht="16.5" customHeight="1">
      <c r="A339" s="47"/>
      <c r="B339" s="51"/>
      <c r="C339" s="48"/>
      <c r="D339" s="48"/>
      <c r="E339" s="51"/>
      <c r="F339" s="5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</row>
    <row r="340" spans="1:26" ht="16.5" customHeight="1">
      <c r="A340" s="47"/>
      <c r="B340" s="51"/>
      <c r="C340" s="48"/>
      <c r="D340" s="48"/>
      <c r="E340" s="51"/>
      <c r="F340" s="5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</row>
    <row r="341" spans="1:26" ht="16.5" customHeight="1">
      <c r="A341" s="47"/>
      <c r="B341" s="51"/>
      <c r="C341" s="48"/>
      <c r="D341" s="48"/>
      <c r="E341" s="51"/>
      <c r="F341" s="5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</row>
    <row r="342" spans="1:26" ht="16.5" customHeight="1">
      <c r="A342" s="47"/>
      <c r="B342" s="51"/>
      <c r="C342" s="48"/>
      <c r="D342" s="48"/>
      <c r="E342" s="51"/>
      <c r="F342" s="5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</row>
    <row r="343" spans="1:26" ht="16.5" customHeight="1">
      <c r="A343" s="47"/>
      <c r="B343" s="51"/>
      <c r="C343" s="48"/>
      <c r="D343" s="48"/>
      <c r="E343" s="51"/>
      <c r="F343" s="5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</row>
    <row r="344" spans="1:26" ht="16.5" customHeight="1">
      <c r="A344" s="47"/>
      <c r="B344" s="51"/>
      <c r="C344" s="48"/>
      <c r="D344" s="48"/>
      <c r="E344" s="51"/>
      <c r="F344" s="5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</row>
    <row r="345" spans="1:26" ht="16.5" customHeight="1">
      <c r="A345" s="47"/>
      <c r="B345" s="51"/>
      <c r="C345" s="48"/>
      <c r="D345" s="48"/>
      <c r="E345" s="51"/>
      <c r="F345" s="5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</row>
    <row r="346" spans="1:26" ht="16.5" customHeight="1">
      <c r="A346" s="47"/>
      <c r="B346" s="51"/>
      <c r="C346" s="48"/>
      <c r="D346" s="48"/>
      <c r="E346" s="51"/>
      <c r="F346" s="5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</row>
    <row r="347" spans="1:26" ht="16.5" customHeight="1">
      <c r="A347" s="47"/>
      <c r="B347" s="51"/>
      <c r="C347" s="48"/>
      <c r="D347" s="48"/>
      <c r="E347" s="51"/>
      <c r="F347" s="5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</row>
    <row r="348" spans="1:26" ht="16.5" customHeight="1">
      <c r="A348" s="47"/>
      <c r="B348" s="51"/>
      <c r="C348" s="48"/>
      <c r="D348" s="48"/>
      <c r="E348" s="51"/>
      <c r="F348" s="5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</row>
    <row r="349" spans="1:26" ht="16.5" customHeight="1">
      <c r="A349" s="47"/>
      <c r="B349" s="51"/>
      <c r="C349" s="48"/>
      <c r="D349" s="48"/>
      <c r="E349" s="51"/>
      <c r="F349" s="5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</row>
    <row r="350" spans="1:26" ht="16.5" customHeight="1">
      <c r="A350" s="47"/>
      <c r="B350" s="51"/>
      <c r="C350" s="48"/>
      <c r="D350" s="48"/>
      <c r="E350" s="51"/>
      <c r="F350" s="5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</row>
    <row r="351" spans="1:26" ht="16.5" customHeight="1">
      <c r="A351" s="47"/>
      <c r="B351" s="51"/>
      <c r="C351" s="48"/>
      <c r="D351" s="48"/>
      <c r="E351" s="51"/>
      <c r="F351" s="5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</row>
    <row r="352" spans="1:26" ht="16.5" customHeight="1">
      <c r="A352" s="47"/>
      <c r="B352" s="51"/>
      <c r="C352" s="48"/>
      <c r="D352" s="48"/>
      <c r="E352" s="51"/>
      <c r="F352" s="5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</row>
    <row r="353" spans="1:26" ht="16.5" customHeight="1">
      <c r="A353" s="47"/>
      <c r="B353" s="51"/>
      <c r="C353" s="48"/>
      <c r="D353" s="48"/>
      <c r="E353" s="51"/>
      <c r="F353" s="5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</row>
    <row r="354" spans="1:26" ht="16.5" customHeight="1">
      <c r="A354" s="47"/>
      <c r="B354" s="51"/>
      <c r="C354" s="48"/>
      <c r="D354" s="48"/>
      <c r="E354" s="51"/>
      <c r="F354" s="5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</row>
    <row r="355" spans="1:26" ht="16.5" customHeight="1">
      <c r="A355" s="47"/>
      <c r="B355" s="51"/>
      <c r="C355" s="48"/>
      <c r="D355" s="48"/>
      <c r="E355" s="51"/>
      <c r="F355" s="5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</row>
    <row r="356" spans="1:26" ht="16.5" customHeight="1">
      <c r="A356" s="47"/>
      <c r="B356" s="51"/>
      <c r="C356" s="48"/>
      <c r="D356" s="48"/>
      <c r="E356" s="51"/>
      <c r="F356" s="5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</row>
    <row r="357" spans="1:26" ht="16.5" customHeight="1">
      <c r="A357" s="47"/>
      <c r="B357" s="51"/>
      <c r="C357" s="48"/>
      <c r="D357" s="48"/>
      <c r="E357" s="51"/>
      <c r="F357" s="5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</row>
    <row r="358" spans="1:26" ht="16.5" customHeight="1">
      <c r="A358" s="47"/>
      <c r="B358" s="51"/>
      <c r="C358" s="48"/>
      <c r="D358" s="48"/>
      <c r="E358" s="51"/>
      <c r="F358" s="5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</row>
    <row r="359" spans="1:26" ht="16.5" customHeight="1">
      <c r="A359" s="47"/>
      <c r="B359" s="51"/>
      <c r="C359" s="48"/>
      <c r="D359" s="48"/>
      <c r="E359" s="51"/>
      <c r="F359" s="5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</row>
    <row r="360" spans="1:26" ht="16.5" customHeight="1">
      <c r="A360" s="47"/>
      <c r="B360" s="51"/>
      <c r="C360" s="48"/>
      <c r="D360" s="48"/>
      <c r="E360" s="51"/>
      <c r="F360" s="5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</row>
    <row r="361" spans="1:26" ht="16.5" customHeight="1">
      <c r="A361" s="47"/>
      <c r="B361" s="51"/>
      <c r="C361" s="48"/>
      <c r="D361" s="48"/>
      <c r="E361" s="51"/>
      <c r="F361" s="5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</row>
    <row r="362" spans="1:26" ht="16.5" customHeight="1">
      <c r="A362" s="47"/>
      <c r="B362" s="51"/>
      <c r="C362" s="48"/>
      <c r="D362" s="48"/>
      <c r="E362" s="51"/>
      <c r="F362" s="5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</row>
    <row r="363" spans="1:26" ht="16.5" customHeight="1">
      <c r="A363" s="47"/>
      <c r="B363" s="51"/>
      <c r="C363" s="48"/>
      <c r="D363" s="48"/>
      <c r="E363" s="51"/>
      <c r="F363" s="5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</row>
    <row r="364" spans="1:26" ht="16.5" customHeight="1">
      <c r="A364" s="47"/>
      <c r="B364" s="51"/>
      <c r="C364" s="48"/>
      <c r="D364" s="48"/>
      <c r="E364" s="51"/>
      <c r="F364" s="5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</row>
    <row r="365" spans="1:26" ht="16.5" customHeight="1">
      <c r="A365" s="47"/>
      <c r="B365" s="51"/>
      <c r="C365" s="48"/>
      <c r="D365" s="48"/>
      <c r="E365" s="51"/>
      <c r="F365" s="5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</row>
    <row r="366" spans="1:26" ht="16.5" customHeight="1">
      <c r="A366" s="47"/>
      <c r="B366" s="51"/>
      <c r="C366" s="48"/>
      <c r="D366" s="48"/>
      <c r="E366" s="51"/>
      <c r="F366" s="5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</row>
    <row r="367" spans="1:26" ht="16.5" customHeight="1">
      <c r="A367" s="47"/>
      <c r="B367" s="51"/>
      <c r="C367" s="48"/>
      <c r="D367" s="48"/>
      <c r="E367" s="51"/>
      <c r="F367" s="5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</row>
    <row r="368" spans="1:26" ht="16.5" customHeight="1">
      <c r="A368" s="47"/>
      <c r="B368" s="51"/>
      <c r="C368" s="48"/>
      <c r="D368" s="48"/>
      <c r="E368" s="51"/>
      <c r="F368" s="5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</row>
    <row r="369" spans="1:26" ht="16.5" customHeight="1">
      <c r="A369" s="47"/>
      <c r="B369" s="51"/>
      <c r="C369" s="48"/>
      <c r="D369" s="48"/>
      <c r="E369" s="51"/>
      <c r="F369" s="5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</row>
    <row r="370" spans="1:26" ht="16.5" customHeight="1">
      <c r="A370" s="47"/>
      <c r="B370" s="51"/>
      <c r="C370" s="48"/>
      <c r="D370" s="48"/>
      <c r="E370" s="51"/>
      <c r="F370" s="5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</row>
    <row r="371" spans="1:26" ht="16.5" customHeight="1">
      <c r="A371" s="47"/>
      <c r="B371" s="51"/>
      <c r="C371" s="48"/>
      <c r="D371" s="48"/>
      <c r="E371" s="51"/>
      <c r="F371" s="5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</row>
    <row r="372" spans="1:26" ht="16.5" customHeight="1">
      <c r="A372" s="47"/>
      <c r="B372" s="51"/>
      <c r="C372" s="48"/>
      <c r="D372" s="48"/>
      <c r="E372" s="51"/>
      <c r="F372" s="5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</row>
    <row r="373" spans="1:26" ht="16.5" customHeight="1">
      <c r="A373" s="47"/>
      <c r="B373" s="51"/>
      <c r="C373" s="48"/>
      <c r="D373" s="48"/>
      <c r="E373" s="51"/>
      <c r="F373" s="5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</row>
    <row r="374" spans="1:26" ht="16.5" customHeight="1">
      <c r="A374" s="47"/>
      <c r="B374" s="51"/>
      <c r="C374" s="48"/>
      <c r="D374" s="48"/>
      <c r="E374" s="51"/>
      <c r="F374" s="5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</row>
    <row r="375" spans="1:26" ht="16.5" customHeight="1">
      <c r="A375" s="47"/>
      <c r="B375" s="51"/>
      <c r="C375" s="48"/>
      <c r="D375" s="48"/>
      <c r="E375" s="51"/>
      <c r="F375" s="5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</row>
    <row r="376" spans="1:26" ht="16.5" customHeight="1">
      <c r="A376" s="47"/>
      <c r="B376" s="51"/>
      <c r="C376" s="48"/>
      <c r="D376" s="48"/>
      <c r="E376" s="51"/>
      <c r="F376" s="5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</row>
    <row r="377" spans="1:26" ht="16.5" customHeight="1">
      <c r="A377" s="47"/>
      <c r="B377" s="51"/>
      <c r="C377" s="48"/>
      <c r="D377" s="48"/>
      <c r="E377" s="51"/>
      <c r="F377" s="5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</row>
    <row r="378" spans="1:26" ht="16.5" customHeight="1">
      <c r="A378" s="47"/>
      <c r="B378" s="51"/>
      <c r="C378" s="48"/>
      <c r="D378" s="48"/>
      <c r="E378" s="51"/>
      <c r="F378" s="5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</row>
    <row r="379" spans="1:26" ht="16.5" customHeight="1">
      <c r="A379" s="47"/>
      <c r="B379" s="51"/>
      <c r="C379" s="48"/>
      <c r="D379" s="48"/>
      <c r="E379" s="51"/>
      <c r="F379" s="5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</row>
    <row r="380" spans="1:26" ht="16.5" customHeight="1">
      <c r="A380" s="47"/>
      <c r="B380" s="51"/>
      <c r="C380" s="48"/>
      <c r="D380" s="48"/>
      <c r="E380" s="51"/>
      <c r="F380" s="5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</row>
    <row r="381" spans="1:26" ht="16.5" customHeight="1">
      <c r="A381" s="47"/>
      <c r="B381" s="51"/>
      <c r="C381" s="48"/>
      <c r="D381" s="48"/>
      <c r="E381" s="51"/>
      <c r="F381" s="5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</row>
    <row r="382" spans="1:26" ht="16.5" customHeight="1">
      <c r="A382" s="47"/>
      <c r="B382" s="51"/>
      <c r="C382" s="48"/>
      <c r="D382" s="48"/>
      <c r="E382" s="51"/>
      <c r="F382" s="5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</row>
    <row r="383" spans="1:26" ht="16.5" customHeight="1">
      <c r="A383" s="47"/>
      <c r="B383" s="51"/>
      <c r="C383" s="48"/>
      <c r="D383" s="48"/>
      <c r="E383" s="51"/>
      <c r="F383" s="5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</row>
    <row r="384" spans="1:26" ht="16.5" customHeight="1">
      <c r="A384" s="47"/>
      <c r="B384" s="51"/>
      <c r="C384" s="48"/>
      <c r="D384" s="48"/>
      <c r="E384" s="51"/>
      <c r="F384" s="5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</row>
    <row r="385" spans="1:26" ht="16.5" customHeight="1">
      <c r="A385" s="47"/>
      <c r="B385" s="51"/>
      <c r="C385" s="48"/>
      <c r="D385" s="48"/>
      <c r="E385" s="51"/>
      <c r="F385" s="5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</row>
    <row r="386" spans="1:26" ht="16.5" customHeight="1">
      <c r="A386" s="47"/>
      <c r="B386" s="51"/>
      <c r="C386" s="48"/>
      <c r="D386" s="48"/>
      <c r="E386" s="51"/>
      <c r="F386" s="5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</row>
    <row r="387" spans="1:26" ht="16.5" customHeight="1">
      <c r="A387" s="47"/>
      <c r="B387" s="51"/>
      <c r="C387" s="48"/>
      <c r="D387" s="48"/>
      <c r="E387" s="51"/>
      <c r="F387" s="5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</row>
    <row r="388" spans="1:26" ht="16.5" customHeight="1">
      <c r="A388" s="47"/>
      <c r="B388" s="51"/>
      <c r="C388" s="48"/>
      <c r="D388" s="48"/>
      <c r="E388" s="51"/>
      <c r="F388" s="5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</row>
    <row r="389" spans="1:26" ht="16.5" customHeight="1">
      <c r="A389" s="47"/>
      <c r="B389" s="51"/>
      <c r="C389" s="48"/>
      <c r="D389" s="48"/>
      <c r="E389" s="51"/>
      <c r="F389" s="5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</row>
    <row r="390" spans="1:26" ht="16.5" customHeight="1">
      <c r="A390" s="47"/>
      <c r="B390" s="51"/>
      <c r="C390" s="48"/>
      <c r="D390" s="48"/>
      <c r="E390" s="51"/>
      <c r="F390" s="5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</row>
    <row r="391" spans="1:26" ht="16.5" customHeight="1">
      <c r="A391" s="47"/>
      <c r="B391" s="51"/>
      <c r="C391" s="48"/>
      <c r="D391" s="48"/>
      <c r="E391" s="51"/>
      <c r="F391" s="5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</row>
    <row r="392" spans="1:26" ht="16.5" customHeight="1">
      <c r="A392" s="47"/>
      <c r="B392" s="51"/>
      <c r="C392" s="48"/>
      <c r="D392" s="48"/>
      <c r="E392" s="51"/>
      <c r="F392" s="5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</row>
    <row r="393" spans="1:26" ht="16.5" customHeight="1">
      <c r="A393" s="47"/>
      <c r="B393" s="51"/>
      <c r="C393" s="48"/>
      <c r="D393" s="48"/>
      <c r="E393" s="51"/>
      <c r="F393" s="5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</row>
    <row r="394" spans="1:26" ht="16.5" customHeight="1">
      <c r="A394" s="47"/>
      <c r="B394" s="51"/>
      <c r="C394" s="48"/>
      <c r="D394" s="48"/>
      <c r="E394" s="51"/>
      <c r="F394" s="5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</row>
    <row r="395" spans="1:26" ht="16.5" customHeight="1">
      <c r="A395" s="47"/>
      <c r="B395" s="51"/>
      <c r="C395" s="48"/>
      <c r="D395" s="48"/>
      <c r="E395" s="51"/>
      <c r="F395" s="5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</row>
    <row r="396" spans="1:26" ht="16.5" customHeight="1">
      <c r="A396" s="47"/>
      <c r="B396" s="51"/>
      <c r="C396" s="48"/>
      <c r="D396" s="48"/>
      <c r="E396" s="51"/>
      <c r="F396" s="5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</row>
    <row r="397" spans="1:26" ht="16.5" customHeight="1">
      <c r="A397" s="47"/>
      <c r="B397" s="51"/>
      <c r="C397" s="48"/>
      <c r="D397" s="48"/>
      <c r="E397" s="51"/>
      <c r="F397" s="5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</row>
    <row r="398" spans="1:26" ht="16.5" customHeight="1">
      <c r="A398" s="47"/>
      <c r="B398" s="51"/>
      <c r="C398" s="48"/>
      <c r="D398" s="48"/>
      <c r="E398" s="51"/>
      <c r="F398" s="5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</row>
    <row r="399" spans="1:26" ht="16.5" customHeight="1">
      <c r="A399" s="47"/>
      <c r="B399" s="51"/>
      <c r="C399" s="48"/>
      <c r="D399" s="48"/>
      <c r="E399" s="51"/>
      <c r="F399" s="5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</row>
    <row r="400" spans="1:26" ht="16.5" customHeight="1">
      <c r="A400" s="47"/>
      <c r="B400" s="51"/>
      <c r="C400" s="48"/>
      <c r="D400" s="48"/>
      <c r="E400" s="51"/>
      <c r="F400" s="5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</row>
    <row r="401" spans="1:26" ht="16.5" customHeight="1">
      <c r="A401" s="47"/>
      <c r="B401" s="51"/>
      <c r="C401" s="48"/>
      <c r="D401" s="48"/>
      <c r="E401" s="51"/>
      <c r="F401" s="5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</row>
    <row r="402" spans="1:26" ht="16.5" customHeight="1">
      <c r="A402" s="47"/>
      <c r="B402" s="51"/>
      <c r="C402" s="48"/>
      <c r="D402" s="48"/>
      <c r="E402" s="51"/>
      <c r="F402" s="5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</row>
    <row r="403" spans="1:26" ht="16.5" customHeight="1">
      <c r="A403" s="47"/>
      <c r="B403" s="51"/>
      <c r="C403" s="48"/>
      <c r="D403" s="48"/>
      <c r="E403" s="51"/>
      <c r="F403" s="5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</row>
    <row r="404" spans="1:26" ht="16.5" customHeight="1">
      <c r="A404" s="47"/>
      <c r="B404" s="51"/>
      <c r="C404" s="48"/>
      <c r="D404" s="48"/>
      <c r="E404" s="51"/>
      <c r="F404" s="5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</row>
    <row r="405" spans="1:26" ht="16.5" customHeight="1">
      <c r="A405" s="47"/>
      <c r="B405" s="51"/>
      <c r="C405" s="48"/>
      <c r="D405" s="48"/>
      <c r="E405" s="51"/>
      <c r="F405" s="5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</row>
    <row r="406" spans="1:26" ht="16.5" customHeight="1">
      <c r="A406" s="47"/>
      <c r="B406" s="51"/>
      <c r="C406" s="48"/>
      <c r="D406" s="48"/>
      <c r="E406" s="51"/>
      <c r="F406" s="5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</row>
    <row r="407" spans="1:26" ht="16.5" customHeight="1">
      <c r="A407" s="47"/>
      <c r="B407" s="51"/>
      <c r="C407" s="48"/>
      <c r="D407" s="48"/>
      <c r="E407" s="51"/>
      <c r="F407" s="5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</row>
    <row r="408" spans="1:26" ht="16.5" customHeight="1">
      <c r="A408" s="47"/>
      <c r="B408" s="51"/>
      <c r="C408" s="48"/>
      <c r="D408" s="48"/>
      <c r="E408" s="51"/>
      <c r="F408" s="5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</row>
    <row r="409" spans="1:26" ht="16.5" customHeight="1">
      <c r="A409" s="47"/>
      <c r="B409" s="51"/>
      <c r="C409" s="48"/>
      <c r="D409" s="48"/>
      <c r="E409" s="51"/>
      <c r="F409" s="5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</row>
    <row r="410" spans="1:26" ht="16.5" customHeight="1">
      <c r="A410" s="47"/>
      <c r="B410" s="51"/>
      <c r="C410" s="48"/>
      <c r="D410" s="48"/>
      <c r="E410" s="51"/>
      <c r="F410" s="5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</row>
    <row r="411" spans="1:26" ht="16.5" customHeight="1">
      <c r="A411" s="47"/>
      <c r="B411" s="51"/>
      <c r="C411" s="48"/>
      <c r="D411" s="48"/>
      <c r="E411" s="51"/>
      <c r="F411" s="5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</row>
    <row r="412" spans="1:26" ht="16.5" customHeight="1">
      <c r="A412" s="47"/>
      <c r="B412" s="51"/>
      <c r="C412" s="48"/>
      <c r="D412" s="48"/>
      <c r="E412" s="51"/>
      <c r="F412" s="5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</row>
    <row r="413" spans="1:26" ht="16.5" customHeight="1">
      <c r="A413" s="47"/>
      <c r="B413" s="51"/>
      <c r="C413" s="48"/>
      <c r="D413" s="48"/>
      <c r="E413" s="51"/>
      <c r="F413" s="5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</row>
    <row r="414" spans="1:26" ht="16.5" customHeight="1">
      <c r="A414" s="47"/>
      <c r="B414" s="51"/>
      <c r="C414" s="48"/>
      <c r="D414" s="48"/>
      <c r="E414" s="51"/>
      <c r="F414" s="5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</row>
    <row r="415" spans="1:26" ht="16.5" customHeight="1">
      <c r="A415" s="47"/>
      <c r="B415" s="51"/>
      <c r="C415" s="48"/>
      <c r="D415" s="48"/>
      <c r="E415" s="51"/>
      <c r="F415" s="5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</row>
    <row r="416" spans="1:26" ht="16.5" customHeight="1">
      <c r="A416" s="47"/>
      <c r="B416" s="51"/>
      <c r="C416" s="48"/>
      <c r="D416" s="48"/>
      <c r="E416" s="51"/>
      <c r="F416" s="5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</row>
    <row r="417" spans="1:26" ht="16.5" customHeight="1">
      <c r="A417" s="47"/>
      <c r="B417" s="51"/>
      <c r="C417" s="48"/>
      <c r="D417" s="48"/>
      <c r="E417" s="51"/>
      <c r="F417" s="5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</row>
    <row r="418" spans="1:26" ht="16.5" customHeight="1">
      <c r="A418" s="47"/>
      <c r="B418" s="51"/>
      <c r="C418" s="48"/>
      <c r="D418" s="48"/>
      <c r="E418" s="51"/>
      <c r="F418" s="5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</row>
    <row r="419" spans="1:26" ht="16.5" customHeight="1">
      <c r="A419" s="47"/>
      <c r="B419" s="51"/>
      <c r="C419" s="48"/>
      <c r="D419" s="48"/>
      <c r="E419" s="51"/>
      <c r="F419" s="5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</row>
    <row r="420" spans="1:26" ht="16.5" customHeight="1">
      <c r="A420" s="47"/>
      <c r="B420" s="51"/>
      <c r="C420" s="48"/>
      <c r="D420" s="48"/>
      <c r="E420" s="51"/>
      <c r="F420" s="5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</row>
    <row r="421" spans="1:26" ht="16.5" customHeight="1">
      <c r="A421" s="47"/>
      <c r="B421" s="51"/>
      <c r="C421" s="48"/>
      <c r="D421" s="48"/>
      <c r="E421" s="51"/>
      <c r="F421" s="5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</row>
    <row r="422" spans="1:26" ht="16.5" customHeight="1">
      <c r="A422" s="47"/>
      <c r="B422" s="51"/>
      <c r="C422" s="48"/>
      <c r="D422" s="48"/>
      <c r="E422" s="51"/>
      <c r="F422" s="5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</row>
    <row r="423" spans="1:26" ht="16.5" customHeight="1">
      <c r="A423" s="47"/>
      <c r="B423" s="51"/>
      <c r="C423" s="48"/>
      <c r="D423" s="48"/>
      <c r="E423" s="51"/>
      <c r="F423" s="5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</row>
    <row r="424" spans="1:26" ht="16.5" customHeight="1">
      <c r="A424" s="47"/>
      <c r="B424" s="51"/>
      <c r="C424" s="48"/>
      <c r="D424" s="48"/>
      <c r="E424" s="51"/>
      <c r="F424" s="5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</row>
    <row r="425" spans="1:26" ht="16.5" customHeight="1">
      <c r="A425" s="47"/>
      <c r="B425" s="51"/>
      <c r="C425" s="48"/>
      <c r="D425" s="48"/>
      <c r="E425" s="51"/>
      <c r="F425" s="5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</row>
    <row r="426" spans="1:26" ht="16.5" customHeight="1">
      <c r="A426" s="47"/>
      <c r="B426" s="51"/>
      <c r="C426" s="48"/>
      <c r="D426" s="48"/>
      <c r="E426" s="51"/>
      <c r="F426" s="5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</row>
    <row r="427" spans="1:26" ht="16.5" customHeight="1">
      <c r="A427" s="47"/>
      <c r="B427" s="51"/>
      <c r="C427" s="48"/>
      <c r="D427" s="48"/>
      <c r="E427" s="51"/>
      <c r="F427" s="5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</row>
    <row r="428" spans="1:26" ht="16.5" customHeight="1">
      <c r="A428" s="47"/>
      <c r="B428" s="51"/>
      <c r="C428" s="48"/>
      <c r="D428" s="48"/>
      <c r="E428" s="51"/>
      <c r="F428" s="5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</row>
    <row r="429" spans="1:26" ht="16.5" customHeight="1">
      <c r="A429" s="47"/>
      <c r="B429" s="51"/>
      <c r="C429" s="48"/>
      <c r="D429" s="48"/>
      <c r="E429" s="51"/>
      <c r="F429" s="5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</row>
    <row r="430" spans="1:26" ht="16.5" customHeight="1">
      <c r="A430" s="47"/>
      <c r="B430" s="51"/>
      <c r="C430" s="48"/>
      <c r="D430" s="48"/>
      <c r="E430" s="51"/>
      <c r="F430" s="5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</row>
    <row r="431" spans="1:26" ht="16.5" customHeight="1">
      <c r="A431" s="47"/>
      <c r="B431" s="51"/>
      <c r="C431" s="48"/>
      <c r="D431" s="48"/>
      <c r="E431" s="51"/>
      <c r="F431" s="5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</row>
    <row r="432" spans="1:26" ht="16.5" customHeight="1">
      <c r="A432" s="47"/>
      <c r="B432" s="51"/>
      <c r="C432" s="48"/>
      <c r="D432" s="48"/>
      <c r="E432" s="51"/>
      <c r="F432" s="5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</row>
    <row r="433" spans="1:26" ht="16.5" customHeight="1">
      <c r="A433" s="47"/>
      <c r="B433" s="51"/>
      <c r="C433" s="48"/>
      <c r="D433" s="48"/>
      <c r="E433" s="51"/>
      <c r="F433" s="5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</row>
    <row r="434" spans="1:26" ht="16.5" customHeight="1">
      <c r="A434" s="47"/>
      <c r="B434" s="51"/>
      <c r="C434" s="48"/>
      <c r="D434" s="48"/>
      <c r="E434" s="51"/>
      <c r="F434" s="5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</row>
    <row r="435" spans="1:26" ht="16.5" customHeight="1">
      <c r="A435" s="47"/>
      <c r="B435" s="51"/>
      <c r="C435" s="48"/>
      <c r="D435" s="48"/>
      <c r="E435" s="51"/>
      <c r="F435" s="5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</row>
    <row r="436" spans="1:26" ht="16.5" customHeight="1">
      <c r="A436" s="47"/>
      <c r="B436" s="51"/>
      <c r="C436" s="48"/>
      <c r="D436" s="48"/>
      <c r="E436" s="51"/>
      <c r="F436" s="5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</row>
    <row r="437" spans="1:26" ht="16.5" customHeight="1">
      <c r="A437" s="47"/>
      <c r="B437" s="51"/>
      <c r="C437" s="48"/>
      <c r="D437" s="48"/>
      <c r="E437" s="51"/>
      <c r="F437" s="5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</row>
    <row r="438" spans="1:26" ht="16.5" customHeight="1">
      <c r="A438" s="47"/>
      <c r="B438" s="51"/>
      <c r="C438" s="48"/>
      <c r="D438" s="48"/>
      <c r="E438" s="51"/>
      <c r="F438" s="5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</row>
    <row r="439" spans="1:26" ht="16.5" customHeight="1">
      <c r="A439" s="47"/>
      <c r="B439" s="51"/>
      <c r="C439" s="48"/>
      <c r="D439" s="48"/>
      <c r="E439" s="51"/>
      <c r="F439" s="5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</row>
    <row r="440" spans="1:26" ht="16.5" customHeight="1">
      <c r="A440" s="47"/>
      <c r="B440" s="51"/>
      <c r="C440" s="48"/>
      <c r="D440" s="48"/>
      <c r="E440" s="51"/>
      <c r="F440" s="5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</row>
    <row r="441" spans="1:26" ht="16.5" customHeight="1">
      <c r="A441" s="47"/>
      <c r="B441" s="51"/>
      <c r="C441" s="48"/>
      <c r="D441" s="48"/>
      <c r="E441" s="51"/>
      <c r="F441" s="5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</row>
    <row r="442" spans="1:26" ht="16.5" customHeight="1">
      <c r="A442" s="47"/>
      <c r="B442" s="51"/>
      <c r="C442" s="48"/>
      <c r="D442" s="48"/>
      <c r="E442" s="51"/>
      <c r="F442" s="5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</row>
    <row r="443" spans="1:26" ht="16.5" customHeight="1">
      <c r="A443" s="47"/>
      <c r="B443" s="51"/>
      <c r="C443" s="48"/>
      <c r="D443" s="48"/>
      <c r="E443" s="51"/>
      <c r="F443" s="5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</row>
    <row r="444" spans="1:26" ht="16.5" customHeight="1">
      <c r="A444" s="47"/>
      <c r="B444" s="51"/>
      <c r="C444" s="48"/>
      <c r="D444" s="48"/>
      <c r="E444" s="51"/>
      <c r="F444" s="5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</row>
    <row r="445" spans="1:26" ht="16.5" customHeight="1">
      <c r="A445" s="47"/>
      <c r="B445" s="51"/>
      <c r="C445" s="48"/>
      <c r="D445" s="48"/>
      <c r="E445" s="51"/>
      <c r="F445" s="5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</row>
    <row r="446" spans="1:26" ht="16.5" customHeight="1">
      <c r="A446" s="47"/>
      <c r="B446" s="51"/>
      <c r="C446" s="48"/>
      <c r="D446" s="48"/>
      <c r="E446" s="51"/>
      <c r="F446" s="5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</row>
    <row r="447" spans="1:26" ht="16.5" customHeight="1">
      <c r="A447" s="47"/>
      <c r="B447" s="51"/>
      <c r="C447" s="48"/>
      <c r="D447" s="48"/>
      <c r="E447" s="51"/>
      <c r="F447" s="5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</row>
    <row r="448" spans="1:26" ht="16.5" customHeight="1">
      <c r="A448" s="47"/>
      <c r="B448" s="51"/>
      <c r="C448" s="48"/>
      <c r="D448" s="48"/>
      <c r="E448" s="51"/>
      <c r="F448" s="5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</row>
    <row r="449" spans="1:26" ht="16.5" customHeight="1">
      <c r="A449" s="47"/>
      <c r="B449" s="51"/>
      <c r="C449" s="48"/>
      <c r="D449" s="48"/>
      <c r="E449" s="51"/>
      <c r="F449" s="5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</row>
    <row r="450" spans="1:26" ht="16.5" customHeight="1">
      <c r="A450" s="47"/>
      <c r="B450" s="51"/>
      <c r="C450" s="48"/>
      <c r="D450" s="48"/>
      <c r="E450" s="51"/>
      <c r="F450" s="5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</row>
    <row r="451" spans="1:26" ht="16.5" customHeight="1">
      <c r="A451" s="47"/>
      <c r="B451" s="51"/>
      <c r="C451" s="48"/>
      <c r="D451" s="48"/>
      <c r="E451" s="51"/>
      <c r="F451" s="5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</row>
    <row r="452" spans="1:26" ht="16.5" customHeight="1">
      <c r="A452" s="47"/>
      <c r="B452" s="51"/>
      <c r="C452" s="48"/>
      <c r="D452" s="48"/>
      <c r="E452" s="51"/>
      <c r="F452" s="5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</row>
    <row r="453" spans="1:26" ht="16.5" customHeight="1">
      <c r="A453" s="47"/>
      <c r="B453" s="51"/>
      <c r="C453" s="48"/>
      <c r="D453" s="48"/>
      <c r="E453" s="51"/>
      <c r="F453" s="5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</row>
    <row r="454" spans="1:26" ht="16.5" customHeight="1">
      <c r="A454" s="47"/>
      <c r="B454" s="51"/>
      <c r="C454" s="48"/>
      <c r="D454" s="48"/>
      <c r="E454" s="51"/>
      <c r="F454" s="5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</row>
    <row r="455" spans="1:26" ht="16.5" customHeight="1">
      <c r="A455" s="47"/>
      <c r="B455" s="51"/>
      <c r="C455" s="48"/>
      <c r="D455" s="48"/>
      <c r="E455" s="51"/>
      <c r="F455" s="5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</row>
    <row r="456" spans="1:26" ht="16.5" customHeight="1">
      <c r="A456" s="47"/>
      <c r="B456" s="51"/>
      <c r="C456" s="48"/>
      <c r="D456" s="48"/>
      <c r="E456" s="51"/>
      <c r="F456" s="5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</row>
    <row r="457" spans="1:26" ht="16.5" customHeight="1">
      <c r="A457" s="47"/>
      <c r="B457" s="51"/>
      <c r="C457" s="48"/>
      <c r="D457" s="48"/>
      <c r="E457" s="51"/>
      <c r="F457" s="5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</row>
    <row r="458" spans="1:26" ht="16.5" customHeight="1">
      <c r="A458" s="47"/>
      <c r="B458" s="51"/>
      <c r="C458" s="48"/>
      <c r="D458" s="48"/>
      <c r="E458" s="51"/>
      <c r="F458" s="5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</row>
    <row r="459" spans="1:26" ht="16.5" customHeight="1">
      <c r="A459" s="47"/>
      <c r="B459" s="51"/>
      <c r="C459" s="48"/>
      <c r="D459" s="48"/>
      <c r="E459" s="51"/>
      <c r="F459" s="5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</row>
    <row r="460" spans="1:26" ht="16.5" customHeight="1">
      <c r="A460" s="47"/>
      <c r="B460" s="51"/>
      <c r="C460" s="48"/>
      <c r="D460" s="48"/>
      <c r="E460" s="51"/>
      <c r="F460" s="5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</row>
    <row r="461" spans="1:26" ht="16.5" customHeight="1">
      <c r="A461" s="47"/>
      <c r="B461" s="51"/>
      <c r="C461" s="48"/>
      <c r="D461" s="48"/>
      <c r="E461" s="51"/>
      <c r="F461" s="5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</row>
    <row r="462" spans="1:26" ht="16.5" customHeight="1">
      <c r="A462" s="47"/>
      <c r="B462" s="51"/>
      <c r="C462" s="48"/>
      <c r="D462" s="48"/>
      <c r="E462" s="51"/>
      <c r="F462" s="5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</row>
    <row r="463" spans="1:26" ht="16.5" customHeight="1">
      <c r="A463" s="47"/>
      <c r="B463" s="51"/>
      <c r="C463" s="48"/>
      <c r="D463" s="48"/>
      <c r="E463" s="51"/>
      <c r="F463" s="5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</row>
    <row r="464" spans="1:26" ht="16.5" customHeight="1">
      <c r="A464" s="47"/>
      <c r="B464" s="51"/>
      <c r="C464" s="48"/>
      <c r="D464" s="48"/>
      <c r="E464" s="51"/>
      <c r="F464" s="5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</row>
    <row r="465" spans="1:26" ht="16.5" customHeight="1">
      <c r="A465" s="47"/>
      <c r="B465" s="51"/>
      <c r="C465" s="48"/>
      <c r="D465" s="48"/>
      <c r="E465" s="51"/>
      <c r="F465" s="5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</row>
    <row r="466" spans="1:26" ht="16.5" customHeight="1">
      <c r="A466" s="47"/>
      <c r="B466" s="51"/>
      <c r="C466" s="48"/>
      <c r="D466" s="48"/>
      <c r="E466" s="51"/>
      <c r="F466" s="5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</row>
    <row r="467" spans="1:26" ht="16.5" customHeight="1">
      <c r="A467" s="47"/>
      <c r="B467" s="51"/>
      <c r="C467" s="48"/>
      <c r="D467" s="48"/>
      <c r="E467" s="51"/>
      <c r="F467" s="5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</row>
    <row r="468" spans="1:26" ht="16.5" customHeight="1">
      <c r="A468" s="47"/>
      <c r="B468" s="51"/>
      <c r="C468" s="48"/>
      <c r="D468" s="48"/>
      <c r="E468" s="51"/>
      <c r="F468" s="5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</row>
    <row r="469" spans="1:26" ht="16.5" customHeight="1">
      <c r="A469" s="47"/>
      <c r="B469" s="51"/>
      <c r="C469" s="48"/>
      <c r="D469" s="48"/>
      <c r="E469" s="51"/>
      <c r="F469" s="5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</row>
    <row r="470" spans="1:26" ht="16.5" customHeight="1">
      <c r="A470" s="47"/>
      <c r="B470" s="51"/>
      <c r="C470" s="48"/>
      <c r="D470" s="48"/>
      <c r="E470" s="51"/>
      <c r="F470" s="5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</row>
    <row r="471" spans="1:26" ht="16.5" customHeight="1">
      <c r="A471" s="47"/>
      <c r="B471" s="51"/>
      <c r="C471" s="48"/>
      <c r="D471" s="48"/>
      <c r="E471" s="51"/>
      <c r="F471" s="5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</row>
    <row r="472" spans="1:26" ht="16.5" customHeight="1">
      <c r="A472" s="47"/>
      <c r="B472" s="51"/>
      <c r="C472" s="48"/>
      <c r="D472" s="48"/>
      <c r="E472" s="51"/>
      <c r="F472" s="5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</row>
    <row r="473" spans="1:26" ht="16.5" customHeight="1">
      <c r="A473" s="47"/>
      <c r="B473" s="51"/>
      <c r="C473" s="48"/>
      <c r="D473" s="48"/>
      <c r="E473" s="51"/>
      <c r="F473" s="5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</row>
    <row r="474" spans="1:26" ht="16.5" customHeight="1">
      <c r="A474" s="47"/>
      <c r="B474" s="51"/>
      <c r="C474" s="48"/>
      <c r="D474" s="48"/>
      <c r="E474" s="51"/>
      <c r="F474" s="5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</row>
    <row r="475" spans="1:26" ht="16.5" customHeight="1">
      <c r="A475" s="47"/>
      <c r="B475" s="51"/>
      <c r="C475" s="48"/>
      <c r="D475" s="48"/>
      <c r="E475" s="51"/>
      <c r="F475" s="5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</row>
    <row r="476" spans="1:26" ht="16.5" customHeight="1">
      <c r="A476" s="47"/>
      <c r="B476" s="51"/>
      <c r="C476" s="48"/>
      <c r="D476" s="48"/>
      <c r="E476" s="51"/>
      <c r="F476" s="5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</row>
    <row r="477" spans="1:26" ht="16.5" customHeight="1">
      <c r="A477" s="47"/>
      <c r="B477" s="51"/>
      <c r="C477" s="48"/>
      <c r="D477" s="48"/>
      <c r="E477" s="51"/>
      <c r="F477" s="5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</row>
    <row r="478" spans="1:26" ht="16.5" customHeight="1">
      <c r="A478" s="47"/>
      <c r="B478" s="51"/>
      <c r="C478" s="48"/>
      <c r="D478" s="48"/>
      <c r="E478" s="51"/>
      <c r="F478" s="5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</row>
    <row r="479" spans="1:26" ht="16.5" customHeight="1">
      <c r="A479" s="47"/>
      <c r="B479" s="51"/>
      <c r="C479" s="48"/>
      <c r="D479" s="48"/>
      <c r="E479" s="51"/>
      <c r="F479" s="5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</row>
    <row r="480" spans="1:26" ht="16.5" customHeight="1">
      <c r="A480" s="47"/>
      <c r="B480" s="51"/>
      <c r="C480" s="48"/>
      <c r="D480" s="48"/>
      <c r="E480" s="51"/>
      <c r="F480" s="5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</row>
    <row r="481" spans="1:26" ht="16.5" customHeight="1">
      <c r="A481" s="47"/>
      <c r="B481" s="51"/>
      <c r="C481" s="48"/>
      <c r="D481" s="48"/>
      <c r="E481" s="51"/>
      <c r="F481" s="5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</row>
    <row r="482" spans="1:26" ht="16.5" customHeight="1">
      <c r="A482" s="47"/>
      <c r="B482" s="51"/>
      <c r="C482" s="48"/>
      <c r="D482" s="48"/>
      <c r="E482" s="51"/>
      <c r="F482" s="5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</row>
    <row r="483" spans="1:26" ht="16.5" customHeight="1">
      <c r="A483" s="47"/>
      <c r="B483" s="51"/>
      <c r="C483" s="48"/>
      <c r="D483" s="48"/>
      <c r="E483" s="51"/>
      <c r="F483" s="5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</row>
    <row r="484" spans="1:26" ht="16.5" customHeight="1">
      <c r="A484" s="47"/>
      <c r="B484" s="51"/>
      <c r="C484" s="48"/>
      <c r="D484" s="48"/>
      <c r="E484" s="51"/>
      <c r="F484" s="5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</row>
    <row r="485" spans="1:26" ht="16.5" customHeight="1">
      <c r="A485" s="47"/>
      <c r="B485" s="51"/>
      <c r="C485" s="48"/>
      <c r="D485" s="48"/>
      <c r="E485" s="51"/>
      <c r="F485" s="5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</row>
    <row r="486" spans="1:26" ht="16.5" customHeight="1">
      <c r="A486" s="47"/>
      <c r="B486" s="51"/>
      <c r="C486" s="48"/>
      <c r="D486" s="48"/>
      <c r="E486" s="51"/>
      <c r="F486" s="5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</row>
    <row r="487" spans="1:26" ht="16.5" customHeight="1">
      <c r="A487" s="47"/>
      <c r="B487" s="51"/>
      <c r="C487" s="48"/>
      <c r="D487" s="48"/>
      <c r="E487" s="51"/>
      <c r="F487" s="5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</row>
    <row r="488" spans="1:26" ht="16.5" customHeight="1">
      <c r="A488" s="47"/>
      <c r="B488" s="51"/>
      <c r="C488" s="48"/>
      <c r="D488" s="48"/>
      <c r="E488" s="51"/>
      <c r="F488" s="5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</row>
    <row r="489" spans="1:26" ht="16.5" customHeight="1">
      <c r="A489" s="47"/>
      <c r="B489" s="51"/>
      <c r="C489" s="48"/>
      <c r="D489" s="48"/>
      <c r="E489" s="51"/>
      <c r="F489" s="5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</row>
    <row r="490" spans="1:26" ht="16.5" customHeight="1">
      <c r="A490" s="47"/>
      <c r="B490" s="51"/>
      <c r="C490" s="48"/>
      <c r="D490" s="48"/>
      <c r="E490" s="51"/>
      <c r="F490" s="5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</row>
    <row r="491" spans="1:26" ht="16.5" customHeight="1">
      <c r="A491" s="47"/>
      <c r="B491" s="51"/>
      <c r="C491" s="48"/>
      <c r="D491" s="48"/>
      <c r="E491" s="51"/>
      <c r="F491" s="5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</row>
    <row r="492" spans="1:26" ht="16.5" customHeight="1">
      <c r="A492" s="47"/>
      <c r="B492" s="51"/>
      <c r="C492" s="48"/>
      <c r="D492" s="48"/>
      <c r="E492" s="51"/>
      <c r="F492" s="5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</row>
    <row r="493" spans="1:26" ht="16.5" customHeight="1">
      <c r="A493" s="47"/>
      <c r="B493" s="51"/>
      <c r="C493" s="48"/>
      <c r="D493" s="48"/>
      <c r="E493" s="51"/>
      <c r="F493" s="5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</row>
    <row r="494" spans="1:26" ht="16.5" customHeight="1">
      <c r="A494" s="47"/>
      <c r="B494" s="51"/>
      <c r="C494" s="48"/>
      <c r="D494" s="48"/>
      <c r="E494" s="51"/>
      <c r="F494" s="5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</row>
    <row r="495" spans="1:26" ht="16.5" customHeight="1">
      <c r="A495" s="47"/>
      <c r="B495" s="51"/>
      <c r="C495" s="48"/>
      <c r="D495" s="48"/>
      <c r="E495" s="51"/>
      <c r="F495" s="5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</row>
    <row r="496" spans="1:26" ht="16.5" customHeight="1">
      <c r="A496" s="47"/>
      <c r="B496" s="51"/>
      <c r="C496" s="48"/>
      <c r="D496" s="48"/>
      <c r="E496" s="51"/>
      <c r="F496" s="5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</row>
    <row r="497" spans="1:26" ht="16.5" customHeight="1">
      <c r="A497" s="47"/>
      <c r="B497" s="51"/>
      <c r="C497" s="48"/>
      <c r="D497" s="48"/>
      <c r="E497" s="51"/>
      <c r="F497" s="5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</row>
    <row r="498" spans="1:26" ht="16.5" customHeight="1">
      <c r="A498" s="47"/>
      <c r="B498" s="51"/>
      <c r="C498" s="48"/>
      <c r="D498" s="48"/>
      <c r="E498" s="51"/>
      <c r="F498" s="5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</row>
    <row r="499" spans="1:26" ht="16.5" customHeight="1">
      <c r="A499" s="47"/>
      <c r="B499" s="51"/>
      <c r="C499" s="48"/>
      <c r="D499" s="48"/>
      <c r="E499" s="51"/>
      <c r="F499" s="5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</row>
    <row r="500" spans="1:26" ht="16.5" customHeight="1">
      <c r="A500" s="47"/>
      <c r="B500" s="51"/>
      <c r="C500" s="48"/>
      <c r="D500" s="48"/>
      <c r="E500" s="51"/>
      <c r="F500" s="5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</row>
    <row r="501" spans="1:26" ht="16.5" customHeight="1">
      <c r="A501" s="47"/>
      <c r="B501" s="51"/>
      <c r="C501" s="48"/>
      <c r="D501" s="48"/>
      <c r="E501" s="51"/>
      <c r="F501" s="5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</row>
    <row r="502" spans="1:26" ht="16.5" customHeight="1">
      <c r="A502" s="47"/>
      <c r="B502" s="51"/>
      <c r="C502" s="48"/>
      <c r="D502" s="48"/>
      <c r="E502" s="51"/>
      <c r="F502" s="5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</row>
    <row r="503" spans="1:26" ht="16.5" customHeight="1">
      <c r="A503" s="47"/>
      <c r="B503" s="51"/>
      <c r="C503" s="48"/>
      <c r="D503" s="48"/>
      <c r="E503" s="51"/>
      <c r="F503" s="5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</row>
    <row r="504" spans="1:26" ht="16.5" customHeight="1">
      <c r="A504" s="47"/>
      <c r="B504" s="51"/>
      <c r="C504" s="48"/>
      <c r="D504" s="48"/>
      <c r="E504" s="51"/>
      <c r="F504" s="5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</row>
    <row r="505" spans="1:26" ht="16.5" customHeight="1">
      <c r="A505" s="47"/>
      <c r="B505" s="51"/>
      <c r="C505" s="48"/>
      <c r="D505" s="48"/>
      <c r="E505" s="51"/>
      <c r="F505" s="5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</row>
    <row r="506" spans="1:26" ht="16.5" customHeight="1">
      <c r="A506" s="47"/>
      <c r="B506" s="51"/>
      <c r="C506" s="48"/>
      <c r="D506" s="48"/>
      <c r="E506" s="51"/>
      <c r="F506" s="5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</row>
    <row r="507" spans="1:26" ht="16.5" customHeight="1">
      <c r="A507" s="47"/>
      <c r="B507" s="51"/>
      <c r="C507" s="48"/>
      <c r="D507" s="48"/>
      <c r="E507" s="51"/>
      <c r="F507" s="5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</row>
    <row r="508" spans="1:26" ht="16.5" customHeight="1">
      <c r="A508" s="47"/>
      <c r="B508" s="51"/>
      <c r="C508" s="48"/>
      <c r="D508" s="48"/>
      <c r="E508" s="51"/>
      <c r="F508" s="5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</row>
    <row r="509" spans="1:26" ht="16.5" customHeight="1">
      <c r="A509" s="47"/>
      <c r="B509" s="51"/>
      <c r="C509" s="48"/>
      <c r="D509" s="48"/>
      <c r="E509" s="51"/>
      <c r="F509" s="5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</row>
    <row r="510" spans="1:26" ht="16.5" customHeight="1">
      <c r="A510" s="47"/>
      <c r="B510" s="51"/>
      <c r="C510" s="48"/>
      <c r="D510" s="48"/>
      <c r="E510" s="51"/>
      <c r="F510" s="5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</row>
    <row r="511" spans="1:26" ht="16.5" customHeight="1">
      <c r="A511" s="47"/>
      <c r="B511" s="51"/>
      <c r="C511" s="48"/>
      <c r="D511" s="48"/>
      <c r="E511" s="51"/>
      <c r="F511" s="5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</row>
    <row r="512" spans="1:26" ht="16.5" customHeight="1">
      <c r="A512" s="47"/>
      <c r="B512" s="51"/>
      <c r="C512" s="48"/>
      <c r="D512" s="48"/>
      <c r="E512" s="51"/>
      <c r="F512" s="5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</row>
    <row r="513" spans="1:26" ht="16.5" customHeight="1">
      <c r="A513" s="47"/>
      <c r="B513" s="51"/>
      <c r="C513" s="48"/>
      <c r="D513" s="48"/>
      <c r="E513" s="51"/>
      <c r="F513" s="5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</row>
    <row r="514" spans="1:26" ht="16.5" customHeight="1">
      <c r="A514" s="47"/>
      <c r="B514" s="51"/>
      <c r="C514" s="48"/>
      <c r="D514" s="48"/>
      <c r="E514" s="51"/>
      <c r="F514" s="5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</row>
    <row r="515" spans="1:26" ht="16.5" customHeight="1">
      <c r="A515" s="47"/>
      <c r="B515" s="51"/>
      <c r="C515" s="48"/>
      <c r="D515" s="48"/>
      <c r="E515" s="51"/>
      <c r="F515" s="5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</row>
    <row r="516" spans="1:26" ht="16.5" customHeight="1">
      <c r="A516" s="47"/>
      <c r="B516" s="51"/>
      <c r="C516" s="48"/>
      <c r="D516" s="48"/>
      <c r="E516" s="51"/>
      <c r="F516" s="5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</row>
    <row r="517" spans="1:26" ht="16.5" customHeight="1">
      <c r="A517" s="47"/>
      <c r="B517" s="51"/>
      <c r="C517" s="48"/>
      <c r="D517" s="48"/>
      <c r="E517" s="51"/>
      <c r="F517" s="5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</row>
    <row r="518" spans="1:26" ht="16.5" customHeight="1">
      <c r="A518" s="47"/>
      <c r="B518" s="51"/>
      <c r="C518" s="48"/>
      <c r="D518" s="48"/>
      <c r="E518" s="51"/>
      <c r="F518" s="5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</row>
    <row r="519" spans="1:26" ht="16.5" customHeight="1">
      <c r="A519" s="47"/>
      <c r="B519" s="51"/>
      <c r="C519" s="48"/>
      <c r="D519" s="48"/>
      <c r="E519" s="51"/>
      <c r="F519" s="5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</row>
    <row r="520" spans="1:26" ht="16.5" customHeight="1">
      <c r="A520" s="47"/>
      <c r="B520" s="51"/>
      <c r="C520" s="48"/>
      <c r="D520" s="48"/>
      <c r="E520" s="51"/>
      <c r="F520" s="5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</row>
    <row r="521" spans="1:26" ht="16.5" customHeight="1">
      <c r="A521" s="47"/>
      <c r="B521" s="51"/>
      <c r="C521" s="48"/>
      <c r="D521" s="48"/>
      <c r="E521" s="51"/>
      <c r="F521" s="5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</row>
    <row r="522" spans="1:26" ht="16.5" customHeight="1">
      <c r="A522" s="47"/>
      <c r="B522" s="51"/>
      <c r="C522" s="48"/>
      <c r="D522" s="48"/>
      <c r="E522" s="51"/>
      <c r="F522" s="5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</row>
    <row r="523" spans="1:26" ht="16.5" customHeight="1">
      <c r="A523" s="47"/>
      <c r="B523" s="51"/>
      <c r="C523" s="48"/>
      <c r="D523" s="48"/>
      <c r="E523" s="51"/>
      <c r="F523" s="5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</row>
    <row r="524" spans="1:26" ht="16.5" customHeight="1">
      <c r="A524" s="47"/>
      <c r="B524" s="51"/>
      <c r="C524" s="48"/>
      <c r="D524" s="48"/>
      <c r="E524" s="51"/>
      <c r="F524" s="5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</row>
    <row r="525" spans="1:26" ht="16.5" customHeight="1">
      <c r="A525" s="47"/>
      <c r="B525" s="51"/>
      <c r="C525" s="48"/>
      <c r="D525" s="48"/>
      <c r="E525" s="51"/>
      <c r="F525" s="5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</row>
    <row r="526" spans="1:26" ht="16.5" customHeight="1">
      <c r="A526" s="47"/>
      <c r="B526" s="51"/>
      <c r="C526" s="48"/>
      <c r="D526" s="48"/>
      <c r="E526" s="51"/>
      <c r="F526" s="5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</row>
    <row r="527" spans="1:26" ht="16.5" customHeight="1">
      <c r="A527" s="47"/>
      <c r="B527" s="51"/>
      <c r="C527" s="48"/>
      <c r="D527" s="48"/>
      <c r="E527" s="51"/>
      <c r="F527" s="5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</row>
    <row r="528" spans="1:26" ht="16.5" customHeight="1">
      <c r="A528" s="47"/>
      <c r="B528" s="51"/>
      <c r="C528" s="48"/>
      <c r="D528" s="48"/>
      <c r="E528" s="51"/>
      <c r="F528" s="5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</row>
    <row r="529" spans="1:26" ht="16.5" customHeight="1">
      <c r="A529" s="47"/>
      <c r="B529" s="51"/>
      <c r="C529" s="48"/>
      <c r="D529" s="48"/>
      <c r="E529" s="51"/>
      <c r="F529" s="5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</row>
    <row r="530" spans="1:26" ht="16.5" customHeight="1">
      <c r="A530" s="47"/>
      <c r="B530" s="51"/>
      <c r="C530" s="48"/>
      <c r="D530" s="48"/>
      <c r="E530" s="51"/>
      <c r="F530" s="5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</row>
    <row r="531" spans="1:26" ht="16.5" customHeight="1">
      <c r="A531" s="47"/>
      <c r="B531" s="51"/>
      <c r="C531" s="48"/>
      <c r="D531" s="48"/>
      <c r="E531" s="51"/>
      <c r="F531" s="5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</row>
    <row r="532" spans="1:26" ht="16.5" customHeight="1">
      <c r="A532" s="47"/>
      <c r="B532" s="51"/>
      <c r="C532" s="48"/>
      <c r="D532" s="48"/>
      <c r="E532" s="51"/>
      <c r="F532" s="5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</row>
    <row r="533" spans="1:26" ht="16.5" customHeight="1">
      <c r="A533" s="47"/>
      <c r="B533" s="51"/>
      <c r="C533" s="48"/>
      <c r="D533" s="48"/>
      <c r="E533" s="51"/>
      <c r="F533" s="5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</row>
    <row r="534" spans="1:26" ht="16.5" customHeight="1">
      <c r="A534" s="47"/>
      <c r="B534" s="51"/>
      <c r="C534" s="48"/>
      <c r="D534" s="48"/>
      <c r="E534" s="51"/>
      <c r="F534" s="5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</row>
    <row r="535" spans="1:26" ht="16.5" customHeight="1">
      <c r="A535" s="47"/>
      <c r="B535" s="51"/>
      <c r="C535" s="48"/>
      <c r="D535" s="48"/>
      <c r="E535" s="51"/>
      <c r="F535" s="5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</row>
    <row r="536" spans="1:26" ht="16.5" customHeight="1">
      <c r="A536" s="47"/>
      <c r="B536" s="51"/>
      <c r="C536" s="48"/>
      <c r="D536" s="48"/>
      <c r="E536" s="51"/>
      <c r="F536" s="5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</row>
    <row r="537" spans="1:26" ht="16.5" customHeight="1">
      <c r="A537" s="47"/>
      <c r="B537" s="51"/>
      <c r="C537" s="48"/>
      <c r="D537" s="48"/>
      <c r="E537" s="51"/>
      <c r="F537" s="5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</row>
    <row r="538" spans="1:26" ht="16.5" customHeight="1">
      <c r="A538" s="47"/>
      <c r="B538" s="51"/>
      <c r="C538" s="48"/>
      <c r="D538" s="48"/>
      <c r="E538" s="51"/>
      <c r="F538" s="5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</row>
    <row r="539" spans="1:26" ht="16.5" customHeight="1">
      <c r="A539" s="47"/>
      <c r="B539" s="51"/>
      <c r="C539" s="48"/>
      <c r="D539" s="48"/>
      <c r="E539" s="51"/>
      <c r="F539" s="5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</row>
    <row r="540" spans="1:26" ht="16.5" customHeight="1">
      <c r="A540" s="47"/>
      <c r="B540" s="51"/>
      <c r="C540" s="48"/>
      <c r="D540" s="48"/>
      <c r="E540" s="51"/>
      <c r="F540" s="5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</row>
    <row r="541" spans="1:26" ht="16.5" customHeight="1">
      <c r="A541" s="47"/>
      <c r="B541" s="51"/>
      <c r="C541" s="48"/>
      <c r="D541" s="48"/>
      <c r="E541" s="51"/>
      <c r="F541" s="5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</row>
    <row r="542" spans="1:26" ht="16.5" customHeight="1">
      <c r="A542" s="47"/>
      <c r="B542" s="51"/>
      <c r="C542" s="48"/>
      <c r="D542" s="48"/>
      <c r="E542" s="51"/>
      <c r="F542" s="5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</row>
    <row r="543" spans="1:26" ht="16.5" customHeight="1">
      <c r="A543" s="47"/>
      <c r="B543" s="51"/>
      <c r="C543" s="48"/>
      <c r="D543" s="48"/>
      <c r="E543" s="51"/>
      <c r="F543" s="5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</row>
    <row r="544" spans="1:26" ht="16.5" customHeight="1">
      <c r="A544" s="47"/>
      <c r="B544" s="51"/>
      <c r="C544" s="48"/>
      <c r="D544" s="48"/>
      <c r="E544" s="51"/>
      <c r="F544" s="5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</row>
    <row r="545" spans="1:26" ht="16.5" customHeight="1">
      <c r="A545" s="47"/>
      <c r="B545" s="51"/>
      <c r="C545" s="48"/>
      <c r="D545" s="48"/>
      <c r="E545" s="51"/>
      <c r="F545" s="5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</row>
    <row r="546" spans="1:26" ht="16.5" customHeight="1">
      <c r="A546" s="47"/>
      <c r="B546" s="51"/>
      <c r="C546" s="48"/>
      <c r="D546" s="48"/>
      <c r="E546" s="51"/>
      <c r="F546" s="5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</row>
    <row r="547" spans="1:26" ht="16.5" customHeight="1">
      <c r="A547" s="47"/>
      <c r="B547" s="51"/>
      <c r="C547" s="48"/>
      <c r="D547" s="48"/>
      <c r="E547" s="51"/>
      <c r="F547" s="5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</row>
    <row r="548" spans="1:26" ht="16.5" customHeight="1">
      <c r="A548" s="47"/>
      <c r="B548" s="51"/>
      <c r="C548" s="48"/>
      <c r="D548" s="48"/>
      <c r="E548" s="51"/>
      <c r="F548" s="5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</row>
    <row r="549" spans="1:26" ht="16.5" customHeight="1">
      <c r="A549" s="47"/>
      <c r="B549" s="51"/>
      <c r="C549" s="48"/>
      <c r="D549" s="48"/>
      <c r="E549" s="51"/>
      <c r="F549" s="5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</row>
    <row r="550" spans="1:26" ht="16.5" customHeight="1">
      <c r="A550" s="47"/>
      <c r="B550" s="51"/>
      <c r="C550" s="48"/>
      <c r="D550" s="48"/>
      <c r="E550" s="51"/>
      <c r="F550" s="5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</row>
    <row r="551" spans="1:26" ht="16.5" customHeight="1">
      <c r="A551" s="47"/>
      <c r="B551" s="51"/>
      <c r="C551" s="48"/>
      <c r="D551" s="48"/>
      <c r="E551" s="51"/>
      <c r="F551" s="5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</row>
    <row r="552" spans="1:26" ht="16.5" customHeight="1">
      <c r="A552" s="47"/>
      <c r="B552" s="51"/>
      <c r="C552" s="48"/>
      <c r="D552" s="48"/>
      <c r="E552" s="51"/>
      <c r="F552" s="5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</row>
    <row r="553" spans="1:26" ht="16.5" customHeight="1">
      <c r="A553" s="47"/>
      <c r="B553" s="51"/>
      <c r="C553" s="48"/>
      <c r="D553" s="48"/>
      <c r="E553" s="51"/>
      <c r="F553" s="5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</row>
    <row r="554" spans="1:26" ht="16.5" customHeight="1">
      <c r="A554" s="47"/>
      <c r="B554" s="51"/>
      <c r="C554" s="48"/>
      <c r="D554" s="48"/>
      <c r="E554" s="51"/>
      <c r="F554" s="5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</row>
    <row r="555" spans="1:26" ht="16.5" customHeight="1">
      <c r="A555" s="47"/>
      <c r="B555" s="51"/>
      <c r="C555" s="48"/>
      <c r="D555" s="48"/>
      <c r="E555" s="51"/>
      <c r="F555" s="5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</row>
    <row r="556" spans="1:26" ht="16.5" customHeight="1">
      <c r="A556" s="47"/>
      <c r="B556" s="51"/>
      <c r="C556" s="48"/>
      <c r="D556" s="48"/>
      <c r="E556" s="51"/>
      <c r="F556" s="5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</row>
    <row r="557" spans="1:26" ht="16.5" customHeight="1">
      <c r="A557" s="47"/>
      <c r="B557" s="51"/>
      <c r="C557" s="48"/>
      <c r="D557" s="48"/>
      <c r="E557" s="51"/>
      <c r="F557" s="5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</row>
    <row r="558" spans="1:26" ht="16.5" customHeight="1">
      <c r="A558" s="47"/>
      <c r="B558" s="51"/>
      <c r="C558" s="48"/>
      <c r="D558" s="48"/>
      <c r="E558" s="51"/>
      <c r="F558" s="5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</row>
    <row r="559" spans="1:26" ht="16.5" customHeight="1">
      <c r="A559" s="47"/>
      <c r="B559" s="51"/>
      <c r="C559" s="48"/>
      <c r="D559" s="48"/>
      <c r="E559" s="51"/>
      <c r="F559" s="5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</row>
    <row r="560" spans="1:26" ht="16.5" customHeight="1">
      <c r="A560" s="47"/>
      <c r="B560" s="51"/>
      <c r="C560" s="48"/>
      <c r="D560" s="48"/>
      <c r="E560" s="51"/>
      <c r="F560" s="5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</row>
    <row r="561" spans="1:26" ht="16.5" customHeight="1">
      <c r="A561" s="47"/>
      <c r="B561" s="51"/>
      <c r="C561" s="48"/>
      <c r="D561" s="48"/>
      <c r="E561" s="51"/>
      <c r="F561" s="5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</row>
    <row r="562" spans="1:26" ht="16.5" customHeight="1">
      <c r="A562" s="47"/>
      <c r="B562" s="51"/>
      <c r="C562" s="48"/>
      <c r="D562" s="48"/>
      <c r="E562" s="51"/>
      <c r="F562" s="5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</row>
    <row r="563" spans="1:26" ht="16.5" customHeight="1">
      <c r="A563" s="47"/>
      <c r="B563" s="51"/>
      <c r="C563" s="48"/>
      <c r="D563" s="48"/>
      <c r="E563" s="51"/>
      <c r="F563" s="5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</row>
    <row r="564" spans="1:26" ht="16.5" customHeight="1">
      <c r="A564" s="47"/>
      <c r="B564" s="51"/>
      <c r="C564" s="48"/>
      <c r="D564" s="48"/>
      <c r="E564" s="51"/>
      <c r="F564" s="5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</row>
    <row r="565" spans="1:26" ht="16.5" customHeight="1">
      <c r="A565" s="47"/>
      <c r="B565" s="51"/>
      <c r="C565" s="48"/>
      <c r="D565" s="48"/>
      <c r="E565" s="51"/>
      <c r="F565" s="5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</row>
    <row r="566" spans="1:26" ht="16.5" customHeight="1">
      <c r="A566" s="47"/>
      <c r="B566" s="51"/>
      <c r="C566" s="48"/>
      <c r="D566" s="48"/>
      <c r="E566" s="51"/>
      <c r="F566" s="5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</row>
    <row r="567" spans="1:26" ht="16.5" customHeight="1">
      <c r="A567" s="47"/>
      <c r="B567" s="51"/>
      <c r="C567" s="48"/>
      <c r="D567" s="48"/>
      <c r="E567" s="51"/>
      <c r="F567" s="5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</row>
    <row r="568" spans="1:26" ht="16.5" customHeight="1">
      <c r="A568" s="47"/>
      <c r="B568" s="51"/>
      <c r="C568" s="48"/>
      <c r="D568" s="48"/>
      <c r="E568" s="51"/>
      <c r="F568" s="5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</row>
    <row r="569" spans="1:26" ht="16.5" customHeight="1">
      <c r="A569" s="47"/>
      <c r="B569" s="51"/>
      <c r="C569" s="48"/>
      <c r="D569" s="48"/>
      <c r="E569" s="51"/>
      <c r="F569" s="5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</row>
    <row r="570" spans="1:26" ht="16.5" customHeight="1">
      <c r="A570" s="47"/>
      <c r="B570" s="51"/>
      <c r="C570" s="48"/>
      <c r="D570" s="48"/>
      <c r="E570" s="51"/>
      <c r="F570" s="5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</row>
    <row r="571" spans="1:26" ht="16.5" customHeight="1">
      <c r="A571" s="47"/>
      <c r="B571" s="51"/>
      <c r="C571" s="48"/>
      <c r="D571" s="48"/>
      <c r="E571" s="51"/>
      <c r="F571" s="5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</row>
    <row r="572" spans="1:26" ht="16.5" customHeight="1">
      <c r="A572" s="47"/>
      <c r="B572" s="51"/>
      <c r="C572" s="48"/>
      <c r="D572" s="48"/>
      <c r="E572" s="51"/>
      <c r="F572" s="5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</row>
    <row r="573" spans="1:26" ht="16.5" customHeight="1">
      <c r="A573" s="47"/>
      <c r="B573" s="51"/>
      <c r="C573" s="48"/>
      <c r="D573" s="48"/>
      <c r="E573" s="51"/>
      <c r="F573" s="5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</row>
    <row r="574" spans="1:26" ht="16.5" customHeight="1">
      <c r="A574" s="47"/>
      <c r="B574" s="51"/>
      <c r="C574" s="48"/>
      <c r="D574" s="48"/>
      <c r="E574" s="51"/>
      <c r="F574" s="5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</row>
    <row r="575" spans="1:26" ht="16.5" customHeight="1">
      <c r="A575" s="47"/>
      <c r="B575" s="51"/>
      <c r="C575" s="48"/>
      <c r="D575" s="48"/>
      <c r="E575" s="51"/>
      <c r="F575" s="5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</row>
    <row r="576" spans="1:26" ht="16.5" customHeight="1">
      <c r="A576" s="47"/>
      <c r="B576" s="51"/>
      <c r="C576" s="48"/>
      <c r="D576" s="48"/>
      <c r="E576" s="51"/>
      <c r="F576" s="5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</row>
    <row r="577" spans="1:26" ht="16.5" customHeight="1">
      <c r="A577" s="47"/>
      <c r="B577" s="51"/>
      <c r="C577" s="48"/>
      <c r="D577" s="48"/>
      <c r="E577" s="51"/>
      <c r="F577" s="5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</row>
    <row r="578" spans="1:26" ht="16.5" customHeight="1">
      <c r="A578" s="47"/>
      <c r="B578" s="51"/>
      <c r="C578" s="48"/>
      <c r="D578" s="48"/>
      <c r="E578" s="51"/>
      <c r="F578" s="5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</row>
    <row r="579" spans="1:26" ht="16.5" customHeight="1">
      <c r="A579" s="47"/>
      <c r="B579" s="51"/>
      <c r="C579" s="48"/>
      <c r="D579" s="48"/>
      <c r="E579" s="51"/>
      <c r="F579" s="5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</row>
    <row r="580" spans="1:26" ht="16.5" customHeight="1">
      <c r="A580" s="47"/>
      <c r="B580" s="51"/>
      <c r="C580" s="48"/>
      <c r="D580" s="48"/>
      <c r="E580" s="51"/>
      <c r="F580" s="5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</row>
    <row r="581" spans="1:26" ht="16.5" customHeight="1">
      <c r="A581" s="47"/>
      <c r="B581" s="51"/>
      <c r="C581" s="48"/>
      <c r="D581" s="48"/>
      <c r="E581" s="51"/>
      <c r="F581" s="5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</row>
    <row r="582" spans="1:26" ht="16.5" customHeight="1">
      <c r="A582" s="47"/>
      <c r="B582" s="51"/>
      <c r="C582" s="48"/>
      <c r="D582" s="48"/>
      <c r="E582" s="51"/>
      <c r="F582" s="5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</row>
    <row r="583" spans="1:26" ht="16.5" customHeight="1">
      <c r="A583" s="47"/>
      <c r="B583" s="51"/>
      <c r="C583" s="48"/>
      <c r="D583" s="48"/>
      <c r="E583" s="51"/>
      <c r="F583" s="5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</row>
    <row r="584" spans="1:26" ht="16.5" customHeight="1">
      <c r="A584" s="47"/>
      <c r="B584" s="51"/>
      <c r="C584" s="48"/>
      <c r="D584" s="48"/>
      <c r="E584" s="51"/>
      <c r="F584" s="5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</row>
    <row r="585" spans="1:26" ht="16.5" customHeight="1">
      <c r="A585" s="47"/>
      <c r="B585" s="51"/>
      <c r="C585" s="48"/>
      <c r="D585" s="48"/>
      <c r="E585" s="51"/>
      <c r="F585" s="5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</row>
    <row r="586" spans="1:26" ht="16.5" customHeight="1">
      <c r="A586" s="47"/>
      <c r="B586" s="51"/>
      <c r="C586" s="48"/>
      <c r="D586" s="48"/>
      <c r="E586" s="51"/>
      <c r="F586" s="5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</row>
    <row r="587" spans="1:26" ht="16.5" customHeight="1">
      <c r="A587" s="47"/>
      <c r="B587" s="51"/>
      <c r="C587" s="48"/>
      <c r="D587" s="48"/>
      <c r="E587" s="51"/>
      <c r="F587" s="5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</row>
    <row r="588" spans="1:26" ht="16.5" customHeight="1">
      <c r="A588" s="47"/>
      <c r="B588" s="51"/>
      <c r="C588" s="48"/>
      <c r="D588" s="48"/>
      <c r="E588" s="51"/>
      <c r="F588" s="5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</row>
    <row r="589" spans="1:26" ht="16.5" customHeight="1">
      <c r="A589" s="47"/>
      <c r="B589" s="51"/>
      <c r="C589" s="48"/>
      <c r="D589" s="48"/>
      <c r="E589" s="51"/>
      <c r="F589" s="5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</row>
    <row r="590" spans="1:26" ht="16.5" customHeight="1">
      <c r="A590" s="47"/>
      <c r="B590" s="51"/>
      <c r="C590" s="48"/>
      <c r="D590" s="48"/>
      <c r="E590" s="51"/>
      <c r="F590" s="5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</row>
    <row r="591" spans="1:26" ht="16.5" customHeight="1">
      <c r="A591" s="47"/>
      <c r="B591" s="51"/>
      <c r="C591" s="48"/>
      <c r="D591" s="48"/>
      <c r="E591" s="51"/>
      <c r="F591" s="5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</row>
    <row r="592" spans="1:26" ht="16.5" customHeight="1">
      <c r="A592" s="47"/>
      <c r="B592" s="51"/>
      <c r="C592" s="48"/>
      <c r="D592" s="48"/>
      <c r="E592" s="51"/>
      <c r="F592" s="5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</row>
    <row r="593" spans="1:26" ht="16.5" customHeight="1">
      <c r="A593" s="47"/>
      <c r="B593" s="51"/>
      <c r="C593" s="48"/>
      <c r="D593" s="48"/>
      <c r="E593" s="51"/>
      <c r="F593" s="5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</row>
    <row r="594" spans="1:26" ht="16.5" customHeight="1">
      <c r="A594" s="47"/>
      <c r="B594" s="51"/>
      <c r="C594" s="48"/>
      <c r="D594" s="48"/>
      <c r="E594" s="51"/>
      <c r="F594" s="5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</row>
    <row r="595" spans="1:26" ht="16.5" customHeight="1">
      <c r="A595" s="47"/>
      <c r="B595" s="51"/>
      <c r="C595" s="48"/>
      <c r="D595" s="48"/>
      <c r="E595" s="51"/>
      <c r="F595" s="5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</row>
    <row r="596" spans="1:26" ht="16.5" customHeight="1">
      <c r="A596" s="47"/>
      <c r="B596" s="51"/>
      <c r="C596" s="48"/>
      <c r="D596" s="48"/>
      <c r="E596" s="51"/>
      <c r="F596" s="5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</row>
    <row r="597" spans="1:26" ht="16.5" customHeight="1">
      <c r="A597" s="47"/>
      <c r="B597" s="51"/>
      <c r="C597" s="48"/>
      <c r="D597" s="48"/>
      <c r="E597" s="51"/>
      <c r="F597" s="5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</row>
    <row r="598" spans="1:26" ht="16.5" customHeight="1">
      <c r="A598" s="47"/>
      <c r="B598" s="51"/>
      <c r="C598" s="48"/>
      <c r="D598" s="48"/>
      <c r="E598" s="51"/>
      <c r="F598" s="5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</row>
    <row r="599" spans="1:26" ht="16.5" customHeight="1">
      <c r="A599" s="47"/>
      <c r="B599" s="51"/>
      <c r="C599" s="48"/>
      <c r="D599" s="48"/>
      <c r="E599" s="51"/>
      <c r="F599" s="5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</row>
    <row r="600" spans="1:26" ht="16.5" customHeight="1">
      <c r="A600" s="47"/>
      <c r="B600" s="51"/>
      <c r="C600" s="48"/>
      <c r="D600" s="48"/>
      <c r="E600" s="51"/>
      <c r="F600" s="5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</row>
    <row r="601" spans="1:26" ht="16.5" customHeight="1">
      <c r="A601" s="47"/>
      <c r="B601" s="51"/>
      <c r="C601" s="48"/>
      <c r="D601" s="48"/>
      <c r="E601" s="51"/>
      <c r="F601" s="5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</row>
    <row r="602" spans="1:26" ht="16.5" customHeight="1">
      <c r="A602" s="47"/>
      <c r="B602" s="51"/>
      <c r="C602" s="48"/>
      <c r="D602" s="48"/>
      <c r="E602" s="51"/>
      <c r="F602" s="5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</row>
    <row r="603" spans="1:26" ht="16.5" customHeight="1">
      <c r="A603" s="47"/>
      <c r="B603" s="51"/>
      <c r="C603" s="48"/>
      <c r="D603" s="48"/>
      <c r="E603" s="51"/>
      <c r="F603" s="5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</row>
    <row r="604" spans="1:26" ht="16.5" customHeight="1">
      <c r="A604" s="47"/>
      <c r="B604" s="51"/>
      <c r="C604" s="48"/>
      <c r="D604" s="48"/>
      <c r="E604" s="51"/>
      <c r="F604" s="5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</row>
    <row r="605" spans="1:26" ht="16.5" customHeight="1">
      <c r="A605" s="47"/>
      <c r="B605" s="51"/>
      <c r="C605" s="48"/>
      <c r="D605" s="48"/>
      <c r="E605" s="51"/>
      <c r="F605" s="5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</row>
    <row r="606" spans="1:26" ht="16.5" customHeight="1">
      <c r="A606" s="47"/>
      <c r="B606" s="51"/>
      <c r="C606" s="48"/>
      <c r="D606" s="48"/>
      <c r="E606" s="51"/>
      <c r="F606" s="5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</row>
    <row r="607" spans="1:26" ht="16.5" customHeight="1">
      <c r="A607" s="47"/>
      <c r="B607" s="51"/>
      <c r="C607" s="48"/>
      <c r="D607" s="48"/>
      <c r="E607" s="51"/>
      <c r="F607" s="5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</row>
    <row r="608" spans="1:26" ht="16.5" customHeight="1">
      <c r="A608" s="47"/>
      <c r="B608" s="51"/>
      <c r="C608" s="48"/>
      <c r="D608" s="48"/>
      <c r="E608" s="51"/>
      <c r="F608" s="5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</row>
    <row r="609" spans="1:26" ht="16.5" customHeight="1">
      <c r="A609" s="47"/>
      <c r="B609" s="51"/>
      <c r="C609" s="48"/>
      <c r="D609" s="48"/>
      <c r="E609" s="51"/>
      <c r="F609" s="5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</row>
    <row r="610" spans="1:26" ht="16.5" customHeight="1">
      <c r="A610" s="47"/>
      <c r="B610" s="51"/>
      <c r="C610" s="48"/>
      <c r="D610" s="48"/>
      <c r="E610" s="51"/>
      <c r="F610" s="5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</row>
    <row r="611" spans="1:26" ht="16.5" customHeight="1">
      <c r="A611" s="47"/>
      <c r="B611" s="51"/>
      <c r="C611" s="48"/>
      <c r="D611" s="48"/>
      <c r="E611" s="51"/>
      <c r="F611" s="5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</row>
    <row r="612" spans="1:26" ht="16.5" customHeight="1">
      <c r="A612" s="47"/>
      <c r="B612" s="51"/>
      <c r="C612" s="48"/>
      <c r="D612" s="48"/>
      <c r="E612" s="51"/>
      <c r="F612" s="5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</row>
    <row r="613" spans="1:26" ht="16.5" customHeight="1">
      <c r="A613" s="47"/>
      <c r="B613" s="51"/>
      <c r="C613" s="48"/>
      <c r="D613" s="48"/>
      <c r="E613" s="51"/>
      <c r="F613" s="5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</row>
    <row r="614" spans="1:26" ht="16.5" customHeight="1">
      <c r="A614" s="47"/>
      <c r="B614" s="51"/>
      <c r="C614" s="48"/>
      <c r="D614" s="48"/>
      <c r="E614" s="51"/>
      <c r="F614" s="5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</row>
    <row r="615" spans="1:26" ht="16.5" customHeight="1">
      <c r="A615" s="47"/>
      <c r="B615" s="51"/>
      <c r="C615" s="48"/>
      <c r="D615" s="48"/>
      <c r="E615" s="51"/>
      <c r="F615" s="5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</row>
    <row r="616" spans="1:26" ht="16.5" customHeight="1">
      <c r="A616" s="47"/>
      <c r="B616" s="51"/>
      <c r="C616" s="48"/>
      <c r="D616" s="48"/>
      <c r="E616" s="51"/>
      <c r="F616" s="5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</row>
    <row r="617" spans="1:26" ht="16.5" customHeight="1">
      <c r="A617" s="47"/>
      <c r="B617" s="51"/>
      <c r="C617" s="48"/>
      <c r="D617" s="48"/>
      <c r="E617" s="51"/>
      <c r="F617" s="5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</row>
    <row r="618" spans="1:26" ht="16.5" customHeight="1">
      <c r="A618" s="47"/>
      <c r="B618" s="51"/>
      <c r="C618" s="48"/>
      <c r="D618" s="48"/>
      <c r="E618" s="51"/>
      <c r="F618" s="5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</row>
    <row r="619" spans="1:26" ht="16.5" customHeight="1">
      <c r="A619" s="47"/>
      <c r="B619" s="51"/>
      <c r="C619" s="48"/>
      <c r="D619" s="48"/>
      <c r="E619" s="51"/>
      <c r="F619" s="5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</row>
    <row r="620" spans="1:26" ht="16.5" customHeight="1">
      <c r="A620" s="47"/>
      <c r="B620" s="51"/>
      <c r="C620" s="48"/>
      <c r="D620" s="48"/>
      <c r="E620" s="51"/>
      <c r="F620" s="5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</row>
    <row r="621" spans="1:26" ht="16.5" customHeight="1">
      <c r="A621" s="47"/>
      <c r="B621" s="51"/>
      <c r="C621" s="48"/>
      <c r="D621" s="48"/>
      <c r="E621" s="51"/>
      <c r="F621" s="5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</row>
    <row r="622" spans="1:26" ht="16.5" customHeight="1">
      <c r="A622" s="47"/>
      <c r="B622" s="51"/>
      <c r="C622" s="48"/>
      <c r="D622" s="48"/>
      <c r="E622" s="51"/>
      <c r="F622" s="5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</row>
    <row r="623" spans="1:26" ht="16.5" customHeight="1">
      <c r="A623" s="47"/>
      <c r="B623" s="51"/>
      <c r="C623" s="48"/>
      <c r="D623" s="48"/>
      <c r="E623" s="51"/>
      <c r="F623" s="5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</row>
    <row r="624" spans="1:26" ht="16.5" customHeight="1">
      <c r="A624" s="47"/>
      <c r="B624" s="51"/>
      <c r="C624" s="48"/>
      <c r="D624" s="48"/>
      <c r="E624" s="51"/>
      <c r="F624" s="5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</row>
    <row r="625" spans="1:26" ht="16.5" customHeight="1">
      <c r="A625" s="47"/>
      <c r="B625" s="51"/>
      <c r="C625" s="48"/>
      <c r="D625" s="48"/>
      <c r="E625" s="51"/>
      <c r="F625" s="5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</row>
    <row r="626" spans="1:26" ht="16.5" customHeight="1">
      <c r="A626" s="47"/>
      <c r="B626" s="51"/>
      <c r="C626" s="48"/>
      <c r="D626" s="48"/>
      <c r="E626" s="51"/>
      <c r="F626" s="5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</row>
    <row r="627" spans="1:26" ht="16.5" customHeight="1">
      <c r="A627" s="47"/>
      <c r="B627" s="51"/>
      <c r="C627" s="48"/>
      <c r="D627" s="48"/>
      <c r="E627" s="51"/>
      <c r="F627" s="5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</row>
    <row r="628" spans="1:26" ht="16.5" customHeight="1">
      <c r="A628" s="47"/>
      <c r="B628" s="51"/>
      <c r="C628" s="48"/>
      <c r="D628" s="48"/>
      <c r="E628" s="51"/>
      <c r="F628" s="5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</row>
    <row r="629" spans="1:26" ht="16.5" customHeight="1">
      <c r="A629" s="47"/>
      <c r="B629" s="51"/>
      <c r="C629" s="48"/>
      <c r="D629" s="48"/>
      <c r="E629" s="51"/>
      <c r="F629" s="5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</row>
    <row r="630" spans="1:26" ht="16.5" customHeight="1">
      <c r="A630" s="47"/>
      <c r="B630" s="51"/>
      <c r="C630" s="48"/>
      <c r="D630" s="48"/>
      <c r="E630" s="51"/>
      <c r="F630" s="5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</row>
    <row r="631" spans="1:26" ht="16.5" customHeight="1">
      <c r="A631" s="47"/>
      <c r="B631" s="51"/>
      <c r="C631" s="48"/>
      <c r="D631" s="48"/>
      <c r="E631" s="51"/>
      <c r="F631" s="5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</row>
    <row r="632" spans="1:26" ht="16.5" customHeight="1">
      <c r="A632" s="47"/>
      <c r="B632" s="51"/>
      <c r="C632" s="48"/>
      <c r="D632" s="48"/>
      <c r="E632" s="51"/>
      <c r="F632" s="5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</row>
    <row r="633" spans="1:26" ht="16.5" customHeight="1">
      <c r="A633" s="47"/>
      <c r="B633" s="51"/>
      <c r="C633" s="48"/>
      <c r="D633" s="48"/>
      <c r="E633" s="51"/>
      <c r="F633" s="5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</row>
    <row r="634" spans="1:26" ht="16.5" customHeight="1">
      <c r="A634" s="47"/>
      <c r="B634" s="51"/>
      <c r="C634" s="48"/>
      <c r="D634" s="48"/>
      <c r="E634" s="51"/>
      <c r="F634" s="5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</row>
    <row r="635" spans="1:26" ht="16.5" customHeight="1">
      <c r="A635" s="47"/>
      <c r="B635" s="51"/>
      <c r="C635" s="48"/>
      <c r="D635" s="48"/>
      <c r="E635" s="51"/>
      <c r="F635" s="5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</row>
    <row r="636" spans="1:26" ht="16.5" customHeight="1">
      <c r="A636" s="47"/>
      <c r="B636" s="51"/>
      <c r="C636" s="48"/>
      <c r="D636" s="48"/>
      <c r="E636" s="51"/>
      <c r="F636" s="5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</row>
    <row r="637" spans="1:26" ht="16.5" customHeight="1">
      <c r="A637" s="47"/>
      <c r="B637" s="51"/>
      <c r="C637" s="48"/>
      <c r="D637" s="48"/>
      <c r="E637" s="51"/>
      <c r="F637" s="5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</row>
    <row r="638" spans="1:26" ht="16.5" customHeight="1">
      <c r="A638" s="47"/>
      <c r="B638" s="51"/>
      <c r="C638" s="48"/>
      <c r="D638" s="48"/>
      <c r="E638" s="51"/>
      <c r="F638" s="5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</row>
    <row r="639" spans="1:26" ht="16.5" customHeight="1">
      <c r="A639" s="47"/>
      <c r="B639" s="51"/>
      <c r="C639" s="48"/>
      <c r="D639" s="48"/>
      <c r="E639" s="51"/>
      <c r="F639" s="5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</row>
    <row r="640" spans="1:26" ht="16.5" customHeight="1">
      <c r="A640" s="47"/>
      <c r="B640" s="51"/>
      <c r="C640" s="48"/>
      <c r="D640" s="48"/>
      <c r="E640" s="51"/>
      <c r="F640" s="5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</row>
    <row r="641" spans="1:26" ht="16.5" customHeight="1">
      <c r="A641" s="47"/>
      <c r="B641" s="51"/>
      <c r="C641" s="48"/>
      <c r="D641" s="48"/>
      <c r="E641" s="51"/>
      <c r="F641" s="5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</row>
    <row r="642" spans="1:26" ht="16.5" customHeight="1">
      <c r="A642" s="47"/>
      <c r="B642" s="51"/>
      <c r="C642" s="48"/>
      <c r="D642" s="48"/>
      <c r="E642" s="51"/>
      <c r="F642" s="5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</row>
    <row r="643" spans="1:26" ht="16.5" customHeight="1">
      <c r="A643" s="47"/>
      <c r="B643" s="51"/>
      <c r="C643" s="48"/>
      <c r="D643" s="48"/>
      <c r="E643" s="51"/>
      <c r="F643" s="5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</row>
    <row r="644" spans="1:26" ht="16.5" customHeight="1">
      <c r="A644" s="47"/>
      <c r="B644" s="51"/>
      <c r="C644" s="48"/>
      <c r="D644" s="48"/>
      <c r="E644" s="51"/>
      <c r="F644" s="5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</row>
    <row r="645" spans="1:26" ht="16.5" customHeight="1">
      <c r="A645" s="47"/>
      <c r="B645" s="51"/>
      <c r="C645" s="48"/>
      <c r="D645" s="48"/>
      <c r="E645" s="51"/>
      <c r="F645" s="5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</row>
    <row r="646" spans="1:26" ht="16.5" customHeight="1">
      <c r="A646" s="47"/>
      <c r="B646" s="51"/>
      <c r="C646" s="48"/>
      <c r="D646" s="48"/>
      <c r="E646" s="51"/>
      <c r="F646" s="5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</row>
    <row r="647" spans="1:26" ht="16.5" customHeight="1">
      <c r="A647" s="47"/>
      <c r="B647" s="51"/>
      <c r="C647" s="48"/>
      <c r="D647" s="48"/>
      <c r="E647" s="51"/>
      <c r="F647" s="5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</row>
    <row r="648" spans="1:26" ht="16.5" customHeight="1">
      <c r="A648" s="47"/>
      <c r="B648" s="51"/>
      <c r="C648" s="48"/>
      <c r="D648" s="48"/>
      <c r="E648" s="51"/>
      <c r="F648" s="5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</row>
    <row r="649" spans="1:26" ht="16.5" customHeight="1">
      <c r="A649" s="47"/>
      <c r="B649" s="51"/>
      <c r="C649" s="48"/>
      <c r="D649" s="48"/>
      <c r="E649" s="51"/>
      <c r="F649" s="5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</row>
    <row r="650" spans="1:26" ht="16.5" customHeight="1">
      <c r="A650" s="47"/>
      <c r="B650" s="51"/>
      <c r="C650" s="48"/>
      <c r="D650" s="48"/>
      <c r="E650" s="51"/>
      <c r="F650" s="5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</row>
    <row r="651" spans="1:26" ht="16.5" customHeight="1">
      <c r="A651" s="47"/>
      <c r="B651" s="51"/>
      <c r="C651" s="48"/>
      <c r="D651" s="48"/>
      <c r="E651" s="51"/>
      <c r="F651" s="5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</row>
    <row r="652" spans="1:26" ht="16.5" customHeight="1">
      <c r="A652" s="47"/>
      <c r="B652" s="51"/>
      <c r="C652" s="48"/>
      <c r="D652" s="48"/>
      <c r="E652" s="51"/>
      <c r="F652" s="5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</row>
    <row r="653" spans="1:26" ht="16.5" customHeight="1">
      <c r="A653" s="47"/>
      <c r="B653" s="51"/>
      <c r="C653" s="48"/>
      <c r="D653" s="48"/>
      <c r="E653" s="51"/>
      <c r="F653" s="5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</row>
    <row r="654" spans="1:26" ht="16.5" customHeight="1">
      <c r="A654" s="47"/>
      <c r="B654" s="51"/>
      <c r="C654" s="48"/>
      <c r="D654" s="48"/>
      <c r="E654" s="51"/>
      <c r="F654" s="5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</row>
    <row r="655" spans="1:26" ht="16.5" customHeight="1">
      <c r="A655" s="47"/>
      <c r="B655" s="51"/>
      <c r="C655" s="48"/>
      <c r="D655" s="48"/>
      <c r="E655" s="51"/>
      <c r="F655" s="5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</row>
    <row r="656" spans="1:26" ht="16.5" customHeight="1">
      <c r="A656" s="47"/>
      <c r="B656" s="51"/>
      <c r="C656" s="48"/>
      <c r="D656" s="48"/>
      <c r="E656" s="51"/>
      <c r="F656" s="5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</row>
    <row r="657" spans="1:26" ht="16.5" customHeight="1">
      <c r="A657" s="47"/>
      <c r="B657" s="51"/>
      <c r="C657" s="48"/>
      <c r="D657" s="48"/>
      <c r="E657" s="51"/>
      <c r="F657" s="5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</row>
    <row r="658" spans="1:26" ht="16.5" customHeight="1">
      <c r="A658" s="47"/>
      <c r="B658" s="51"/>
      <c r="C658" s="48"/>
      <c r="D658" s="48"/>
      <c r="E658" s="51"/>
      <c r="F658" s="5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</row>
    <row r="659" spans="1:26" ht="16.5" customHeight="1">
      <c r="A659" s="47"/>
      <c r="B659" s="51"/>
      <c r="C659" s="48"/>
      <c r="D659" s="48"/>
      <c r="E659" s="51"/>
      <c r="F659" s="5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</row>
    <row r="660" spans="1:26" ht="16.5" customHeight="1">
      <c r="A660" s="47"/>
      <c r="B660" s="51"/>
      <c r="C660" s="48"/>
      <c r="D660" s="48"/>
      <c r="E660" s="51"/>
      <c r="F660" s="5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</row>
    <row r="661" spans="1:26" ht="16.5" customHeight="1">
      <c r="A661" s="47"/>
      <c r="B661" s="51"/>
      <c r="C661" s="48"/>
      <c r="D661" s="48"/>
      <c r="E661" s="51"/>
      <c r="F661" s="5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</row>
    <row r="662" spans="1:26" ht="16.5" customHeight="1">
      <c r="A662" s="47"/>
      <c r="B662" s="51"/>
      <c r="C662" s="48"/>
      <c r="D662" s="48"/>
      <c r="E662" s="51"/>
      <c r="F662" s="5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</row>
    <row r="663" spans="1:26" ht="16.5" customHeight="1">
      <c r="A663" s="47"/>
      <c r="B663" s="51"/>
      <c r="C663" s="48"/>
      <c r="D663" s="48"/>
      <c r="E663" s="51"/>
      <c r="F663" s="5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</row>
    <row r="664" spans="1:26" ht="16.5" customHeight="1">
      <c r="A664" s="47"/>
      <c r="B664" s="51"/>
      <c r="C664" s="48"/>
      <c r="D664" s="48"/>
      <c r="E664" s="51"/>
      <c r="F664" s="5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</row>
    <row r="665" spans="1:26" ht="16.5" customHeight="1">
      <c r="A665" s="47"/>
      <c r="B665" s="51"/>
      <c r="C665" s="48"/>
      <c r="D665" s="48"/>
      <c r="E665" s="51"/>
      <c r="F665" s="5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</row>
    <row r="666" spans="1:26" ht="16.5" customHeight="1">
      <c r="A666" s="47"/>
      <c r="B666" s="51"/>
      <c r="C666" s="48"/>
      <c r="D666" s="48"/>
      <c r="E666" s="51"/>
      <c r="F666" s="5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</row>
    <row r="667" spans="1:26" ht="16.5" customHeight="1">
      <c r="A667" s="47"/>
      <c r="B667" s="51"/>
      <c r="C667" s="48"/>
      <c r="D667" s="48"/>
      <c r="E667" s="51"/>
      <c r="F667" s="5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</row>
    <row r="668" spans="1:26" ht="16.5" customHeight="1">
      <c r="A668" s="47"/>
      <c r="B668" s="51"/>
      <c r="C668" s="48"/>
      <c r="D668" s="48"/>
      <c r="E668" s="51"/>
      <c r="F668" s="5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</row>
    <row r="669" spans="1:26" ht="16.5" customHeight="1">
      <c r="A669" s="47"/>
      <c r="B669" s="51"/>
      <c r="C669" s="48"/>
      <c r="D669" s="48"/>
      <c r="E669" s="51"/>
      <c r="F669" s="5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</row>
    <row r="670" spans="1:26" ht="16.5" customHeight="1">
      <c r="A670" s="47"/>
      <c r="B670" s="51"/>
      <c r="C670" s="48"/>
      <c r="D670" s="48"/>
      <c r="E670" s="51"/>
      <c r="F670" s="5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</row>
    <row r="671" spans="1:26" ht="16.5" customHeight="1">
      <c r="A671" s="47"/>
      <c r="B671" s="51"/>
      <c r="C671" s="48"/>
      <c r="D671" s="48"/>
      <c r="E671" s="51"/>
      <c r="F671" s="5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</row>
    <row r="672" spans="1:26" ht="16.5" customHeight="1">
      <c r="A672" s="47"/>
      <c r="B672" s="51"/>
      <c r="C672" s="48"/>
      <c r="D672" s="48"/>
      <c r="E672" s="51"/>
      <c r="F672" s="5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</row>
    <row r="673" spans="1:26" ht="16.5" customHeight="1">
      <c r="A673" s="47"/>
      <c r="B673" s="51"/>
      <c r="C673" s="48"/>
      <c r="D673" s="48"/>
      <c r="E673" s="51"/>
      <c r="F673" s="5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</row>
    <row r="674" spans="1:26" ht="16.5" customHeight="1">
      <c r="A674" s="47"/>
      <c r="B674" s="51"/>
      <c r="C674" s="48"/>
      <c r="D674" s="48"/>
      <c r="E674" s="51"/>
      <c r="F674" s="5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</row>
    <row r="675" spans="1:26" ht="16.5" customHeight="1">
      <c r="A675" s="47"/>
      <c r="B675" s="51"/>
      <c r="C675" s="48"/>
      <c r="D675" s="48"/>
      <c r="E675" s="51"/>
      <c r="F675" s="5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</row>
    <row r="676" spans="1:26" ht="16.5" customHeight="1">
      <c r="A676" s="47"/>
      <c r="B676" s="51"/>
      <c r="C676" s="48"/>
      <c r="D676" s="48"/>
      <c r="E676" s="51"/>
      <c r="F676" s="5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</row>
    <row r="677" spans="1:26" ht="16.5" customHeight="1">
      <c r="A677" s="47"/>
      <c r="B677" s="51"/>
      <c r="C677" s="48"/>
      <c r="D677" s="48"/>
      <c r="E677" s="51"/>
      <c r="F677" s="5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</row>
    <row r="678" spans="1:26" ht="16.5" customHeight="1">
      <c r="A678" s="47"/>
      <c r="B678" s="51"/>
      <c r="C678" s="48"/>
      <c r="D678" s="48"/>
      <c r="E678" s="51"/>
      <c r="F678" s="5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</row>
    <row r="679" spans="1:26" ht="16.5" customHeight="1">
      <c r="A679" s="47"/>
      <c r="B679" s="51"/>
      <c r="C679" s="48"/>
      <c r="D679" s="48"/>
      <c r="E679" s="51"/>
      <c r="F679" s="5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</row>
    <row r="680" spans="1:26" ht="16.5" customHeight="1">
      <c r="A680" s="47"/>
      <c r="B680" s="51"/>
      <c r="C680" s="48"/>
      <c r="D680" s="48"/>
      <c r="E680" s="51"/>
      <c r="F680" s="5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</row>
    <row r="681" spans="1:26" ht="16.5" customHeight="1">
      <c r="A681" s="47"/>
      <c r="B681" s="51"/>
      <c r="C681" s="48"/>
      <c r="D681" s="48"/>
      <c r="E681" s="51"/>
      <c r="F681" s="5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</row>
    <row r="682" spans="1:26" ht="16.5" customHeight="1">
      <c r="A682" s="47"/>
      <c r="B682" s="51"/>
      <c r="C682" s="48"/>
      <c r="D682" s="48"/>
      <c r="E682" s="51"/>
      <c r="F682" s="5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</row>
    <row r="683" spans="1:26" ht="16.5" customHeight="1">
      <c r="A683" s="47"/>
      <c r="B683" s="51"/>
      <c r="C683" s="48"/>
      <c r="D683" s="48"/>
      <c r="E683" s="51"/>
      <c r="F683" s="5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</row>
    <row r="684" spans="1:26" ht="16.5" customHeight="1">
      <c r="A684" s="47"/>
      <c r="B684" s="51"/>
      <c r="C684" s="48"/>
      <c r="D684" s="48"/>
      <c r="E684" s="51"/>
      <c r="F684" s="5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</row>
    <row r="685" spans="1:26" ht="16.5" customHeight="1">
      <c r="A685" s="47"/>
      <c r="B685" s="51"/>
      <c r="C685" s="48"/>
      <c r="D685" s="48"/>
      <c r="E685" s="51"/>
      <c r="F685" s="5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</row>
    <row r="686" spans="1:26" ht="16.5" customHeight="1">
      <c r="A686" s="47"/>
      <c r="B686" s="51"/>
      <c r="C686" s="48"/>
      <c r="D686" s="48"/>
      <c r="E686" s="51"/>
      <c r="F686" s="5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</row>
    <row r="687" spans="1:26" ht="16.5" customHeight="1">
      <c r="A687" s="47"/>
      <c r="B687" s="51"/>
      <c r="C687" s="48"/>
      <c r="D687" s="48"/>
      <c r="E687" s="51"/>
      <c r="F687" s="5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</row>
    <row r="688" spans="1:26" ht="16.5" customHeight="1">
      <c r="A688" s="47"/>
      <c r="B688" s="51"/>
      <c r="C688" s="48"/>
      <c r="D688" s="48"/>
      <c r="E688" s="51"/>
      <c r="F688" s="5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</row>
    <row r="689" spans="1:26" ht="16.5" customHeight="1">
      <c r="A689" s="47"/>
      <c r="B689" s="51"/>
      <c r="C689" s="48"/>
      <c r="D689" s="48"/>
      <c r="E689" s="51"/>
      <c r="F689" s="5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</row>
    <row r="690" spans="1:26" ht="16.5" customHeight="1">
      <c r="A690" s="47"/>
      <c r="B690" s="51"/>
      <c r="C690" s="48"/>
      <c r="D690" s="48"/>
      <c r="E690" s="51"/>
      <c r="F690" s="5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</row>
    <row r="691" spans="1:26" ht="16.5" customHeight="1">
      <c r="A691" s="47"/>
      <c r="B691" s="51"/>
      <c r="C691" s="48"/>
      <c r="D691" s="48"/>
      <c r="E691" s="51"/>
      <c r="F691" s="5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</row>
    <row r="692" spans="1:26" ht="16.5" customHeight="1">
      <c r="A692" s="47"/>
      <c r="B692" s="51"/>
      <c r="C692" s="48"/>
      <c r="D692" s="48"/>
      <c r="E692" s="51"/>
      <c r="F692" s="5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</row>
    <row r="693" spans="1:26" ht="16.5" customHeight="1">
      <c r="A693" s="47"/>
      <c r="B693" s="51"/>
      <c r="C693" s="48"/>
      <c r="D693" s="48"/>
      <c r="E693" s="51"/>
      <c r="F693" s="5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</row>
    <row r="694" spans="1:26" ht="16.5" customHeight="1">
      <c r="A694" s="47"/>
      <c r="B694" s="51"/>
      <c r="C694" s="48"/>
      <c r="D694" s="48"/>
      <c r="E694" s="51"/>
      <c r="F694" s="5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</row>
    <row r="695" spans="1:26" ht="16.5" customHeight="1">
      <c r="A695" s="47"/>
      <c r="B695" s="51"/>
      <c r="C695" s="48"/>
      <c r="D695" s="48"/>
      <c r="E695" s="51"/>
      <c r="F695" s="5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</row>
    <row r="696" spans="1:26" ht="16.5" customHeight="1">
      <c r="A696" s="47"/>
      <c r="B696" s="51"/>
      <c r="C696" s="48"/>
      <c r="D696" s="48"/>
      <c r="E696" s="51"/>
      <c r="F696" s="5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</row>
    <row r="697" spans="1:26" ht="16.5" customHeight="1">
      <c r="A697" s="47"/>
      <c r="B697" s="51"/>
      <c r="C697" s="48"/>
      <c r="D697" s="48"/>
      <c r="E697" s="51"/>
      <c r="F697" s="5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</row>
    <row r="698" spans="1:26" ht="16.5" customHeight="1">
      <c r="A698" s="47"/>
      <c r="B698" s="51"/>
      <c r="C698" s="48"/>
      <c r="D698" s="48"/>
      <c r="E698" s="51"/>
      <c r="F698" s="5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</row>
    <row r="699" spans="1:26" ht="16.5" customHeight="1">
      <c r="A699" s="47"/>
      <c r="B699" s="51"/>
      <c r="C699" s="48"/>
      <c r="D699" s="48"/>
      <c r="E699" s="51"/>
      <c r="F699" s="5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</row>
    <row r="700" spans="1:26" ht="16.5" customHeight="1">
      <c r="A700" s="47"/>
      <c r="B700" s="51"/>
      <c r="C700" s="48"/>
      <c r="D700" s="48"/>
      <c r="E700" s="51"/>
      <c r="F700" s="5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</row>
    <row r="701" spans="1:26" ht="16.5" customHeight="1">
      <c r="A701" s="47"/>
      <c r="B701" s="51"/>
      <c r="C701" s="48"/>
      <c r="D701" s="48"/>
      <c r="E701" s="51"/>
      <c r="F701" s="5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</row>
    <row r="702" spans="1:26" ht="16.5" customHeight="1">
      <c r="A702" s="47"/>
      <c r="B702" s="51"/>
      <c r="C702" s="48"/>
      <c r="D702" s="48"/>
      <c r="E702" s="51"/>
      <c r="F702" s="5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</row>
    <row r="703" spans="1:26" ht="16.5" customHeight="1">
      <c r="A703" s="47"/>
      <c r="B703" s="51"/>
      <c r="C703" s="48"/>
      <c r="D703" s="48"/>
      <c r="E703" s="51"/>
      <c r="F703" s="5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</row>
    <row r="704" spans="1:26" ht="16.5" customHeight="1">
      <c r="A704" s="47"/>
      <c r="B704" s="51"/>
      <c r="C704" s="48"/>
      <c r="D704" s="48"/>
      <c r="E704" s="51"/>
      <c r="F704" s="5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</row>
    <row r="705" spans="1:26" ht="16.5" customHeight="1">
      <c r="A705" s="47"/>
      <c r="B705" s="51"/>
      <c r="C705" s="48"/>
      <c r="D705" s="48"/>
      <c r="E705" s="51"/>
      <c r="F705" s="5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</row>
    <row r="706" spans="1:26" ht="16.5" customHeight="1">
      <c r="A706" s="47"/>
      <c r="B706" s="51"/>
      <c r="C706" s="48"/>
      <c r="D706" s="48"/>
      <c r="E706" s="51"/>
      <c r="F706" s="5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</row>
    <row r="707" spans="1:26" ht="16.5" customHeight="1">
      <c r="A707" s="47"/>
      <c r="B707" s="51"/>
      <c r="C707" s="48"/>
      <c r="D707" s="48"/>
      <c r="E707" s="51"/>
      <c r="F707" s="5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</row>
    <row r="708" spans="1:26" ht="16.5" customHeight="1">
      <c r="A708" s="47"/>
      <c r="B708" s="51"/>
      <c r="C708" s="48"/>
      <c r="D708" s="48"/>
      <c r="E708" s="51"/>
      <c r="F708" s="5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</row>
    <row r="709" spans="1:26" ht="16.5" customHeight="1">
      <c r="A709" s="47"/>
      <c r="B709" s="51"/>
      <c r="C709" s="48"/>
      <c r="D709" s="48"/>
      <c r="E709" s="51"/>
      <c r="F709" s="5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</row>
    <row r="710" spans="1:26" ht="16.5" customHeight="1">
      <c r="A710" s="47"/>
      <c r="B710" s="51"/>
      <c r="C710" s="48"/>
      <c r="D710" s="48"/>
      <c r="E710" s="51"/>
      <c r="F710" s="5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</row>
    <row r="711" spans="1:26" ht="16.5" customHeight="1">
      <c r="A711" s="47"/>
      <c r="B711" s="51"/>
      <c r="C711" s="48"/>
      <c r="D711" s="48"/>
      <c r="E711" s="51"/>
      <c r="F711" s="5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</row>
    <row r="712" spans="1:26" ht="16.5" customHeight="1">
      <c r="A712" s="47"/>
      <c r="B712" s="51"/>
      <c r="C712" s="48"/>
      <c r="D712" s="48"/>
      <c r="E712" s="51"/>
      <c r="F712" s="5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</row>
    <row r="713" spans="1:26" ht="16.5" customHeight="1">
      <c r="A713" s="47"/>
      <c r="B713" s="51"/>
      <c r="C713" s="48"/>
      <c r="D713" s="48"/>
      <c r="E713" s="51"/>
      <c r="F713" s="5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</row>
    <row r="714" spans="1:26" ht="16.5" customHeight="1">
      <c r="A714" s="47"/>
      <c r="B714" s="51"/>
      <c r="C714" s="48"/>
      <c r="D714" s="48"/>
      <c r="E714" s="51"/>
      <c r="F714" s="5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</row>
    <row r="715" spans="1:26" ht="16.5" customHeight="1">
      <c r="A715" s="47"/>
      <c r="B715" s="51"/>
      <c r="C715" s="48"/>
      <c r="D715" s="48"/>
      <c r="E715" s="51"/>
      <c r="F715" s="5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</row>
    <row r="716" spans="1:26" ht="16.5" customHeight="1">
      <c r="A716" s="47"/>
      <c r="B716" s="51"/>
      <c r="C716" s="48"/>
      <c r="D716" s="48"/>
      <c r="E716" s="51"/>
      <c r="F716" s="5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</row>
    <row r="717" spans="1:26" ht="16.5" customHeight="1">
      <c r="A717" s="47"/>
      <c r="B717" s="51"/>
      <c r="C717" s="48"/>
      <c r="D717" s="48"/>
      <c r="E717" s="51"/>
      <c r="F717" s="5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</row>
    <row r="718" spans="1:26" ht="16.5" customHeight="1">
      <c r="A718" s="47"/>
      <c r="B718" s="51"/>
      <c r="C718" s="48"/>
      <c r="D718" s="48"/>
      <c r="E718" s="51"/>
      <c r="F718" s="5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</row>
    <row r="719" spans="1:26" ht="16.5" customHeight="1">
      <c r="A719" s="47"/>
      <c r="B719" s="51"/>
      <c r="C719" s="48"/>
      <c r="D719" s="48"/>
      <c r="E719" s="51"/>
      <c r="F719" s="5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</row>
    <row r="720" spans="1:26" ht="16.5" customHeight="1">
      <c r="A720" s="47"/>
      <c r="B720" s="51"/>
      <c r="C720" s="48"/>
      <c r="D720" s="48"/>
      <c r="E720" s="51"/>
      <c r="F720" s="5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</row>
    <row r="721" spans="1:26" ht="16.5" customHeight="1">
      <c r="A721" s="47"/>
      <c r="B721" s="51"/>
      <c r="C721" s="48"/>
      <c r="D721" s="48"/>
      <c r="E721" s="51"/>
      <c r="F721" s="5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</row>
    <row r="722" spans="1:26" ht="16.5" customHeight="1">
      <c r="A722" s="47"/>
      <c r="B722" s="51"/>
      <c r="C722" s="48"/>
      <c r="D722" s="48"/>
      <c r="E722" s="51"/>
      <c r="F722" s="5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</row>
    <row r="723" spans="1:26" ht="16.5" customHeight="1">
      <c r="A723" s="47"/>
      <c r="B723" s="51"/>
      <c r="C723" s="48"/>
      <c r="D723" s="48"/>
      <c r="E723" s="51"/>
      <c r="F723" s="5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</row>
    <row r="724" spans="1:26" ht="16.5" customHeight="1">
      <c r="A724" s="47"/>
      <c r="B724" s="51"/>
      <c r="C724" s="48"/>
      <c r="D724" s="48"/>
      <c r="E724" s="51"/>
      <c r="F724" s="5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</row>
    <row r="725" spans="1:26" ht="16.5" customHeight="1">
      <c r="A725" s="47"/>
      <c r="B725" s="51"/>
      <c r="C725" s="48"/>
      <c r="D725" s="48"/>
      <c r="E725" s="51"/>
      <c r="F725" s="5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</row>
    <row r="726" spans="1:26" ht="16.5" customHeight="1">
      <c r="A726" s="47"/>
      <c r="B726" s="51"/>
      <c r="C726" s="48"/>
      <c r="D726" s="48"/>
      <c r="E726" s="51"/>
      <c r="F726" s="5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</row>
    <row r="727" spans="1:26" ht="16.5" customHeight="1">
      <c r="A727" s="47"/>
      <c r="B727" s="51"/>
      <c r="C727" s="48"/>
      <c r="D727" s="48"/>
      <c r="E727" s="51"/>
      <c r="F727" s="5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</row>
    <row r="728" spans="1:26" ht="16.5" customHeight="1">
      <c r="A728" s="47"/>
      <c r="B728" s="51"/>
      <c r="C728" s="48"/>
      <c r="D728" s="48"/>
      <c r="E728" s="51"/>
      <c r="F728" s="5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</row>
    <row r="729" spans="1:26" ht="16.5" customHeight="1">
      <c r="A729" s="47"/>
      <c r="B729" s="51"/>
      <c r="C729" s="48"/>
      <c r="D729" s="48"/>
      <c r="E729" s="51"/>
      <c r="F729" s="5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</row>
    <row r="730" spans="1:26" ht="16.5" customHeight="1">
      <c r="A730" s="47"/>
      <c r="B730" s="51"/>
      <c r="C730" s="48"/>
      <c r="D730" s="48"/>
      <c r="E730" s="51"/>
      <c r="F730" s="5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</row>
    <row r="731" spans="1:26" ht="16.5" customHeight="1">
      <c r="A731" s="47"/>
      <c r="B731" s="51"/>
      <c r="C731" s="48"/>
      <c r="D731" s="48"/>
      <c r="E731" s="51"/>
      <c r="F731" s="5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</row>
    <row r="732" spans="1:26" ht="16.5" customHeight="1">
      <c r="A732" s="47"/>
      <c r="B732" s="51"/>
      <c r="C732" s="48"/>
      <c r="D732" s="48"/>
      <c r="E732" s="51"/>
      <c r="F732" s="5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</row>
    <row r="733" spans="1:26" ht="16.5" customHeight="1">
      <c r="A733" s="47"/>
      <c r="B733" s="51"/>
      <c r="C733" s="48"/>
      <c r="D733" s="48"/>
      <c r="E733" s="51"/>
      <c r="F733" s="5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</row>
    <row r="734" spans="1:26" ht="16.5" customHeight="1">
      <c r="A734" s="47"/>
      <c r="B734" s="51"/>
      <c r="C734" s="48"/>
      <c r="D734" s="48"/>
      <c r="E734" s="51"/>
      <c r="F734" s="5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</row>
    <row r="735" spans="1:26" ht="16.5" customHeight="1">
      <c r="A735" s="47"/>
      <c r="B735" s="51"/>
      <c r="C735" s="48"/>
      <c r="D735" s="48"/>
      <c r="E735" s="51"/>
      <c r="F735" s="5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</row>
    <row r="736" spans="1:26" ht="16.5" customHeight="1">
      <c r="A736" s="47"/>
      <c r="B736" s="51"/>
      <c r="C736" s="48"/>
      <c r="D736" s="48"/>
      <c r="E736" s="51"/>
      <c r="F736" s="5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</row>
    <row r="737" spans="1:26" ht="16.5" customHeight="1">
      <c r="A737" s="47"/>
      <c r="B737" s="51"/>
      <c r="C737" s="48"/>
      <c r="D737" s="48"/>
      <c r="E737" s="51"/>
      <c r="F737" s="5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</row>
    <row r="738" spans="1:26" ht="16.5" customHeight="1">
      <c r="A738" s="47"/>
      <c r="B738" s="51"/>
      <c r="C738" s="48"/>
      <c r="D738" s="48"/>
      <c r="E738" s="51"/>
      <c r="F738" s="5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</row>
    <row r="739" spans="1:26" ht="16.5" customHeight="1">
      <c r="A739" s="47"/>
      <c r="B739" s="51"/>
      <c r="C739" s="48"/>
      <c r="D739" s="48"/>
      <c r="E739" s="51"/>
      <c r="F739" s="5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</row>
    <row r="740" spans="1:26" ht="16.5" customHeight="1">
      <c r="A740" s="47"/>
      <c r="B740" s="51"/>
      <c r="C740" s="48"/>
      <c r="D740" s="48"/>
      <c r="E740" s="51"/>
      <c r="F740" s="5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</row>
    <row r="741" spans="1:26" ht="16.5" customHeight="1">
      <c r="A741" s="47"/>
      <c r="B741" s="51"/>
      <c r="C741" s="48"/>
      <c r="D741" s="48"/>
      <c r="E741" s="51"/>
      <c r="F741" s="5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</row>
    <row r="742" spans="1:26" ht="16.5" customHeight="1">
      <c r="A742" s="47"/>
      <c r="B742" s="51"/>
      <c r="C742" s="48"/>
      <c r="D742" s="48"/>
      <c r="E742" s="51"/>
      <c r="F742" s="5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</row>
    <row r="743" spans="1:26" ht="16.5" customHeight="1">
      <c r="A743" s="47"/>
      <c r="B743" s="51"/>
      <c r="C743" s="48"/>
      <c r="D743" s="48"/>
      <c r="E743" s="51"/>
      <c r="F743" s="5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</row>
    <row r="744" spans="1:26" ht="16.5" customHeight="1">
      <c r="A744" s="47"/>
      <c r="B744" s="51"/>
      <c r="C744" s="48"/>
      <c r="D744" s="48"/>
      <c r="E744" s="51"/>
      <c r="F744" s="5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</row>
    <row r="745" spans="1:26" ht="16.5" customHeight="1">
      <c r="A745" s="47"/>
      <c r="B745" s="51"/>
      <c r="C745" s="48"/>
      <c r="D745" s="48"/>
      <c r="E745" s="51"/>
      <c r="F745" s="5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</row>
    <row r="746" spans="1:26" ht="16.5" customHeight="1">
      <c r="A746" s="47"/>
      <c r="B746" s="51"/>
      <c r="C746" s="48"/>
      <c r="D746" s="48"/>
      <c r="E746" s="51"/>
      <c r="F746" s="5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</row>
    <row r="747" spans="1:26" ht="16.5" customHeight="1">
      <c r="A747" s="47"/>
      <c r="B747" s="51"/>
      <c r="C747" s="48"/>
      <c r="D747" s="48"/>
      <c r="E747" s="51"/>
      <c r="F747" s="5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</row>
    <row r="748" spans="1:26" ht="16.5" customHeight="1">
      <c r="A748" s="47"/>
      <c r="B748" s="51"/>
      <c r="C748" s="48"/>
      <c r="D748" s="48"/>
      <c r="E748" s="51"/>
      <c r="F748" s="5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</row>
    <row r="749" spans="1:26" ht="16.5" customHeight="1">
      <c r="A749" s="47"/>
      <c r="B749" s="51"/>
      <c r="C749" s="48"/>
      <c r="D749" s="48"/>
      <c r="E749" s="51"/>
      <c r="F749" s="5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</row>
    <row r="750" spans="1:26" ht="16.5" customHeight="1">
      <c r="A750" s="47"/>
      <c r="B750" s="51"/>
      <c r="C750" s="48"/>
      <c r="D750" s="48"/>
      <c r="E750" s="51"/>
      <c r="F750" s="5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</row>
    <row r="751" spans="1:26" ht="16.5" customHeight="1">
      <c r="A751" s="47"/>
      <c r="B751" s="51"/>
      <c r="C751" s="48"/>
      <c r="D751" s="48"/>
      <c r="E751" s="51"/>
      <c r="F751" s="5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</row>
    <row r="752" spans="1:26" ht="16.5" customHeight="1">
      <c r="A752" s="47"/>
      <c r="B752" s="51"/>
      <c r="C752" s="48"/>
      <c r="D752" s="48"/>
      <c r="E752" s="51"/>
      <c r="F752" s="5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</row>
    <row r="753" spans="1:26" ht="16.5" customHeight="1">
      <c r="A753" s="47"/>
      <c r="B753" s="51"/>
      <c r="C753" s="48"/>
      <c r="D753" s="48"/>
      <c r="E753" s="51"/>
      <c r="F753" s="5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</row>
    <row r="754" spans="1:26" ht="16.5" customHeight="1">
      <c r="A754" s="47"/>
      <c r="B754" s="51"/>
      <c r="C754" s="48"/>
      <c r="D754" s="48"/>
      <c r="E754" s="51"/>
      <c r="F754" s="5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</row>
    <row r="755" spans="1:26" ht="16.5" customHeight="1">
      <c r="A755" s="47"/>
      <c r="B755" s="51"/>
      <c r="C755" s="48"/>
      <c r="D755" s="48"/>
      <c r="E755" s="51"/>
      <c r="F755" s="5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</row>
    <row r="756" spans="1:26" ht="16.5" customHeight="1">
      <c r="A756" s="47"/>
      <c r="B756" s="51"/>
      <c r="C756" s="48"/>
      <c r="D756" s="48"/>
      <c r="E756" s="51"/>
      <c r="F756" s="5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</row>
    <row r="757" spans="1:26" ht="16.5" customHeight="1">
      <c r="A757" s="47"/>
      <c r="B757" s="51"/>
      <c r="C757" s="48"/>
      <c r="D757" s="48"/>
      <c r="E757" s="51"/>
      <c r="F757" s="5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</row>
    <row r="758" spans="1:26" ht="16.5" customHeight="1">
      <c r="A758" s="47"/>
      <c r="B758" s="51"/>
      <c r="C758" s="48"/>
      <c r="D758" s="48"/>
      <c r="E758" s="51"/>
      <c r="F758" s="5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</row>
    <row r="759" spans="1:26" ht="16.5" customHeight="1">
      <c r="A759" s="47"/>
      <c r="B759" s="51"/>
      <c r="C759" s="48"/>
      <c r="D759" s="48"/>
      <c r="E759" s="51"/>
      <c r="F759" s="5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</row>
    <row r="760" spans="1:26" ht="16.5" customHeight="1">
      <c r="A760" s="47"/>
      <c r="B760" s="51"/>
      <c r="C760" s="48"/>
      <c r="D760" s="48"/>
      <c r="E760" s="51"/>
      <c r="F760" s="5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</row>
    <row r="761" spans="1:26" ht="16.5" customHeight="1">
      <c r="A761" s="47"/>
      <c r="B761" s="51"/>
      <c r="C761" s="48"/>
      <c r="D761" s="48"/>
      <c r="E761" s="51"/>
      <c r="F761" s="5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</row>
    <row r="762" spans="1:26" ht="16.5" customHeight="1">
      <c r="A762" s="47"/>
      <c r="B762" s="51"/>
      <c r="C762" s="48"/>
      <c r="D762" s="48"/>
      <c r="E762" s="51"/>
      <c r="F762" s="5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</row>
    <row r="763" spans="1:26" ht="16.5" customHeight="1">
      <c r="A763" s="47"/>
      <c r="B763" s="51"/>
      <c r="C763" s="48"/>
      <c r="D763" s="48"/>
      <c r="E763" s="51"/>
      <c r="F763" s="5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</row>
    <row r="764" spans="1:26" ht="16.5" customHeight="1">
      <c r="A764" s="47"/>
      <c r="B764" s="51"/>
      <c r="C764" s="48"/>
      <c r="D764" s="48"/>
      <c r="E764" s="51"/>
      <c r="F764" s="5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</row>
    <row r="765" spans="1:26" ht="16.5" customHeight="1">
      <c r="A765" s="47"/>
      <c r="B765" s="51"/>
      <c r="C765" s="48"/>
      <c r="D765" s="48"/>
      <c r="E765" s="51"/>
      <c r="F765" s="5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</row>
    <row r="766" spans="1:26" ht="16.5" customHeight="1">
      <c r="A766" s="47"/>
      <c r="B766" s="51"/>
      <c r="C766" s="48"/>
      <c r="D766" s="48"/>
      <c r="E766" s="51"/>
      <c r="F766" s="5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</row>
    <row r="767" spans="1:26" ht="16.5" customHeight="1">
      <c r="A767" s="47"/>
      <c r="B767" s="51"/>
      <c r="C767" s="48"/>
      <c r="D767" s="48"/>
      <c r="E767" s="51"/>
      <c r="F767" s="5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</row>
    <row r="768" spans="1:26" ht="16.5" customHeight="1">
      <c r="A768" s="47"/>
      <c r="B768" s="51"/>
      <c r="C768" s="48"/>
      <c r="D768" s="48"/>
      <c r="E768" s="51"/>
      <c r="F768" s="5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</row>
    <row r="769" spans="1:26" ht="16.5" customHeight="1">
      <c r="A769" s="47"/>
      <c r="B769" s="51"/>
      <c r="C769" s="48"/>
      <c r="D769" s="48"/>
      <c r="E769" s="51"/>
      <c r="F769" s="5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</row>
    <row r="770" spans="1:26" ht="16.5" customHeight="1">
      <c r="A770" s="47"/>
      <c r="B770" s="51"/>
      <c r="C770" s="48"/>
      <c r="D770" s="48"/>
      <c r="E770" s="51"/>
      <c r="F770" s="5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</row>
    <row r="771" spans="1:26" ht="16.5" customHeight="1">
      <c r="A771" s="47"/>
      <c r="B771" s="51"/>
      <c r="C771" s="48"/>
      <c r="D771" s="48"/>
      <c r="E771" s="51"/>
      <c r="F771" s="5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</row>
    <row r="772" spans="1:26" ht="16.5" customHeight="1">
      <c r="A772" s="47"/>
      <c r="B772" s="51"/>
      <c r="C772" s="48"/>
      <c r="D772" s="48"/>
      <c r="E772" s="51"/>
      <c r="F772" s="5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</row>
    <row r="773" spans="1:26" ht="16.5" customHeight="1">
      <c r="A773" s="47"/>
      <c r="B773" s="51"/>
      <c r="C773" s="48"/>
      <c r="D773" s="48"/>
      <c r="E773" s="51"/>
      <c r="F773" s="5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</row>
    <row r="774" spans="1:26" ht="16.5" customHeight="1">
      <c r="A774" s="47"/>
      <c r="B774" s="51"/>
      <c r="C774" s="48"/>
      <c r="D774" s="48"/>
      <c r="E774" s="51"/>
      <c r="F774" s="5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</row>
    <row r="775" spans="1:26" ht="16.5" customHeight="1">
      <c r="A775" s="47"/>
      <c r="B775" s="51"/>
      <c r="C775" s="48"/>
      <c r="D775" s="48"/>
      <c r="E775" s="51"/>
      <c r="F775" s="5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</row>
    <row r="776" spans="1:26" ht="16.5" customHeight="1">
      <c r="A776" s="47"/>
      <c r="B776" s="51"/>
      <c r="C776" s="48"/>
      <c r="D776" s="48"/>
      <c r="E776" s="51"/>
      <c r="F776" s="5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</row>
    <row r="777" spans="1:26" ht="16.5" customHeight="1">
      <c r="A777" s="47"/>
      <c r="B777" s="51"/>
      <c r="C777" s="48"/>
      <c r="D777" s="48"/>
      <c r="E777" s="51"/>
      <c r="F777" s="5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</row>
    <row r="778" spans="1:26" ht="16.5" customHeight="1">
      <c r="A778" s="47"/>
      <c r="B778" s="51"/>
      <c r="C778" s="48"/>
      <c r="D778" s="48"/>
      <c r="E778" s="51"/>
      <c r="F778" s="5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</row>
    <row r="779" spans="1:26" ht="16.5" customHeight="1">
      <c r="A779" s="47"/>
      <c r="B779" s="51"/>
      <c r="C779" s="48"/>
      <c r="D779" s="48"/>
      <c r="E779" s="51"/>
      <c r="F779" s="5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</row>
    <row r="780" spans="1:26" ht="16.5" customHeight="1">
      <c r="A780" s="47"/>
      <c r="B780" s="51"/>
      <c r="C780" s="48"/>
      <c r="D780" s="48"/>
      <c r="E780" s="51"/>
      <c r="F780" s="5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</row>
    <row r="781" spans="1:26" ht="16.5" customHeight="1">
      <c r="A781" s="47"/>
      <c r="B781" s="51"/>
      <c r="C781" s="48"/>
      <c r="D781" s="48"/>
      <c r="E781" s="51"/>
      <c r="F781" s="5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</row>
    <row r="782" spans="1:26" ht="16.5" customHeight="1">
      <c r="A782" s="47"/>
      <c r="B782" s="51"/>
      <c r="C782" s="48"/>
      <c r="D782" s="48"/>
      <c r="E782" s="51"/>
      <c r="F782" s="5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</row>
    <row r="783" spans="1:26" ht="16.5" customHeight="1">
      <c r="A783" s="47"/>
      <c r="B783" s="51"/>
      <c r="C783" s="48"/>
      <c r="D783" s="48"/>
      <c r="E783" s="51"/>
      <c r="F783" s="5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</row>
    <row r="784" spans="1:26" ht="16.5" customHeight="1">
      <c r="A784" s="47"/>
      <c r="B784" s="51"/>
      <c r="C784" s="48"/>
      <c r="D784" s="48"/>
      <c r="E784" s="51"/>
      <c r="F784" s="5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</row>
    <row r="785" spans="1:26" ht="16.5" customHeight="1">
      <c r="A785" s="47"/>
      <c r="B785" s="51"/>
      <c r="C785" s="48"/>
      <c r="D785" s="48"/>
      <c r="E785" s="51"/>
      <c r="F785" s="5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</row>
    <row r="786" spans="1:26" ht="16.5" customHeight="1">
      <c r="A786" s="47"/>
      <c r="B786" s="51"/>
      <c r="C786" s="48"/>
      <c r="D786" s="48"/>
      <c r="E786" s="51"/>
      <c r="F786" s="5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</row>
    <row r="787" spans="1:26" ht="16.5" customHeight="1">
      <c r="A787" s="47"/>
      <c r="B787" s="51"/>
      <c r="C787" s="48"/>
      <c r="D787" s="48"/>
      <c r="E787" s="51"/>
      <c r="F787" s="5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</row>
    <row r="788" spans="1:26" ht="16.5" customHeight="1">
      <c r="A788" s="47"/>
      <c r="B788" s="51"/>
      <c r="C788" s="48"/>
      <c r="D788" s="48"/>
      <c r="E788" s="51"/>
      <c r="F788" s="5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</row>
    <row r="789" spans="1:26" ht="16.5" customHeight="1">
      <c r="A789" s="47"/>
      <c r="B789" s="51"/>
      <c r="C789" s="48"/>
      <c r="D789" s="48"/>
      <c r="E789" s="51"/>
      <c r="F789" s="5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</row>
    <row r="790" spans="1:26" ht="16.5" customHeight="1">
      <c r="A790" s="47"/>
      <c r="B790" s="51"/>
      <c r="C790" s="48"/>
      <c r="D790" s="48"/>
      <c r="E790" s="51"/>
      <c r="F790" s="5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</row>
    <row r="791" spans="1:26" ht="16.5" customHeight="1">
      <c r="A791" s="47"/>
      <c r="B791" s="51"/>
      <c r="C791" s="48"/>
      <c r="D791" s="48"/>
      <c r="E791" s="51"/>
      <c r="F791" s="5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</row>
    <row r="792" spans="1:26" ht="16.5" customHeight="1">
      <c r="A792" s="47"/>
      <c r="B792" s="51"/>
      <c r="C792" s="48"/>
      <c r="D792" s="48"/>
      <c r="E792" s="51"/>
      <c r="F792" s="5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</row>
    <row r="793" spans="1:26" ht="16.5" customHeight="1">
      <c r="A793" s="47"/>
      <c r="B793" s="51"/>
      <c r="C793" s="48"/>
      <c r="D793" s="48"/>
      <c r="E793" s="51"/>
      <c r="F793" s="5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</row>
    <row r="794" spans="1:26" ht="16.5" customHeight="1">
      <c r="A794" s="47"/>
      <c r="B794" s="51"/>
      <c r="C794" s="48"/>
      <c r="D794" s="48"/>
      <c r="E794" s="51"/>
      <c r="F794" s="5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</row>
    <row r="795" spans="1:26" ht="16.5" customHeight="1">
      <c r="A795" s="47"/>
      <c r="B795" s="51"/>
      <c r="C795" s="48"/>
      <c r="D795" s="48"/>
      <c r="E795" s="51"/>
      <c r="F795" s="5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</row>
    <row r="796" spans="1:26" ht="16.5" customHeight="1">
      <c r="A796" s="47"/>
      <c r="B796" s="51"/>
      <c r="C796" s="48"/>
      <c r="D796" s="48"/>
      <c r="E796" s="51"/>
      <c r="F796" s="5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</row>
    <row r="797" spans="1:26" ht="16.5" customHeight="1">
      <c r="A797" s="47"/>
      <c r="B797" s="51"/>
      <c r="C797" s="48"/>
      <c r="D797" s="48"/>
      <c r="E797" s="51"/>
      <c r="F797" s="5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</row>
    <row r="798" spans="1:26" ht="16.5" customHeight="1">
      <c r="A798" s="47"/>
      <c r="B798" s="51"/>
      <c r="C798" s="48"/>
      <c r="D798" s="48"/>
      <c r="E798" s="51"/>
      <c r="F798" s="5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</row>
    <row r="799" spans="1:26" ht="16.5" customHeight="1">
      <c r="A799" s="47"/>
      <c r="B799" s="51"/>
      <c r="C799" s="48"/>
      <c r="D799" s="48"/>
      <c r="E799" s="51"/>
      <c r="F799" s="5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</row>
    <row r="800" spans="1:26" ht="16.5" customHeight="1">
      <c r="A800" s="47"/>
      <c r="B800" s="51"/>
      <c r="C800" s="48"/>
      <c r="D800" s="48"/>
      <c r="E800" s="51"/>
      <c r="F800" s="5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</row>
    <row r="801" spans="1:26" ht="16.5" customHeight="1">
      <c r="A801" s="47"/>
      <c r="B801" s="51"/>
      <c r="C801" s="48"/>
      <c r="D801" s="48"/>
      <c r="E801" s="51"/>
      <c r="F801" s="5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</row>
    <row r="802" spans="1:26" ht="16.5" customHeight="1">
      <c r="A802" s="47"/>
      <c r="B802" s="51"/>
      <c r="C802" s="48"/>
      <c r="D802" s="48"/>
      <c r="E802" s="51"/>
      <c r="F802" s="5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</row>
    <row r="803" spans="1:26" ht="16.5" customHeight="1">
      <c r="A803" s="47"/>
      <c r="B803" s="51"/>
      <c r="C803" s="48"/>
      <c r="D803" s="48"/>
      <c r="E803" s="51"/>
      <c r="F803" s="5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</row>
    <row r="804" spans="1:26" ht="16.5" customHeight="1">
      <c r="A804" s="47"/>
      <c r="B804" s="51"/>
      <c r="C804" s="48"/>
      <c r="D804" s="48"/>
      <c r="E804" s="51"/>
      <c r="F804" s="5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</row>
    <row r="805" spans="1:26" ht="16.5" customHeight="1">
      <c r="A805" s="47"/>
      <c r="B805" s="51"/>
      <c r="C805" s="48"/>
      <c r="D805" s="48"/>
      <c r="E805" s="51"/>
      <c r="F805" s="5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</row>
    <row r="806" spans="1:26" ht="16.5" customHeight="1">
      <c r="A806" s="47"/>
      <c r="B806" s="51"/>
      <c r="C806" s="48"/>
      <c r="D806" s="48"/>
      <c r="E806" s="51"/>
      <c r="F806" s="5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</row>
    <row r="807" spans="1:26" ht="16.5" customHeight="1">
      <c r="A807" s="47"/>
      <c r="B807" s="51"/>
      <c r="C807" s="48"/>
      <c r="D807" s="48"/>
      <c r="E807" s="51"/>
      <c r="F807" s="5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</row>
    <row r="808" spans="1:26" ht="16.5" customHeight="1">
      <c r="A808" s="47"/>
      <c r="B808" s="51"/>
      <c r="C808" s="48"/>
      <c r="D808" s="48"/>
      <c r="E808" s="51"/>
      <c r="F808" s="5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</row>
    <row r="809" spans="1:26" ht="16.5" customHeight="1">
      <c r="A809" s="47"/>
      <c r="B809" s="51"/>
      <c r="C809" s="48"/>
      <c r="D809" s="48"/>
      <c r="E809" s="51"/>
      <c r="F809" s="5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</row>
    <row r="810" spans="1:26" ht="16.5" customHeight="1">
      <c r="A810" s="47"/>
      <c r="B810" s="51"/>
      <c r="C810" s="48"/>
      <c r="D810" s="48"/>
      <c r="E810" s="51"/>
      <c r="F810" s="5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</row>
    <row r="811" spans="1:26" ht="16.5" customHeight="1">
      <c r="A811" s="47"/>
      <c r="B811" s="51"/>
      <c r="C811" s="48"/>
      <c r="D811" s="48"/>
      <c r="E811" s="51"/>
      <c r="F811" s="5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</row>
    <row r="812" spans="1:26" ht="16.5" customHeight="1">
      <c r="A812" s="47"/>
      <c r="B812" s="51"/>
      <c r="C812" s="48"/>
      <c r="D812" s="48"/>
      <c r="E812" s="51"/>
      <c r="F812" s="5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</row>
    <row r="813" spans="1:26" ht="16.5" customHeight="1">
      <c r="A813" s="47"/>
      <c r="B813" s="51"/>
      <c r="C813" s="48"/>
      <c r="D813" s="48"/>
      <c r="E813" s="51"/>
      <c r="F813" s="5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</row>
    <row r="814" spans="1:26" ht="16.5" customHeight="1">
      <c r="A814" s="47"/>
      <c r="B814" s="51"/>
      <c r="C814" s="48"/>
      <c r="D814" s="48"/>
      <c r="E814" s="51"/>
      <c r="F814" s="5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</row>
    <row r="815" spans="1:26" ht="16.5" customHeight="1">
      <c r="A815" s="47"/>
      <c r="B815" s="51"/>
      <c r="C815" s="48"/>
      <c r="D815" s="48"/>
      <c r="E815" s="51"/>
      <c r="F815" s="5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</row>
    <row r="816" spans="1:26" ht="16.5" customHeight="1">
      <c r="A816" s="47"/>
      <c r="B816" s="51"/>
      <c r="C816" s="48"/>
      <c r="D816" s="48"/>
      <c r="E816" s="51"/>
      <c r="F816" s="5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</row>
    <row r="817" spans="1:26" ht="16.5" customHeight="1">
      <c r="A817" s="47"/>
      <c r="B817" s="51"/>
      <c r="C817" s="48"/>
      <c r="D817" s="48"/>
      <c r="E817" s="51"/>
      <c r="F817" s="5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</row>
    <row r="818" spans="1:26" ht="16.5" customHeight="1">
      <c r="A818" s="47"/>
      <c r="B818" s="51"/>
      <c r="C818" s="48"/>
      <c r="D818" s="48"/>
      <c r="E818" s="51"/>
      <c r="F818" s="5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</row>
    <row r="819" spans="1:26" ht="16.5" customHeight="1">
      <c r="A819" s="47"/>
      <c r="B819" s="51"/>
      <c r="C819" s="48"/>
      <c r="D819" s="48"/>
      <c r="E819" s="51"/>
      <c r="F819" s="5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</row>
    <row r="820" spans="1:26" ht="16.5" customHeight="1">
      <c r="A820" s="47"/>
      <c r="B820" s="51"/>
      <c r="C820" s="48"/>
      <c r="D820" s="48"/>
      <c r="E820" s="51"/>
      <c r="F820" s="5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</row>
    <row r="821" spans="1:26" ht="16.5" customHeight="1">
      <c r="A821" s="47"/>
      <c r="B821" s="51"/>
      <c r="C821" s="48"/>
      <c r="D821" s="48"/>
      <c r="E821" s="51"/>
      <c r="F821" s="5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</row>
    <row r="822" spans="1:26" ht="16.5" customHeight="1">
      <c r="A822" s="47"/>
      <c r="B822" s="51"/>
      <c r="C822" s="48"/>
      <c r="D822" s="48"/>
      <c r="E822" s="51"/>
      <c r="F822" s="5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</row>
    <row r="823" spans="1:26" ht="16.5" customHeight="1">
      <c r="A823" s="47"/>
      <c r="B823" s="51"/>
      <c r="C823" s="48"/>
      <c r="D823" s="48"/>
      <c r="E823" s="51"/>
      <c r="F823" s="5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</row>
    <row r="824" spans="1:26" ht="16.5" customHeight="1">
      <c r="A824" s="47"/>
      <c r="B824" s="51"/>
      <c r="C824" s="48"/>
      <c r="D824" s="48"/>
      <c r="E824" s="51"/>
      <c r="F824" s="5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</row>
    <row r="825" spans="1:26" ht="16.5" customHeight="1">
      <c r="A825" s="47"/>
      <c r="B825" s="51"/>
      <c r="C825" s="48"/>
      <c r="D825" s="48"/>
      <c r="E825" s="51"/>
      <c r="F825" s="5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</row>
    <row r="826" spans="1:26" ht="16.5" customHeight="1">
      <c r="A826" s="47"/>
      <c r="B826" s="51"/>
      <c r="C826" s="48"/>
      <c r="D826" s="48"/>
      <c r="E826" s="51"/>
      <c r="F826" s="5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</row>
    <row r="827" spans="1:26" ht="16.5" customHeight="1">
      <c r="A827" s="47"/>
      <c r="B827" s="51"/>
      <c r="C827" s="48"/>
      <c r="D827" s="48"/>
      <c r="E827" s="51"/>
      <c r="F827" s="5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</row>
    <row r="828" spans="1:26" ht="16.5" customHeight="1">
      <c r="A828" s="47"/>
      <c r="B828" s="51"/>
      <c r="C828" s="48"/>
      <c r="D828" s="48"/>
      <c r="E828" s="51"/>
      <c r="F828" s="5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</row>
    <row r="829" spans="1:26" ht="16.5" customHeight="1">
      <c r="A829" s="47"/>
      <c r="B829" s="51"/>
      <c r="C829" s="48"/>
      <c r="D829" s="48"/>
      <c r="E829" s="51"/>
      <c r="F829" s="5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</row>
    <row r="830" spans="1:26" ht="16.5" customHeight="1">
      <c r="A830" s="47"/>
      <c r="B830" s="51"/>
      <c r="C830" s="48"/>
      <c r="D830" s="48"/>
      <c r="E830" s="51"/>
      <c r="F830" s="5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</row>
    <row r="831" spans="1:26" ht="16.5" customHeight="1">
      <c r="A831" s="47"/>
      <c r="B831" s="51"/>
      <c r="C831" s="48"/>
      <c r="D831" s="48"/>
      <c r="E831" s="51"/>
      <c r="F831" s="5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</row>
    <row r="832" spans="1:26" ht="16.5" customHeight="1">
      <c r="A832" s="47"/>
      <c r="B832" s="51"/>
      <c r="C832" s="48"/>
      <c r="D832" s="48"/>
      <c r="E832" s="51"/>
      <c r="F832" s="5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</row>
    <row r="833" spans="1:26" ht="16.5" customHeight="1">
      <c r="A833" s="47"/>
      <c r="B833" s="51"/>
      <c r="C833" s="48"/>
      <c r="D833" s="48"/>
      <c r="E833" s="51"/>
      <c r="F833" s="5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</row>
    <row r="834" spans="1:26" ht="16.5" customHeight="1">
      <c r="A834" s="47"/>
      <c r="B834" s="51"/>
      <c r="C834" s="48"/>
      <c r="D834" s="48"/>
      <c r="E834" s="51"/>
      <c r="F834" s="5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</row>
    <row r="835" spans="1:26" ht="16.5" customHeight="1">
      <c r="A835" s="47"/>
      <c r="B835" s="51"/>
      <c r="C835" s="48"/>
      <c r="D835" s="48"/>
      <c r="E835" s="51"/>
      <c r="F835" s="5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</row>
    <row r="836" spans="1:26" ht="16.5" customHeight="1">
      <c r="A836" s="47"/>
      <c r="B836" s="51"/>
      <c r="C836" s="48"/>
      <c r="D836" s="48"/>
      <c r="E836" s="51"/>
      <c r="F836" s="5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</row>
    <row r="837" spans="1:26" ht="16.5" customHeight="1">
      <c r="A837" s="47"/>
      <c r="B837" s="51"/>
      <c r="C837" s="48"/>
      <c r="D837" s="48"/>
      <c r="E837" s="51"/>
      <c r="F837" s="5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</row>
    <row r="838" spans="1:26" ht="16.5" customHeight="1">
      <c r="A838" s="47"/>
      <c r="B838" s="51"/>
      <c r="C838" s="48"/>
      <c r="D838" s="48"/>
      <c r="E838" s="51"/>
      <c r="F838" s="5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</row>
    <row r="839" spans="1:26" ht="16.5" customHeight="1">
      <c r="A839" s="47"/>
      <c r="B839" s="51"/>
      <c r="C839" s="48"/>
      <c r="D839" s="48"/>
      <c r="E839" s="51"/>
      <c r="F839" s="5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</row>
    <row r="840" spans="1:26" ht="16.5" customHeight="1">
      <c r="A840" s="47"/>
      <c r="B840" s="51"/>
      <c r="C840" s="48"/>
      <c r="D840" s="48"/>
      <c r="E840" s="51"/>
      <c r="F840" s="5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</row>
    <row r="841" spans="1:26" ht="16.5" customHeight="1">
      <c r="A841" s="47"/>
      <c r="B841" s="51"/>
      <c r="C841" s="48"/>
      <c r="D841" s="48"/>
      <c r="E841" s="51"/>
      <c r="F841" s="5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</row>
    <row r="842" spans="1:26" ht="16.5" customHeight="1">
      <c r="A842" s="47"/>
      <c r="B842" s="51"/>
      <c r="C842" s="48"/>
      <c r="D842" s="48"/>
      <c r="E842" s="51"/>
      <c r="F842" s="5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</row>
    <row r="843" spans="1:26" ht="16.5" customHeight="1">
      <c r="A843" s="47"/>
      <c r="B843" s="51"/>
      <c r="C843" s="48"/>
      <c r="D843" s="48"/>
      <c r="E843" s="51"/>
      <c r="F843" s="5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</row>
    <row r="844" spans="1:26" ht="16.5" customHeight="1">
      <c r="A844" s="47"/>
      <c r="B844" s="51"/>
      <c r="C844" s="48"/>
      <c r="D844" s="48"/>
      <c r="E844" s="51"/>
      <c r="F844" s="5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</row>
    <row r="845" spans="1:26" ht="16.5" customHeight="1">
      <c r="A845" s="47"/>
      <c r="B845" s="51"/>
      <c r="C845" s="48"/>
      <c r="D845" s="48"/>
      <c r="E845" s="51"/>
      <c r="F845" s="5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</row>
    <row r="846" spans="1:26" ht="16.5" customHeight="1">
      <c r="A846" s="47"/>
      <c r="B846" s="51"/>
      <c r="C846" s="48"/>
      <c r="D846" s="48"/>
      <c r="E846" s="51"/>
      <c r="F846" s="5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</row>
    <row r="847" spans="1:26" ht="16.5" customHeight="1">
      <c r="A847" s="47"/>
      <c r="B847" s="51"/>
      <c r="C847" s="48"/>
      <c r="D847" s="48"/>
      <c r="E847" s="51"/>
      <c r="F847" s="5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</row>
    <row r="848" spans="1:26" ht="16.5" customHeight="1">
      <c r="A848" s="47"/>
      <c r="B848" s="51"/>
      <c r="C848" s="48"/>
      <c r="D848" s="48"/>
      <c r="E848" s="51"/>
      <c r="F848" s="5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</row>
    <row r="849" spans="1:26" ht="16.5" customHeight="1">
      <c r="A849" s="47"/>
      <c r="B849" s="51"/>
      <c r="C849" s="48"/>
      <c r="D849" s="48"/>
      <c r="E849" s="51"/>
      <c r="F849" s="5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</row>
    <row r="850" spans="1:26" ht="16.5" customHeight="1">
      <c r="A850" s="47"/>
      <c r="B850" s="51"/>
      <c r="C850" s="48"/>
      <c r="D850" s="48"/>
      <c r="E850" s="51"/>
      <c r="F850" s="5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</row>
    <row r="851" spans="1:26" ht="16.5" customHeight="1">
      <c r="A851" s="47"/>
      <c r="B851" s="51"/>
      <c r="C851" s="48"/>
      <c r="D851" s="48"/>
      <c r="E851" s="51"/>
      <c r="F851" s="5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</row>
    <row r="852" spans="1:26" ht="16.5" customHeight="1">
      <c r="A852" s="47"/>
      <c r="B852" s="51"/>
      <c r="C852" s="48"/>
      <c r="D852" s="48"/>
      <c r="E852" s="51"/>
      <c r="F852" s="5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</row>
    <row r="853" spans="1:26" ht="16.5" customHeight="1">
      <c r="A853" s="47"/>
      <c r="B853" s="51"/>
      <c r="C853" s="48"/>
      <c r="D853" s="48"/>
      <c r="E853" s="51"/>
      <c r="F853" s="5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</row>
    <row r="854" spans="1:26" ht="16.5" customHeight="1">
      <c r="A854" s="47"/>
      <c r="B854" s="51"/>
      <c r="C854" s="48"/>
      <c r="D854" s="48"/>
      <c r="E854" s="51"/>
      <c r="F854" s="5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</row>
    <row r="855" spans="1:26" ht="16.5" customHeight="1">
      <c r="A855" s="47"/>
      <c r="B855" s="51"/>
      <c r="C855" s="48"/>
      <c r="D855" s="48"/>
      <c r="E855" s="51"/>
      <c r="F855" s="5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</row>
    <row r="856" spans="1:26" ht="16.5" customHeight="1">
      <c r="A856" s="47"/>
      <c r="B856" s="51"/>
      <c r="C856" s="48"/>
      <c r="D856" s="48"/>
      <c r="E856" s="51"/>
      <c r="F856" s="5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</row>
    <row r="857" spans="1:26" ht="16.5" customHeight="1">
      <c r="A857" s="47"/>
      <c r="B857" s="51"/>
      <c r="C857" s="48"/>
      <c r="D857" s="48"/>
      <c r="E857" s="51"/>
      <c r="F857" s="5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</row>
    <row r="858" spans="1:26" ht="16.5" customHeight="1">
      <c r="A858" s="47"/>
      <c r="B858" s="51"/>
      <c r="C858" s="48"/>
      <c r="D858" s="48"/>
      <c r="E858" s="51"/>
      <c r="F858" s="5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</row>
    <row r="859" spans="1:26" ht="16.5" customHeight="1">
      <c r="A859" s="47"/>
      <c r="B859" s="51"/>
      <c r="C859" s="48"/>
      <c r="D859" s="48"/>
      <c r="E859" s="51"/>
      <c r="F859" s="5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</row>
    <row r="860" spans="1:26" ht="16.5" customHeight="1">
      <c r="A860" s="47"/>
      <c r="B860" s="51"/>
      <c r="C860" s="48"/>
      <c r="D860" s="48"/>
      <c r="E860" s="51"/>
      <c r="F860" s="5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</row>
    <row r="861" spans="1:26" ht="16.5" customHeight="1">
      <c r="A861" s="47"/>
      <c r="B861" s="51"/>
      <c r="C861" s="48"/>
      <c r="D861" s="48"/>
      <c r="E861" s="51"/>
      <c r="F861" s="5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</row>
    <row r="862" spans="1:26" ht="16.5" customHeight="1">
      <c r="A862" s="47"/>
      <c r="B862" s="51"/>
      <c r="C862" s="48"/>
      <c r="D862" s="48"/>
      <c r="E862" s="51"/>
      <c r="F862" s="5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</row>
    <row r="863" spans="1:26" ht="16.5" customHeight="1">
      <c r="A863" s="47"/>
      <c r="B863" s="51"/>
      <c r="C863" s="48"/>
      <c r="D863" s="48"/>
      <c r="E863" s="51"/>
      <c r="F863" s="5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</row>
    <row r="864" spans="1:26" ht="16.5" customHeight="1">
      <c r="A864" s="47"/>
      <c r="B864" s="51"/>
      <c r="C864" s="48"/>
      <c r="D864" s="48"/>
      <c r="E864" s="51"/>
      <c r="F864" s="5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</row>
    <row r="865" spans="1:26" ht="16.5" customHeight="1">
      <c r="A865" s="47"/>
      <c r="B865" s="51"/>
      <c r="C865" s="48"/>
      <c r="D865" s="48"/>
      <c r="E865" s="51"/>
      <c r="F865" s="5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</row>
    <row r="866" spans="1:26" ht="16.5" customHeight="1">
      <c r="A866" s="47"/>
      <c r="B866" s="51"/>
      <c r="C866" s="48"/>
      <c r="D866" s="48"/>
      <c r="E866" s="51"/>
      <c r="F866" s="5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</row>
    <row r="867" spans="1:26" ht="16.5" customHeight="1">
      <c r="A867" s="47"/>
      <c r="B867" s="51"/>
      <c r="C867" s="48"/>
      <c r="D867" s="48"/>
      <c r="E867" s="51"/>
      <c r="F867" s="5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</row>
    <row r="868" spans="1:26" ht="16.5" customHeight="1">
      <c r="A868" s="47"/>
      <c r="B868" s="51"/>
      <c r="C868" s="48"/>
      <c r="D868" s="48"/>
      <c r="E868" s="51"/>
      <c r="F868" s="5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</row>
    <row r="869" spans="1:26" ht="16.5" customHeight="1">
      <c r="A869" s="47"/>
      <c r="B869" s="51"/>
      <c r="C869" s="48"/>
      <c r="D869" s="48"/>
      <c r="E869" s="51"/>
      <c r="F869" s="5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</row>
    <row r="870" spans="1:26" ht="16.5" customHeight="1">
      <c r="A870" s="47"/>
      <c r="B870" s="51"/>
      <c r="C870" s="48"/>
      <c r="D870" s="48"/>
      <c r="E870" s="51"/>
      <c r="F870" s="5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</row>
    <row r="871" spans="1:26" ht="16.5" customHeight="1">
      <c r="A871" s="47"/>
      <c r="B871" s="51"/>
      <c r="C871" s="48"/>
      <c r="D871" s="48"/>
      <c r="E871" s="51"/>
      <c r="F871" s="5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</row>
    <row r="872" spans="1:26" ht="16.5" customHeight="1">
      <c r="A872" s="47"/>
      <c r="B872" s="51"/>
      <c r="C872" s="48"/>
      <c r="D872" s="48"/>
      <c r="E872" s="51"/>
      <c r="F872" s="5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</row>
    <row r="873" spans="1:26" ht="16.5" customHeight="1">
      <c r="A873" s="47"/>
      <c r="B873" s="51"/>
      <c r="C873" s="48"/>
      <c r="D873" s="48"/>
      <c r="E873" s="51"/>
      <c r="F873" s="5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</row>
    <row r="874" spans="1:26" ht="16.5" customHeight="1">
      <c r="A874" s="47"/>
      <c r="B874" s="51"/>
      <c r="C874" s="48"/>
      <c r="D874" s="48"/>
      <c r="E874" s="51"/>
      <c r="F874" s="5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</row>
    <row r="875" spans="1:26" ht="16.5" customHeight="1">
      <c r="A875" s="47"/>
      <c r="B875" s="51"/>
      <c r="C875" s="48"/>
      <c r="D875" s="48"/>
      <c r="E875" s="51"/>
      <c r="F875" s="5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</row>
    <row r="876" spans="1:26" ht="16.5" customHeight="1">
      <c r="A876" s="47"/>
      <c r="B876" s="51"/>
      <c r="C876" s="48"/>
      <c r="D876" s="48"/>
      <c r="E876" s="51"/>
      <c r="F876" s="5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</row>
    <row r="877" spans="1:26" ht="16.5" customHeight="1">
      <c r="A877" s="47"/>
      <c r="B877" s="51"/>
      <c r="C877" s="48"/>
      <c r="D877" s="48"/>
      <c r="E877" s="51"/>
      <c r="F877" s="5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</row>
    <row r="878" spans="1:26" ht="16.5" customHeight="1">
      <c r="A878" s="47"/>
      <c r="B878" s="51"/>
      <c r="C878" s="48"/>
      <c r="D878" s="48"/>
      <c r="E878" s="51"/>
      <c r="F878" s="5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</row>
    <row r="879" spans="1:26" ht="16.5" customHeight="1">
      <c r="A879" s="47"/>
      <c r="B879" s="51"/>
      <c r="C879" s="48"/>
      <c r="D879" s="48"/>
      <c r="E879" s="51"/>
      <c r="F879" s="5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</row>
    <row r="880" spans="1:26" ht="16.5" customHeight="1">
      <c r="A880" s="47"/>
      <c r="B880" s="51"/>
      <c r="C880" s="48"/>
      <c r="D880" s="48"/>
      <c r="E880" s="51"/>
      <c r="F880" s="5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</row>
    <row r="881" spans="1:26" ht="16.5" customHeight="1">
      <c r="A881" s="47"/>
      <c r="B881" s="51"/>
      <c r="C881" s="48"/>
      <c r="D881" s="48"/>
      <c r="E881" s="51"/>
      <c r="F881" s="5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</row>
    <row r="882" spans="1:26" ht="16.5" customHeight="1">
      <c r="A882" s="47"/>
      <c r="B882" s="51"/>
      <c r="C882" s="48"/>
      <c r="D882" s="48"/>
      <c r="E882" s="51"/>
      <c r="F882" s="5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</row>
    <row r="883" spans="1:26" ht="16.5" customHeight="1">
      <c r="A883" s="47"/>
      <c r="B883" s="51"/>
      <c r="C883" s="48"/>
      <c r="D883" s="48"/>
      <c r="E883" s="51"/>
      <c r="F883" s="5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</row>
    <row r="884" spans="1:26" ht="16.5" customHeight="1">
      <c r="A884" s="47"/>
      <c r="B884" s="51"/>
      <c r="C884" s="48"/>
      <c r="D884" s="48"/>
      <c r="E884" s="51"/>
      <c r="F884" s="5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</row>
    <row r="885" spans="1:26" ht="16.5" customHeight="1">
      <c r="A885" s="47"/>
      <c r="B885" s="51"/>
      <c r="C885" s="48"/>
      <c r="D885" s="48"/>
      <c r="E885" s="51"/>
      <c r="F885" s="5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</row>
    <row r="886" spans="1:26" ht="16.5" customHeight="1">
      <c r="A886" s="47"/>
      <c r="B886" s="51"/>
      <c r="C886" s="48"/>
      <c r="D886" s="48"/>
      <c r="E886" s="51"/>
      <c r="F886" s="5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</row>
    <row r="887" spans="1:26" ht="16.5" customHeight="1">
      <c r="A887" s="47"/>
      <c r="B887" s="51"/>
      <c r="C887" s="48"/>
      <c r="D887" s="48"/>
      <c r="E887" s="51"/>
      <c r="F887" s="5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</row>
    <row r="888" spans="1:26" ht="16.5" customHeight="1">
      <c r="A888" s="47"/>
      <c r="B888" s="51"/>
      <c r="C888" s="48"/>
      <c r="D888" s="48"/>
      <c r="E888" s="51"/>
      <c r="F888" s="5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</row>
    <row r="889" spans="1:26" ht="16.5" customHeight="1">
      <c r="A889" s="47"/>
      <c r="B889" s="51"/>
      <c r="C889" s="48"/>
      <c r="D889" s="48"/>
      <c r="E889" s="51"/>
      <c r="F889" s="5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</row>
    <row r="890" spans="1:26" ht="16.5" customHeight="1">
      <c r="A890" s="47"/>
      <c r="B890" s="51"/>
      <c r="C890" s="48"/>
      <c r="D890" s="48"/>
      <c r="E890" s="51"/>
      <c r="F890" s="5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</row>
    <row r="891" spans="1:26" ht="16.5" customHeight="1">
      <c r="A891" s="47"/>
      <c r="B891" s="51"/>
      <c r="C891" s="48"/>
      <c r="D891" s="48"/>
      <c r="E891" s="51"/>
      <c r="F891" s="5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</row>
    <row r="892" spans="1:26" ht="16.5" customHeight="1">
      <c r="A892" s="47"/>
      <c r="B892" s="51"/>
      <c r="C892" s="48"/>
      <c r="D892" s="48"/>
      <c r="E892" s="51"/>
      <c r="F892" s="5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</row>
    <row r="893" spans="1:26" ht="16.5" customHeight="1">
      <c r="A893" s="47"/>
      <c r="B893" s="51"/>
      <c r="C893" s="48"/>
      <c r="D893" s="48"/>
      <c r="E893" s="51"/>
      <c r="F893" s="5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</row>
    <row r="894" spans="1:26" ht="16.5" customHeight="1">
      <c r="A894" s="47"/>
      <c r="B894" s="51"/>
      <c r="C894" s="48"/>
      <c r="D894" s="48"/>
      <c r="E894" s="51"/>
      <c r="F894" s="5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</row>
    <row r="895" spans="1:26" ht="16.5" customHeight="1">
      <c r="A895" s="47"/>
      <c r="B895" s="51"/>
      <c r="C895" s="48"/>
      <c r="D895" s="48"/>
      <c r="E895" s="51"/>
      <c r="F895" s="5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</row>
    <row r="896" spans="1:26" ht="16.5" customHeight="1">
      <c r="A896" s="47"/>
      <c r="B896" s="51"/>
      <c r="C896" s="48"/>
      <c r="D896" s="48"/>
      <c r="E896" s="51"/>
      <c r="F896" s="5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</row>
    <row r="897" spans="1:26" ht="16.5" customHeight="1">
      <c r="A897" s="47"/>
      <c r="B897" s="51"/>
      <c r="C897" s="48"/>
      <c r="D897" s="48"/>
      <c r="E897" s="51"/>
      <c r="F897" s="5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</row>
    <row r="898" spans="1:26" ht="16.5" customHeight="1">
      <c r="A898" s="47"/>
      <c r="B898" s="51"/>
      <c r="C898" s="48"/>
      <c r="D898" s="48"/>
      <c r="E898" s="51"/>
      <c r="F898" s="5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</row>
    <row r="899" spans="1:26" ht="16.5" customHeight="1">
      <c r="A899" s="47"/>
      <c r="B899" s="51"/>
      <c r="C899" s="48"/>
      <c r="D899" s="48"/>
      <c r="E899" s="51"/>
      <c r="F899" s="5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</row>
    <row r="900" spans="1:26" ht="16.5" customHeight="1">
      <c r="A900" s="47"/>
      <c r="B900" s="51"/>
      <c r="C900" s="48"/>
      <c r="D900" s="48"/>
      <c r="E900" s="51"/>
      <c r="F900" s="5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</row>
    <row r="901" spans="1:26" ht="16.5" customHeight="1">
      <c r="A901" s="47"/>
      <c r="B901" s="51"/>
      <c r="C901" s="48"/>
      <c r="D901" s="48"/>
      <c r="E901" s="51"/>
      <c r="F901" s="5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</row>
    <row r="902" spans="1:26" ht="16.5" customHeight="1">
      <c r="A902" s="47"/>
      <c r="B902" s="51"/>
      <c r="C902" s="48"/>
      <c r="D902" s="48"/>
      <c r="E902" s="51"/>
      <c r="F902" s="5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</row>
    <row r="903" spans="1:26" ht="16.5" customHeight="1">
      <c r="A903" s="47"/>
      <c r="B903" s="51"/>
      <c r="C903" s="48"/>
      <c r="D903" s="48"/>
      <c r="E903" s="51"/>
      <c r="F903" s="5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</row>
    <row r="904" spans="1:26" ht="16.5" customHeight="1">
      <c r="A904" s="47"/>
      <c r="B904" s="51"/>
      <c r="C904" s="48"/>
      <c r="D904" s="48"/>
      <c r="E904" s="51"/>
      <c r="F904" s="5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</row>
    <row r="905" spans="1:26" ht="16.5" customHeight="1">
      <c r="A905" s="47"/>
      <c r="B905" s="51"/>
      <c r="C905" s="48"/>
      <c r="D905" s="48"/>
      <c r="E905" s="51"/>
      <c r="F905" s="5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</row>
    <row r="906" spans="1:26" ht="16.5" customHeight="1">
      <c r="A906" s="47"/>
      <c r="B906" s="51"/>
      <c r="C906" s="48"/>
      <c r="D906" s="48"/>
      <c r="E906" s="51"/>
      <c r="F906" s="5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</row>
    <row r="907" spans="1:26" ht="16.5" customHeight="1">
      <c r="A907" s="47"/>
      <c r="B907" s="51"/>
      <c r="C907" s="48"/>
      <c r="D907" s="48"/>
      <c r="E907" s="51"/>
      <c r="F907" s="5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</row>
    <row r="908" spans="1:26" ht="16.5" customHeight="1">
      <c r="A908" s="47"/>
      <c r="B908" s="51"/>
      <c r="C908" s="48"/>
      <c r="D908" s="48"/>
      <c r="E908" s="51"/>
      <c r="F908" s="5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</row>
    <row r="909" spans="1:26" ht="16.5" customHeight="1">
      <c r="A909" s="47"/>
      <c r="B909" s="51"/>
      <c r="C909" s="48"/>
      <c r="D909" s="48"/>
      <c r="E909" s="51"/>
      <c r="F909" s="5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</row>
    <row r="910" spans="1:26" ht="16.5" customHeight="1">
      <c r="A910" s="47"/>
      <c r="B910" s="51"/>
      <c r="C910" s="48"/>
      <c r="D910" s="48"/>
      <c r="E910" s="51"/>
      <c r="F910" s="5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</row>
    <row r="911" spans="1:26" ht="16.5" customHeight="1">
      <c r="A911" s="47"/>
      <c r="B911" s="51"/>
      <c r="C911" s="48"/>
      <c r="D911" s="48"/>
      <c r="E911" s="51"/>
      <c r="F911" s="5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</row>
    <row r="912" spans="1:26" ht="16.5" customHeight="1">
      <c r="A912" s="47"/>
      <c r="B912" s="51"/>
      <c r="C912" s="48"/>
      <c r="D912" s="48"/>
      <c r="E912" s="51"/>
      <c r="F912" s="5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</row>
    <row r="913" spans="1:26" ht="16.5" customHeight="1">
      <c r="A913" s="47"/>
      <c r="B913" s="51"/>
      <c r="C913" s="48"/>
      <c r="D913" s="48"/>
      <c r="E913" s="51"/>
      <c r="F913" s="5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</row>
    <row r="914" spans="1:26" ht="16.5" customHeight="1">
      <c r="A914" s="47"/>
      <c r="B914" s="51"/>
      <c r="C914" s="48"/>
      <c r="D914" s="48"/>
      <c r="E914" s="51"/>
      <c r="F914" s="5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</row>
    <row r="915" spans="1:26" ht="16.5" customHeight="1">
      <c r="A915" s="47"/>
      <c r="B915" s="51"/>
      <c r="C915" s="48"/>
      <c r="D915" s="48"/>
      <c r="E915" s="51"/>
      <c r="F915" s="5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</row>
    <row r="916" spans="1:26" ht="16.5" customHeight="1">
      <c r="A916" s="47"/>
      <c r="B916" s="51"/>
      <c r="C916" s="48"/>
      <c r="D916" s="48"/>
      <c r="E916" s="51"/>
      <c r="F916" s="5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</row>
    <row r="917" spans="1:26" ht="16.5" customHeight="1">
      <c r="A917" s="47"/>
      <c r="B917" s="51"/>
      <c r="C917" s="48"/>
      <c r="D917" s="48"/>
      <c r="E917" s="51"/>
      <c r="F917" s="5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</row>
    <row r="918" spans="1:26" ht="16.5" customHeight="1">
      <c r="A918" s="47"/>
      <c r="B918" s="51"/>
      <c r="C918" s="48"/>
      <c r="D918" s="48"/>
      <c r="E918" s="51"/>
      <c r="F918" s="5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</row>
    <row r="919" spans="1:26" ht="16.5" customHeight="1">
      <c r="A919" s="47"/>
      <c r="B919" s="51"/>
      <c r="C919" s="48"/>
      <c r="D919" s="48"/>
      <c r="E919" s="51"/>
      <c r="F919" s="5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</row>
    <row r="920" spans="1:26" ht="16.5" customHeight="1">
      <c r="A920" s="47"/>
      <c r="B920" s="51"/>
      <c r="C920" s="48"/>
      <c r="D920" s="48"/>
      <c r="E920" s="51"/>
      <c r="F920" s="5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</row>
    <row r="921" spans="1:26" ht="16.5" customHeight="1">
      <c r="A921" s="47"/>
      <c r="B921" s="51"/>
      <c r="C921" s="48"/>
      <c r="D921" s="48"/>
      <c r="E921" s="51"/>
      <c r="F921" s="5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</row>
    <row r="922" spans="1:26" ht="16.5" customHeight="1">
      <c r="A922" s="47"/>
      <c r="B922" s="51"/>
      <c r="C922" s="48"/>
      <c r="D922" s="48"/>
      <c r="E922" s="51"/>
      <c r="F922" s="5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</row>
    <row r="923" spans="1:26" ht="16.5" customHeight="1">
      <c r="A923" s="47"/>
      <c r="B923" s="51"/>
      <c r="C923" s="48"/>
      <c r="D923" s="48"/>
      <c r="E923" s="51"/>
      <c r="F923" s="5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</row>
    <row r="924" spans="1:26" ht="16.5" customHeight="1">
      <c r="A924" s="47"/>
      <c r="B924" s="51"/>
      <c r="C924" s="48"/>
      <c r="D924" s="48"/>
      <c r="E924" s="51"/>
      <c r="F924" s="5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</row>
    <row r="925" spans="1:26" ht="16.5" customHeight="1">
      <c r="A925" s="47"/>
      <c r="B925" s="51"/>
      <c r="C925" s="48"/>
      <c r="D925" s="48"/>
      <c r="E925" s="51"/>
      <c r="F925" s="5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</row>
    <row r="926" spans="1:26" ht="16.5" customHeight="1">
      <c r="A926" s="47"/>
      <c r="B926" s="51"/>
      <c r="C926" s="48"/>
      <c r="D926" s="48"/>
      <c r="E926" s="51"/>
      <c r="F926" s="5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</row>
    <row r="927" spans="1:26" ht="16.5" customHeight="1">
      <c r="A927" s="47"/>
      <c r="B927" s="51"/>
      <c r="C927" s="48"/>
      <c r="D927" s="48"/>
      <c r="E927" s="51"/>
      <c r="F927" s="5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</row>
    <row r="928" spans="1:26" ht="16.5" customHeight="1">
      <c r="A928" s="47"/>
      <c r="B928" s="51"/>
      <c r="C928" s="48"/>
      <c r="D928" s="48"/>
      <c r="E928" s="51"/>
      <c r="F928" s="5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</row>
    <row r="929" spans="1:26" ht="16.5" customHeight="1">
      <c r="A929" s="47"/>
      <c r="B929" s="51"/>
      <c r="C929" s="48"/>
      <c r="D929" s="48"/>
      <c r="E929" s="51"/>
      <c r="F929" s="5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</row>
    <row r="930" spans="1:26" ht="16.5" customHeight="1">
      <c r="A930" s="47"/>
      <c r="B930" s="51"/>
      <c r="C930" s="48"/>
      <c r="D930" s="48"/>
      <c r="E930" s="51"/>
      <c r="F930" s="5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</row>
    <row r="931" spans="1:26" ht="16.5" customHeight="1">
      <c r="A931" s="47"/>
      <c r="B931" s="51"/>
      <c r="C931" s="48"/>
      <c r="D931" s="48"/>
      <c r="E931" s="51"/>
      <c r="F931" s="5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</row>
    <row r="932" spans="1:26" ht="16.5" customHeight="1">
      <c r="A932" s="47"/>
      <c r="B932" s="51"/>
      <c r="C932" s="48"/>
      <c r="D932" s="48"/>
      <c r="E932" s="51"/>
      <c r="F932" s="5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</row>
    <row r="933" spans="1:26" ht="16.5" customHeight="1">
      <c r="A933" s="47"/>
      <c r="B933" s="51"/>
      <c r="C933" s="48"/>
      <c r="D933" s="48"/>
      <c r="E933" s="51"/>
      <c r="F933" s="5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</row>
    <row r="934" spans="1:26" ht="16.5" customHeight="1">
      <c r="A934" s="47"/>
      <c r="B934" s="51"/>
      <c r="C934" s="48"/>
      <c r="D934" s="48"/>
      <c r="E934" s="51"/>
      <c r="F934" s="5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</row>
    <row r="935" spans="1:26" ht="16.5" customHeight="1">
      <c r="A935" s="47"/>
      <c r="B935" s="51"/>
      <c r="C935" s="48"/>
      <c r="D935" s="48"/>
      <c r="E935" s="51"/>
      <c r="F935" s="5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</row>
    <row r="936" spans="1:26" ht="16.5" customHeight="1">
      <c r="A936" s="47"/>
      <c r="B936" s="51"/>
      <c r="C936" s="48"/>
      <c r="D936" s="48"/>
      <c r="E936" s="51"/>
      <c r="F936" s="5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</row>
    <row r="937" spans="1:26" ht="16.5" customHeight="1">
      <c r="A937" s="47"/>
      <c r="B937" s="51"/>
      <c r="C937" s="48"/>
      <c r="D937" s="48"/>
      <c r="E937" s="51"/>
      <c r="F937" s="5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</row>
    <row r="938" spans="1:26" ht="16.5" customHeight="1">
      <c r="A938" s="47"/>
      <c r="B938" s="51"/>
      <c r="C938" s="48"/>
      <c r="D938" s="48"/>
      <c r="E938" s="51"/>
      <c r="F938" s="5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</row>
    <row r="939" spans="1:26" ht="16.5" customHeight="1">
      <c r="A939" s="47"/>
      <c r="B939" s="51"/>
      <c r="C939" s="48"/>
      <c r="D939" s="48"/>
      <c r="E939" s="51"/>
      <c r="F939" s="5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</row>
    <row r="940" spans="1:26" ht="16.5" customHeight="1">
      <c r="A940" s="47"/>
      <c r="B940" s="51"/>
      <c r="C940" s="48"/>
      <c r="D940" s="48"/>
      <c r="E940" s="51"/>
      <c r="F940" s="5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</row>
    <row r="941" spans="1:26" ht="16.5" customHeight="1">
      <c r="A941" s="47"/>
      <c r="B941" s="51"/>
      <c r="C941" s="48"/>
      <c r="D941" s="48"/>
      <c r="E941" s="51"/>
      <c r="F941" s="5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</row>
    <row r="942" spans="1:26" ht="16.5" customHeight="1">
      <c r="A942" s="47"/>
      <c r="B942" s="51"/>
      <c r="C942" s="48"/>
      <c r="D942" s="48"/>
      <c r="E942" s="51"/>
      <c r="F942" s="5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</row>
    <row r="943" spans="1:26" ht="16.5" customHeight="1">
      <c r="A943" s="47"/>
      <c r="B943" s="51"/>
      <c r="C943" s="48"/>
      <c r="D943" s="48"/>
      <c r="E943" s="51"/>
      <c r="F943" s="5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</row>
    <row r="944" spans="1:26" ht="16.5" customHeight="1">
      <c r="A944" s="47"/>
      <c r="B944" s="51"/>
      <c r="C944" s="48"/>
      <c r="D944" s="48"/>
      <c r="E944" s="51"/>
      <c r="F944" s="5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</row>
    <row r="945" spans="1:26" ht="16.5" customHeight="1">
      <c r="A945" s="47"/>
      <c r="B945" s="51"/>
      <c r="C945" s="48"/>
      <c r="D945" s="48"/>
      <c r="E945" s="51"/>
      <c r="F945" s="5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</row>
    <row r="946" spans="1:26" ht="16.5" customHeight="1">
      <c r="A946" s="47"/>
      <c r="B946" s="51"/>
      <c r="C946" s="48"/>
      <c r="D946" s="48"/>
      <c r="E946" s="51"/>
      <c r="F946" s="5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</row>
    <row r="947" spans="1:26" ht="16.5" customHeight="1">
      <c r="A947" s="47"/>
      <c r="B947" s="51"/>
      <c r="C947" s="48"/>
      <c r="D947" s="48"/>
      <c r="E947" s="51"/>
      <c r="F947" s="5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</row>
    <row r="948" spans="1:26" ht="16.5" customHeight="1">
      <c r="A948" s="47"/>
      <c r="B948" s="51"/>
      <c r="C948" s="48"/>
      <c r="D948" s="48"/>
      <c r="E948" s="51"/>
      <c r="F948" s="5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</row>
    <row r="949" spans="1:26" ht="16.5" customHeight="1">
      <c r="A949" s="47"/>
      <c r="B949" s="51"/>
      <c r="C949" s="48"/>
      <c r="D949" s="48"/>
      <c r="E949" s="51"/>
      <c r="F949" s="5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</row>
    <row r="950" spans="1:26" ht="16.5" customHeight="1">
      <c r="A950" s="47"/>
      <c r="B950" s="51"/>
      <c r="C950" s="48"/>
      <c r="D950" s="48"/>
      <c r="E950" s="51"/>
      <c r="F950" s="5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</row>
    <row r="951" spans="1:26" ht="16.5" customHeight="1">
      <c r="A951" s="47"/>
      <c r="B951" s="51"/>
      <c r="C951" s="48"/>
      <c r="D951" s="48"/>
      <c r="E951" s="51"/>
      <c r="F951" s="5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</row>
    <row r="952" spans="1:26" ht="16.5" customHeight="1">
      <c r="A952" s="47"/>
      <c r="B952" s="51"/>
      <c r="C952" s="48"/>
      <c r="D952" s="48"/>
      <c r="E952" s="51"/>
      <c r="F952" s="5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</row>
    <row r="953" spans="1:26" ht="16.5" customHeight="1">
      <c r="A953" s="47"/>
      <c r="B953" s="51"/>
      <c r="C953" s="48"/>
      <c r="D953" s="48"/>
      <c r="E953" s="51"/>
      <c r="F953" s="5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</row>
    <row r="954" spans="1:26" ht="16.5" customHeight="1">
      <c r="A954" s="47"/>
      <c r="B954" s="51"/>
      <c r="C954" s="48"/>
      <c r="D954" s="48"/>
      <c r="E954" s="51"/>
      <c r="F954" s="5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</row>
    <row r="955" spans="1:26" ht="16.5" customHeight="1">
      <c r="A955" s="47"/>
      <c r="B955" s="51"/>
      <c r="C955" s="48"/>
      <c r="D955" s="48"/>
      <c r="E955" s="51"/>
      <c r="F955" s="5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</row>
    <row r="956" spans="1:26" ht="16.5" customHeight="1">
      <c r="A956" s="47"/>
      <c r="B956" s="51"/>
      <c r="C956" s="48"/>
      <c r="D956" s="48"/>
      <c r="E956" s="51"/>
      <c r="F956" s="5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</row>
    <row r="957" spans="1:26" ht="16.5" customHeight="1">
      <c r="A957" s="47"/>
      <c r="B957" s="51"/>
      <c r="C957" s="48"/>
      <c r="D957" s="48"/>
      <c r="E957" s="51"/>
      <c r="F957" s="5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</row>
    <row r="958" spans="1:26" ht="16.5" customHeight="1">
      <c r="A958" s="47"/>
      <c r="B958" s="51"/>
      <c r="C958" s="48"/>
      <c r="D958" s="48"/>
      <c r="E958" s="51"/>
      <c r="F958" s="5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</row>
    <row r="959" spans="1:26" ht="16.5" customHeight="1">
      <c r="A959" s="47"/>
      <c r="B959" s="51"/>
      <c r="C959" s="48"/>
      <c r="D959" s="48"/>
      <c r="E959" s="51"/>
      <c r="F959" s="5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</row>
    <row r="960" spans="1:26" ht="16.5" customHeight="1">
      <c r="A960" s="47"/>
      <c r="B960" s="51"/>
      <c r="C960" s="48"/>
      <c r="D960" s="48"/>
      <c r="E960" s="51"/>
      <c r="F960" s="5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</row>
    <row r="961" spans="1:26" ht="16.5" customHeight="1">
      <c r="A961" s="47"/>
      <c r="B961" s="51"/>
      <c r="C961" s="48"/>
      <c r="D961" s="48"/>
      <c r="E961" s="51"/>
      <c r="F961" s="5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</row>
    <row r="962" spans="1:26" ht="16.5" customHeight="1">
      <c r="A962" s="47"/>
      <c r="B962" s="51"/>
      <c r="C962" s="48"/>
      <c r="D962" s="48"/>
      <c r="E962" s="51"/>
      <c r="F962" s="5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</row>
    <row r="963" spans="1:26" ht="16.5" customHeight="1">
      <c r="A963" s="47"/>
      <c r="B963" s="51"/>
      <c r="C963" s="48"/>
      <c r="D963" s="48"/>
      <c r="E963" s="51"/>
      <c r="F963" s="5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</row>
    <row r="964" spans="1:26" ht="16.5" customHeight="1">
      <c r="A964" s="47"/>
      <c r="B964" s="51"/>
      <c r="C964" s="48"/>
      <c r="D964" s="48"/>
      <c r="E964" s="51"/>
      <c r="F964" s="5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</row>
    <row r="965" spans="1:26" ht="16.5" customHeight="1">
      <c r="A965" s="47"/>
      <c r="B965" s="51"/>
      <c r="C965" s="48"/>
      <c r="D965" s="48"/>
      <c r="E965" s="51"/>
      <c r="F965" s="5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</row>
    <row r="966" spans="1:26" ht="16.5" customHeight="1">
      <c r="A966" s="47"/>
      <c r="B966" s="51"/>
      <c r="C966" s="48"/>
      <c r="D966" s="48"/>
      <c r="E966" s="51"/>
      <c r="F966" s="5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</row>
    <row r="967" spans="1:26" ht="16.5" customHeight="1">
      <c r="A967" s="47"/>
      <c r="B967" s="51"/>
      <c r="C967" s="48"/>
      <c r="D967" s="48"/>
      <c r="E967" s="51"/>
      <c r="F967" s="5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</row>
    <row r="968" spans="1:26" ht="16.5" customHeight="1">
      <c r="A968" s="47"/>
      <c r="B968" s="51"/>
      <c r="C968" s="48"/>
      <c r="D968" s="48"/>
      <c r="E968" s="51"/>
      <c r="F968" s="5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</row>
    <row r="969" spans="1:26" ht="16.5" customHeight="1">
      <c r="A969" s="47"/>
      <c r="B969" s="51"/>
      <c r="C969" s="48"/>
      <c r="D969" s="48"/>
      <c r="E969" s="51"/>
      <c r="F969" s="5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</row>
    <row r="970" spans="1:26" ht="16.5" customHeight="1">
      <c r="A970" s="47"/>
      <c r="B970" s="51"/>
      <c r="C970" s="48"/>
      <c r="D970" s="48"/>
      <c r="E970" s="51"/>
      <c r="F970" s="5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</row>
    <row r="971" spans="1:26" ht="16.5" customHeight="1">
      <c r="A971" s="47"/>
      <c r="B971" s="51"/>
      <c r="C971" s="48"/>
      <c r="D971" s="48"/>
      <c r="E971" s="51"/>
      <c r="F971" s="5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</row>
    <row r="972" spans="1:26" ht="16.5" customHeight="1">
      <c r="A972" s="47"/>
      <c r="B972" s="51"/>
      <c r="C972" s="48"/>
      <c r="D972" s="48"/>
      <c r="E972" s="51"/>
      <c r="F972" s="5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</row>
    <row r="973" spans="1:26" ht="16.5" customHeight="1">
      <c r="A973" s="47"/>
      <c r="B973" s="51"/>
      <c r="C973" s="48"/>
      <c r="D973" s="48"/>
      <c r="E973" s="51"/>
      <c r="F973" s="5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</row>
    <row r="974" spans="1:26" ht="16.5" customHeight="1">
      <c r="A974" s="47"/>
      <c r="B974" s="51"/>
      <c r="C974" s="48"/>
      <c r="D974" s="48"/>
      <c r="E974" s="51"/>
      <c r="F974" s="5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</row>
    <row r="975" spans="1:26" ht="16.5" customHeight="1">
      <c r="A975" s="47"/>
      <c r="B975" s="51"/>
      <c r="C975" s="48"/>
      <c r="D975" s="48"/>
      <c r="E975" s="51"/>
      <c r="F975" s="5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</row>
    <row r="976" spans="1:26" ht="16.5" customHeight="1">
      <c r="A976" s="47"/>
      <c r="B976" s="51"/>
      <c r="C976" s="48"/>
      <c r="D976" s="48"/>
      <c r="E976" s="51"/>
      <c r="F976" s="5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</row>
    <row r="977" spans="1:26" ht="16.5" customHeight="1">
      <c r="A977" s="47"/>
      <c r="B977" s="51"/>
      <c r="C977" s="48"/>
      <c r="D977" s="48"/>
      <c r="E977" s="51"/>
      <c r="F977" s="5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</row>
    <row r="978" spans="1:26" ht="16.5" customHeight="1">
      <c r="A978" s="47"/>
      <c r="B978" s="51"/>
      <c r="C978" s="48"/>
      <c r="D978" s="48"/>
      <c r="E978" s="51"/>
      <c r="F978" s="5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</row>
    <row r="979" spans="1:26" ht="16.5" customHeight="1">
      <c r="A979" s="47"/>
      <c r="B979" s="51"/>
      <c r="C979" s="48"/>
      <c r="D979" s="48"/>
      <c r="E979" s="51"/>
      <c r="F979" s="5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</row>
    <row r="980" spans="1:26" ht="16.5" customHeight="1">
      <c r="A980" s="47"/>
      <c r="B980" s="51"/>
      <c r="C980" s="48"/>
      <c r="D980" s="48"/>
      <c r="E980" s="51"/>
      <c r="F980" s="5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</row>
    <row r="981" spans="1:26" ht="16.5" customHeight="1">
      <c r="A981" s="47"/>
      <c r="B981" s="51"/>
      <c r="C981" s="48"/>
      <c r="D981" s="48"/>
      <c r="E981" s="51"/>
      <c r="F981" s="5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</row>
    <row r="982" spans="1:26" ht="16.5" customHeight="1">
      <c r="A982" s="47"/>
      <c r="B982" s="51"/>
      <c r="C982" s="48"/>
      <c r="D982" s="48"/>
      <c r="E982" s="51"/>
      <c r="F982" s="5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</row>
    <row r="983" spans="1:26" ht="16.5" customHeight="1">
      <c r="A983" s="47"/>
      <c r="B983" s="51"/>
      <c r="C983" s="48"/>
      <c r="D983" s="48"/>
      <c r="E983" s="51"/>
      <c r="F983" s="5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</row>
    <row r="984" spans="1:26" ht="16.5" customHeight="1">
      <c r="A984" s="47"/>
      <c r="B984" s="51"/>
      <c r="C984" s="48"/>
      <c r="D984" s="48"/>
      <c r="E984" s="51"/>
      <c r="F984" s="5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</row>
    <row r="985" spans="1:26" ht="16.5" customHeight="1">
      <c r="A985" s="47"/>
      <c r="B985" s="51"/>
      <c r="C985" s="48"/>
      <c r="D985" s="48"/>
      <c r="E985" s="51"/>
      <c r="F985" s="5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</row>
    <row r="986" spans="1:26" ht="16.5" customHeight="1">
      <c r="A986" s="47"/>
      <c r="B986" s="51"/>
      <c r="C986" s="48"/>
      <c r="D986" s="48"/>
      <c r="E986" s="51"/>
      <c r="F986" s="5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</row>
    <row r="987" spans="1:26" ht="16.5" customHeight="1">
      <c r="A987" s="47"/>
      <c r="B987" s="51"/>
      <c r="C987" s="48"/>
      <c r="D987" s="48"/>
      <c r="E987" s="51"/>
      <c r="F987" s="5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</row>
    <row r="988" spans="1:26" ht="16.5" customHeight="1">
      <c r="A988" s="47"/>
      <c r="B988" s="51"/>
      <c r="C988" s="48"/>
      <c r="D988" s="48"/>
      <c r="E988" s="51"/>
      <c r="F988" s="5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</row>
    <row r="989" spans="1:26" ht="16.5" customHeight="1">
      <c r="A989" s="47"/>
      <c r="B989" s="51"/>
      <c r="C989" s="48"/>
      <c r="D989" s="48"/>
      <c r="E989" s="51"/>
      <c r="F989" s="5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</row>
    <row r="990" spans="1:26" ht="16.5" customHeight="1">
      <c r="A990" s="47"/>
      <c r="B990" s="51"/>
      <c r="C990" s="48"/>
      <c r="D990" s="48"/>
      <c r="E990" s="51"/>
      <c r="F990" s="5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</row>
    <row r="991" spans="1:26" ht="16.5" customHeight="1">
      <c r="A991" s="47"/>
      <c r="B991" s="51"/>
      <c r="C991" s="48"/>
      <c r="D991" s="48"/>
      <c r="E991" s="51"/>
      <c r="F991" s="5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</row>
    <row r="992" spans="1:26" ht="16.5" customHeight="1">
      <c r="A992" s="47"/>
      <c r="B992" s="51"/>
      <c r="C992" s="48"/>
      <c r="D992" s="48"/>
      <c r="E992" s="51"/>
      <c r="F992" s="5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</row>
    <row r="993" spans="1:26" ht="16.5" customHeight="1">
      <c r="A993" s="47"/>
      <c r="B993" s="51"/>
      <c r="C993" s="48"/>
      <c r="D993" s="48"/>
      <c r="E993" s="51"/>
      <c r="F993" s="5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</row>
    <row r="994" spans="1:26" ht="16.5" customHeight="1">
      <c r="A994" s="47"/>
      <c r="B994" s="51"/>
      <c r="C994" s="48"/>
      <c r="D994" s="48"/>
      <c r="E994" s="51"/>
      <c r="F994" s="5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</row>
    <row r="995" spans="1:26" ht="16.5" customHeight="1">
      <c r="A995" s="47"/>
      <c r="B995" s="51"/>
      <c r="C995" s="48"/>
      <c r="D995" s="48"/>
      <c r="E995" s="51"/>
      <c r="F995" s="5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</row>
    <row r="996" spans="1:26" ht="16.5" customHeight="1">
      <c r="A996" s="47"/>
      <c r="B996" s="51"/>
      <c r="C996" s="48"/>
      <c r="D996" s="48"/>
      <c r="E996" s="51"/>
      <c r="F996" s="5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</row>
    <row r="997" spans="1:26" ht="16.5" customHeight="1">
      <c r="A997" s="47"/>
      <c r="B997" s="51"/>
      <c r="C997" s="48"/>
      <c r="D997" s="48"/>
      <c r="E997" s="51"/>
      <c r="F997" s="5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</row>
    <row r="998" spans="1:26" ht="16.5" customHeight="1">
      <c r="A998" s="47"/>
      <c r="B998" s="51"/>
      <c r="C998" s="48"/>
      <c r="D998" s="48"/>
      <c r="E998" s="51"/>
      <c r="F998" s="5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</row>
    <row r="999" spans="1:26" ht="16.5" customHeight="1">
      <c r="A999" s="47"/>
      <c r="B999" s="51"/>
      <c r="C999" s="48"/>
      <c r="D999" s="48"/>
      <c r="E999" s="51"/>
      <c r="F999" s="5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</row>
    <row r="1000" spans="1:26" ht="16.5" customHeight="1">
      <c r="A1000" s="47"/>
      <c r="B1000" s="51"/>
      <c r="C1000" s="48"/>
      <c r="D1000" s="48"/>
      <c r="E1000" s="51"/>
      <c r="F1000" s="5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</row>
  </sheetData>
  <mergeCells count="5">
    <mergeCell ref="A1:F1"/>
    <mergeCell ref="A2:F2"/>
    <mergeCell ref="A3:F3"/>
    <mergeCell ref="A4:F4"/>
    <mergeCell ref="A5:F5"/>
  </mergeCells>
  <pageMargins left="0.11811023622047245" right="0.11811023622047245" top="0.74803149606299213" bottom="0.74803149606299213" header="0" footer="0"/>
  <pageSetup orientation="portrait" r:id="rId1"/>
  <headerFooter>
    <oddHeader xml:space="preserve">&amp;L </oddHeader>
    <oddFooter>&amp;C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999"/>
  <sheetViews>
    <sheetView topLeftCell="A325" workbookViewId="0">
      <selection activeCell="G16" sqref="G16"/>
    </sheetView>
  </sheetViews>
  <sheetFormatPr baseColWidth="10" defaultColWidth="14.42578125" defaultRowHeight="15" customHeight="1"/>
  <cols>
    <col min="1" max="1" width="3.140625" customWidth="1"/>
    <col min="2" max="2" width="11.85546875" customWidth="1"/>
    <col min="3" max="3" width="6" customWidth="1"/>
    <col min="4" max="4" width="52.140625" customWidth="1"/>
    <col min="5" max="5" width="19.5703125" customWidth="1"/>
    <col min="6" max="6" width="15.28515625" customWidth="1"/>
    <col min="7" max="7" width="12.28515625" customWidth="1"/>
    <col min="8" max="8" width="6.28515625" customWidth="1"/>
    <col min="9" max="9" width="12.7109375" customWidth="1"/>
    <col min="10" max="10" width="15.140625" customWidth="1"/>
    <col min="11" max="11" width="14.7109375" customWidth="1"/>
    <col min="12" max="12" width="16.140625" customWidth="1"/>
    <col min="13" max="26" width="10" customWidth="1"/>
  </cols>
  <sheetData>
    <row r="1" spans="1:26" ht="19.5" customHeight="1">
      <c r="A1" s="7"/>
      <c r="B1" s="429" t="s">
        <v>0</v>
      </c>
      <c r="C1" s="430"/>
      <c r="D1" s="430"/>
      <c r="E1" s="430"/>
      <c r="F1" s="2"/>
      <c r="G1" s="2"/>
      <c r="H1" s="2"/>
      <c r="I1" s="12"/>
      <c r="J1" s="12"/>
      <c r="K1" s="12"/>
      <c r="L1" s="1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9.5" customHeight="1">
      <c r="A2" s="7"/>
      <c r="B2" s="429" t="s">
        <v>1</v>
      </c>
      <c r="C2" s="430"/>
      <c r="D2" s="430"/>
      <c r="E2" s="430"/>
      <c r="F2" s="2"/>
      <c r="G2" s="2"/>
      <c r="H2" s="2"/>
      <c r="I2" s="12"/>
      <c r="J2" s="12"/>
      <c r="K2" s="12"/>
      <c r="L2" s="1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9.5" customHeight="1">
      <c r="A3" s="7"/>
      <c r="B3" s="431" t="str">
        <f>INGRESOS!$A$3</f>
        <v>PRESUPUESTO ORDINARIO 2021</v>
      </c>
      <c r="C3" s="430"/>
      <c r="D3" s="430"/>
      <c r="E3" s="430"/>
      <c r="F3" s="2"/>
      <c r="G3" s="2"/>
      <c r="H3" s="2"/>
      <c r="I3" s="12"/>
      <c r="J3" s="12"/>
      <c r="K3" s="12"/>
      <c r="L3" s="1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9.5" customHeight="1">
      <c r="A4" s="7"/>
      <c r="B4" s="440"/>
      <c r="C4" s="430"/>
      <c r="D4" s="430"/>
      <c r="E4" s="430"/>
      <c r="F4" s="2"/>
      <c r="G4" s="2"/>
      <c r="H4" s="2"/>
      <c r="I4" s="12"/>
      <c r="J4" s="12"/>
      <c r="K4" s="12"/>
      <c r="L4" s="1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9.5" customHeight="1">
      <c r="A5" s="7"/>
      <c r="B5" s="432" t="s">
        <v>179</v>
      </c>
      <c r="C5" s="430"/>
      <c r="D5" s="430"/>
      <c r="E5" s="430"/>
      <c r="F5" s="2"/>
      <c r="G5" s="2"/>
      <c r="H5" s="2"/>
      <c r="I5" s="12"/>
      <c r="J5" s="12"/>
      <c r="K5" s="12"/>
      <c r="L5" s="1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1.75" customHeight="1">
      <c r="A6" s="7"/>
      <c r="B6" s="53"/>
      <c r="C6" s="53"/>
      <c r="D6" s="53"/>
      <c r="E6" s="53"/>
      <c r="F6" s="2"/>
      <c r="G6" s="2"/>
      <c r="H6" s="2"/>
      <c r="I6" s="12"/>
      <c r="J6" s="12"/>
      <c r="K6" s="12"/>
      <c r="L6" s="1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9.5" customHeight="1">
      <c r="A7" s="7"/>
      <c r="B7" s="441" t="s">
        <v>166</v>
      </c>
      <c r="C7" s="438"/>
      <c r="D7" s="438"/>
      <c r="E7" s="439"/>
      <c r="F7" s="2"/>
      <c r="G7" s="2"/>
      <c r="I7" s="12"/>
      <c r="J7" s="12"/>
      <c r="K7" s="54"/>
      <c r="L7" s="1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3.5" customHeight="1">
      <c r="A8" s="8"/>
      <c r="B8" s="55" t="s">
        <v>180</v>
      </c>
      <c r="C8" s="56" t="s">
        <v>181</v>
      </c>
      <c r="D8" s="55" t="s">
        <v>182</v>
      </c>
      <c r="E8" s="57">
        <f>SUM(E9:E14)</f>
        <v>899247263.84463882</v>
      </c>
      <c r="F8" s="58"/>
      <c r="G8" s="58"/>
      <c r="H8" s="59"/>
      <c r="I8" s="12"/>
      <c r="J8" s="12"/>
      <c r="K8" s="37"/>
      <c r="L8" s="37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13.5" customHeight="1">
      <c r="A9" s="8"/>
      <c r="B9" s="60"/>
      <c r="C9" s="61"/>
      <c r="D9" s="62" t="s">
        <v>183</v>
      </c>
      <c r="E9" s="63">
        <f>+'0BJ PROGR. I-II Y III'!C10</f>
        <v>746077192.31463885</v>
      </c>
      <c r="F9" s="58"/>
      <c r="G9" s="58"/>
      <c r="H9" s="59"/>
      <c r="I9" s="12"/>
      <c r="J9" s="12"/>
      <c r="K9" s="37"/>
      <c r="L9" s="37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13.5" customHeight="1">
      <c r="A10" s="8"/>
      <c r="B10" s="60"/>
      <c r="C10" s="61"/>
      <c r="D10" s="62" t="s">
        <v>184</v>
      </c>
      <c r="E10" s="63">
        <f>+'0BJ PROGR. I-II Y III'!C48</f>
        <v>117153071.53</v>
      </c>
      <c r="F10" s="58"/>
      <c r="G10" s="58"/>
      <c r="H10" s="59"/>
      <c r="I10" s="12"/>
      <c r="J10" s="12"/>
      <c r="K10" s="37"/>
      <c r="L10" s="37"/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13.5" customHeight="1">
      <c r="A11" s="8"/>
      <c r="B11" s="60"/>
      <c r="C11" s="61"/>
      <c r="D11" s="62" t="s">
        <v>185</v>
      </c>
      <c r="E11" s="63">
        <f>+'0BJ PROGR. I-II Y III'!C112</f>
        <v>25517000</v>
      </c>
      <c r="F11" s="58"/>
      <c r="G11" s="58"/>
      <c r="H11" s="59"/>
      <c r="I11" s="12"/>
      <c r="J11" s="12"/>
      <c r="K11" s="37"/>
      <c r="L11" s="37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13.5" customHeight="1">
      <c r="A12" s="8"/>
      <c r="B12" s="60"/>
      <c r="C12" s="64"/>
      <c r="D12" s="62" t="s">
        <v>186</v>
      </c>
      <c r="E12" s="63">
        <f>+'0BJ PROGR. I-II Y III'!C151</f>
        <v>4500000</v>
      </c>
      <c r="F12" s="58"/>
      <c r="G12" s="58"/>
      <c r="H12" s="59"/>
      <c r="I12" s="12"/>
      <c r="J12" s="12"/>
      <c r="K12" s="37"/>
      <c r="L12" s="37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13.5" customHeight="1">
      <c r="A13" s="8"/>
      <c r="B13" s="60"/>
      <c r="C13" s="64"/>
      <c r="D13" s="62" t="s">
        <v>187</v>
      </c>
      <c r="E13" s="63">
        <f>+'0BJ PROGR. I-II Y III'!C246</f>
        <v>0</v>
      </c>
      <c r="F13" s="58"/>
      <c r="G13" s="58"/>
      <c r="H13" s="59"/>
      <c r="I13" s="12"/>
      <c r="J13" s="12"/>
      <c r="K13" s="37"/>
      <c r="L13" s="37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13.5" customHeight="1">
      <c r="A14" s="8"/>
      <c r="B14" s="60"/>
      <c r="C14" s="64"/>
      <c r="D14" s="62" t="s">
        <v>188</v>
      </c>
      <c r="E14" s="63">
        <f>+'0BJ PROGR. I-II Y III'!C336</f>
        <v>6000000</v>
      </c>
      <c r="F14" s="58"/>
      <c r="G14" s="58"/>
      <c r="H14" s="59"/>
      <c r="I14" s="12"/>
      <c r="J14" s="12"/>
      <c r="K14" s="37"/>
      <c r="L14" s="37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13.5" customHeight="1">
      <c r="A15" s="8"/>
      <c r="B15" s="60"/>
      <c r="C15" s="64"/>
      <c r="D15" s="62"/>
      <c r="E15" s="63"/>
      <c r="F15" s="58"/>
      <c r="G15" s="58"/>
      <c r="H15" s="59"/>
      <c r="I15" s="12"/>
      <c r="J15" s="12"/>
      <c r="K15" s="37"/>
      <c r="L15" s="37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13.5" customHeight="1">
      <c r="A16" s="7"/>
      <c r="B16" s="60" t="s">
        <v>180</v>
      </c>
      <c r="C16" s="61" t="s">
        <v>189</v>
      </c>
      <c r="D16" s="60" t="s">
        <v>190</v>
      </c>
      <c r="E16" s="65">
        <f>SUM(E17:E21)</f>
        <v>32168087.004273199</v>
      </c>
      <c r="F16" s="2"/>
      <c r="G16" s="2"/>
      <c r="H16" s="59"/>
      <c r="I16" s="12"/>
      <c r="J16" s="12"/>
      <c r="K16" s="37"/>
      <c r="L16" s="37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3.5" customHeight="1">
      <c r="A17" s="7"/>
      <c r="B17" s="60"/>
      <c r="C17" s="61"/>
      <c r="D17" s="62" t="s">
        <v>183</v>
      </c>
      <c r="E17" s="63">
        <f>+'0BJ PROGR. I-II Y III'!D10</f>
        <v>23675486.524193197</v>
      </c>
      <c r="F17" s="2"/>
      <c r="G17" s="2"/>
      <c r="H17" s="59"/>
      <c r="I17" s="12"/>
      <c r="J17" s="12"/>
      <c r="K17" s="37"/>
      <c r="L17" s="37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3.5" customHeight="1">
      <c r="A18" s="7"/>
      <c r="B18" s="60"/>
      <c r="C18" s="61"/>
      <c r="D18" s="62" t="s">
        <v>184</v>
      </c>
      <c r="E18" s="63">
        <f>+'0BJ PROGR. I-II Y III'!D48</f>
        <v>4792600.4800800001</v>
      </c>
      <c r="F18" s="2"/>
      <c r="G18" s="2"/>
      <c r="H18" s="59"/>
      <c r="I18" s="12"/>
      <c r="J18" s="12"/>
      <c r="K18" s="37"/>
      <c r="L18" s="37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3.5" customHeight="1">
      <c r="A19" s="7"/>
      <c r="B19" s="60"/>
      <c r="C19" s="61"/>
      <c r="D19" s="62" t="s">
        <v>185</v>
      </c>
      <c r="E19" s="63">
        <f>+'0BJ PROGR. I-II Y III'!D112</f>
        <v>1900000</v>
      </c>
      <c r="F19" s="2"/>
      <c r="G19" s="2"/>
      <c r="H19" s="59"/>
      <c r="I19" s="12"/>
      <c r="J19" s="12"/>
      <c r="K19" s="37"/>
      <c r="L19" s="37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3.5" customHeight="1">
      <c r="A20" s="7"/>
      <c r="B20" s="60"/>
      <c r="C20" s="61"/>
      <c r="D20" s="62" t="s">
        <v>187</v>
      </c>
      <c r="E20" s="63">
        <f>+'0BJ PROGR. I-II Y III'!D246</f>
        <v>1800000</v>
      </c>
      <c r="F20" s="2"/>
      <c r="G20" s="2"/>
      <c r="H20" s="59"/>
      <c r="I20" s="12"/>
      <c r="J20" s="12"/>
      <c r="K20" s="37"/>
      <c r="L20" s="37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3.5" customHeight="1">
      <c r="A21" s="7"/>
      <c r="B21" s="60"/>
      <c r="C21" s="61"/>
      <c r="D21" s="62" t="s">
        <v>191</v>
      </c>
      <c r="E21" s="63">
        <f>+'0BJ PROGR. I-II Y III'!D192</f>
        <v>0</v>
      </c>
      <c r="F21" s="2"/>
      <c r="G21" s="2"/>
      <c r="H21" s="59"/>
      <c r="I21" s="12"/>
      <c r="J21" s="12"/>
      <c r="K21" s="37"/>
      <c r="L21" s="37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3.5" customHeight="1">
      <c r="A22" s="7"/>
      <c r="B22" s="60"/>
      <c r="C22" s="61"/>
      <c r="D22" s="62"/>
      <c r="E22" s="63"/>
      <c r="F22" s="2"/>
      <c r="G22" s="2"/>
      <c r="H22" s="59"/>
      <c r="I22" s="12"/>
      <c r="J22" s="12"/>
      <c r="K22" s="37"/>
      <c r="L22" s="37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3.5" customHeight="1">
      <c r="A23" s="8"/>
      <c r="B23" s="60" t="s">
        <v>180</v>
      </c>
      <c r="C23" s="61" t="s">
        <v>192</v>
      </c>
      <c r="D23" s="60" t="s">
        <v>193</v>
      </c>
      <c r="E23" s="65">
        <f>SUM(E24)</f>
        <v>11645000</v>
      </c>
      <c r="F23" s="58"/>
      <c r="G23" s="58"/>
      <c r="H23" s="59"/>
      <c r="I23" s="12"/>
      <c r="J23" s="12"/>
      <c r="K23" s="37"/>
      <c r="L23" s="37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13.5" customHeight="1">
      <c r="A24" s="7"/>
      <c r="B24" s="66"/>
      <c r="C24" s="67"/>
      <c r="D24" s="62" t="s">
        <v>187</v>
      </c>
      <c r="E24" s="63">
        <f>+'0BJ PROGR. I-II Y III'!E246</f>
        <v>11645000</v>
      </c>
      <c r="F24" s="2"/>
      <c r="G24" s="2"/>
      <c r="H24" s="59"/>
      <c r="I24" s="12"/>
      <c r="J24" s="12"/>
      <c r="K24" s="37"/>
      <c r="L24" s="37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3.5" customHeight="1">
      <c r="A25" s="7"/>
      <c r="B25" s="66"/>
      <c r="C25" s="67"/>
      <c r="D25" s="62"/>
      <c r="E25" s="63"/>
      <c r="F25" s="2"/>
      <c r="G25" s="2"/>
      <c r="H25" s="59"/>
      <c r="I25" s="12"/>
      <c r="J25" s="12"/>
      <c r="K25" s="37"/>
      <c r="L25" s="37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3.5" customHeight="1">
      <c r="A26" s="8"/>
      <c r="B26" s="60" t="s">
        <v>180</v>
      </c>
      <c r="C26" s="61" t="s">
        <v>194</v>
      </c>
      <c r="D26" s="60" t="s">
        <v>195</v>
      </c>
      <c r="E26" s="65">
        <f>SUM(E27:E28)</f>
        <v>341664359</v>
      </c>
      <c r="F26" s="58"/>
      <c r="G26" s="58"/>
      <c r="H26" s="59"/>
      <c r="I26" s="12"/>
      <c r="J26" s="12"/>
      <c r="K26" s="37"/>
      <c r="L26" s="37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13.5" customHeight="1">
      <c r="A27" s="7"/>
      <c r="B27" s="62"/>
      <c r="C27" s="61"/>
      <c r="D27" s="62" t="s">
        <v>191</v>
      </c>
      <c r="E27" s="68">
        <f>+'0BJ PROGR. I-II Y III'!F192</f>
        <v>341664359</v>
      </c>
      <c r="F27" s="2"/>
      <c r="G27" s="2"/>
      <c r="H27" s="59"/>
      <c r="I27" s="12"/>
      <c r="J27" s="12"/>
      <c r="K27" s="37"/>
      <c r="L27" s="37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7"/>
      <c r="B28" s="69"/>
      <c r="C28" s="70"/>
      <c r="D28" s="71" t="s">
        <v>196</v>
      </c>
      <c r="E28" s="72">
        <f>+'0BJ PROGR. I-II Y III'!F284</f>
        <v>0</v>
      </c>
      <c r="F28" s="2"/>
      <c r="G28" s="2"/>
      <c r="H28" s="59"/>
      <c r="I28" s="12"/>
      <c r="J28" s="12"/>
      <c r="K28" s="37"/>
      <c r="L28" s="37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8.75" customHeight="1">
      <c r="A29" s="7"/>
      <c r="B29" s="443" t="s">
        <v>197</v>
      </c>
      <c r="C29" s="438"/>
      <c r="D29" s="439"/>
      <c r="E29" s="73">
        <f>+E8+E16+E23+E26-0.01</f>
        <v>1284724709.838912</v>
      </c>
      <c r="F29" s="12"/>
      <c r="G29" s="2"/>
      <c r="H29" s="2"/>
      <c r="I29" s="12"/>
      <c r="J29" s="12"/>
      <c r="K29" s="12"/>
      <c r="L29" s="1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39.75" customHeight="1">
      <c r="A30" s="7"/>
      <c r="B30" s="36"/>
      <c r="C30" s="52"/>
      <c r="D30" s="7"/>
      <c r="E30" s="39"/>
      <c r="F30" s="2"/>
      <c r="G30" s="2"/>
      <c r="H30" s="59"/>
      <c r="I30" s="12"/>
      <c r="J30" s="12"/>
      <c r="K30" s="12"/>
      <c r="L30" s="1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8" customHeight="1">
      <c r="A31" s="7"/>
      <c r="B31" s="442" t="s">
        <v>167</v>
      </c>
      <c r="C31" s="438"/>
      <c r="D31" s="438"/>
      <c r="E31" s="439"/>
      <c r="F31" s="2"/>
      <c r="G31" s="2"/>
      <c r="H31" s="59"/>
      <c r="I31" s="12"/>
      <c r="J31" s="12"/>
      <c r="K31" s="12"/>
      <c r="L31" s="1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3.5" customHeight="1">
      <c r="A32" s="7"/>
      <c r="B32" s="74" t="s">
        <v>198</v>
      </c>
      <c r="C32" s="75" t="s">
        <v>181</v>
      </c>
      <c r="D32" s="74" t="s">
        <v>199</v>
      </c>
      <c r="E32" s="65">
        <f>SUM(E33:E37)</f>
        <v>34456098.464826867</v>
      </c>
      <c r="F32" s="12"/>
      <c r="G32" s="12"/>
      <c r="H32" s="59"/>
      <c r="I32" s="12"/>
      <c r="J32" s="12"/>
      <c r="K32" s="12"/>
      <c r="L32" s="1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3.5" customHeight="1">
      <c r="A33" s="7"/>
      <c r="B33" s="74"/>
      <c r="C33" s="64"/>
      <c r="D33" s="62" t="s">
        <v>183</v>
      </c>
      <c r="E33" s="63">
        <f>+'0BJ PROGR. I-II Y III'!I10</f>
        <v>29214259.464742862</v>
      </c>
      <c r="F33" s="2"/>
      <c r="G33" s="2"/>
      <c r="H33" s="59"/>
      <c r="I33" s="12"/>
      <c r="J33" s="12"/>
      <c r="K33" s="12"/>
      <c r="L33" s="1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3.5" customHeight="1">
      <c r="A34" s="7"/>
      <c r="B34" s="74"/>
      <c r="C34" s="64"/>
      <c r="D34" s="62" t="s">
        <v>184</v>
      </c>
      <c r="E34" s="63">
        <f>+'0BJ PROGR. I-II Y III'!I48</f>
        <v>2641839.0000840002</v>
      </c>
      <c r="F34" s="2"/>
      <c r="G34" s="2"/>
      <c r="H34" s="59"/>
      <c r="I34" s="12"/>
      <c r="J34" s="12"/>
      <c r="K34" s="12"/>
      <c r="L34" s="1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3.5" customHeight="1">
      <c r="A35" s="7"/>
      <c r="B35" s="74"/>
      <c r="C35" s="64"/>
      <c r="D35" s="62" t="s">
        <v>185</v>
      </c>
      <c r="E35" s="63">
        <f>+'0BJ PROGR. I-II Y III'!I112</f>
        <v>1900000</v>
      </c>
      <c r="F35" s="2"/>
      <c r="G35" s="2"/>
      <c r="H35" s="59"/>
      <c r="I35" s="12"/>
      <c r="J35" s="12"/>
      <c r="K35" s="12"/>
      <c r="L35" s="1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3.5" customHeight="1">
      <c r="A36" s="7"/>
      <c r="B36" s="74"/>
      <c r="C36" s="64"/>
      <c r="D36" s="62" t="s">
        <v>187</v>
      </c>
      <c r="E36" s="63">
        <f>+'0BJ PROGR. I-II Y III'!I246</f>
        <v>500000</v>
      </c>
      <c r="F36" s="2"/>
      <c r="G36" s="2"/>
      <c r="H36" s="59"/>
      <c r="I36" s="12"/>
      <c r="J36" s="12"/>
      <c r="K36" s="12"/>
      <c r="L36" s="1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3.5" customHeight="1">
      <c r="A37" s="7"/>
      <c r="B37" s="74"/>
      <c r="C37" s="64"/>
      <c r="D37" s="62" t="s">
        <v>191</v>
      </c>
      <c r="E37" s="68">
        <f>+'0BJ PROGR. I-II Y III'!I192</f>
        <v>200000</v>
      </c>
      <c r="F37" s="2"/>
      <c r="G37" s="2"/>
      <c r="H37" s="59"/>
      <c r="I37" s="12"/>
      <c r="J37" s="12"/>
      <c r="K37" s="12"/>
      <c r="L37" s="1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3.5" customHeight="1">
      <c r="A38" s="7"/>
      <c r="B38" s="74"/>
      <c r="C38" s="64"/>
      <c r="D38" s="62"/>
      <c r="E38" s="63"/>
      <c r="F38" s="2"/>
      <c r="G38" s="2"/>
      <c r="H38" s="59"/>
      <c r="I38" s="12"/>
      <c r="J38" s="12"/>
      <c r="K38" s="12"/>
      <c r="L38" s="1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3.5" customHeight="1">
      <c r="A39" s="7"/>
      <c r="B39" s="74" t="s">
        <v>198</v>
      </c>
      <c r="C39" s="64" t="s">
        <v>189</v>
      </c>
      <c r="D39" s="74" t="s">
        <v>200</v>
      </c>
      <c r="E39" s="65">
        <f>SUM(E40:E46)</f>
        <v>489525494.39822483</v>
      </c>
      <c r="F39" s="12"/>
      <c r="G39" s="12"/>
      <c r="H39" s="59"/>
      <c r="I39" s="12"/>
      <c r="J39" s="12"/>
      <c r="K39" s="12"/>
      <c r="L39" s="1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3.5" customHeight="1">
      <c r="A40" s="7"/>
      <c r="B40" s="74"/>
      <c r="C40" s="64"/>
      <c r="D40" s="62" t="s">
        <v>183</v>
      </c>
      <c r="E40" s="63">
        <f>+'0BJ PROGR. I-II Y III'!J10</f>
        <v>170710638.26822484</v>
      </c>
      <c r="F40" s="2"/>
      <c r="G40" s="2"/>
      <c r="H40" s="59"/>
      <c r="I40" s="12"/>
      <c r="J40" s="12"/>
      <c r="K40" s="12"/>
      <c r="L40" s="1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3.5" customHeight="1">
      <c r="A41" s="7"/>
      <c r="B41" s="74"/>
      <c r="C41" s="64"/>
      <c r="D41" s="62" t="s">
        <v>184</v>
      </c>
      <c r="E41" s="63">
        <f>+'0BJ PROGR. I-II Y III'!J48</f>
        <v>57887286</v>
      </c>
      <c r="F41" s="2"/>
      <c r="G41" s="2"/>
      <c r="H41" s="59"/>
      <c r="I41" s="12"/>
      <c r="J41" s="12"/>
      <c r="K41" s="12"/>
      <c r="L41" s="1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3.5" customHeight="1">
      <c r="A42" s="7"/>
      <c r="B42" s="74"/>
      <c r="C42" s="64"/>
      <c r="D42" s="62" t="s">
        <v>185</v>
      </c>
      <c r="E42" s="63">
        <f>+'0BJ PROGR. I-II Y III'!J112</f>
        <v>48780000</v>
      </c>
      <c r="F42" s="2"/>
      <c r="G42" s="2"/>
      <c r="H42" s="59"/>
      <c r="I42" s="12"/>
      <c r="J42" s="12"/>
      <c r="K42" s="12"/>
      <c r="L42" s="1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3.5" customHeight="1">
      <c r="A43" s="7"/>
      <c r="B43" s="74"/>
      <c r="C43" s="64"/>
      <c r="D43" s="62" t="s">
        <v>186</v>
      </c>
      <c r="E43" s="63">
        <f>+'0BJ PROGR. I-II Y III'!J151</f>
        <v>23158556</v>
      </c>
      <c r="F43" s="2"/>
      <c r="G43" s="2"/>
      <c r="H43" s="59"/>
      <c r="I43" s="12"/>
      <c r="J43" s="12"/>
      <c r="K43" s="12"/>
      <c r="L43" s="1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3.5" customHeight="1">
      <c r="A44" s="7"/>
      <c r="B44" s="74"/>
      <c r="C44" s="64"/>
      <c r="D44" s="62" t="s">
        <v>187</v>
      </c>
      <c r="E44" s="63">
        <f>+'0BJ PROGR. I-II Y III'!J246</f>
        <v>0</v>
      </c>
      <c r="F44" s="2"/>
      <c r="G44" s="2"/>
      <c r="H44" s="59"/>
      <c r="I44" s="12"/>
      <c r="J44" s="12"/>
      <c r="K44" s="12"/>
      <c r="L44" s="1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3.5" customHeight="1">
      <c r="A45" s="7"/>
      <c r="B45" s="74"/>
      <c r="C45" s="64"/>
      <c r="D45" s="62" t="s">
        <v>191</v>
      </c>
      <c r="E45" s="68">
        <f>+'0BJ PROGR. I-II Y III'!J192</f>
        <v>500000</v>
      </c>
      <c r="F45" s="2"/>
      <c r="G45" s="2"/>
      <c r="H45" s="59"/>
      <c r="I45" s="12"/>
      <c r="J45" s="12"/>
      <c r="K45" s="12"/>
      <c r="L45" s="1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3.5" customHeight="1">
      <c r="A46" s="7"/>
      <c r="B46" s="74"/>
      <c r="C46" s="64"/>
      <c r="D46" s="62" t="s">
        <v>188</v>
      </c>
      <c r="E46" s="63">
        <f>+'0BJ PROGR. I-II Y III'!J336</f>
        <v>188489014.13</v>
      </c>
      <c r="F46" s="2"/>
      <c r="G46" s="2"/>
      <c r="H46" s="59"/>
      <c r="I46" s="12"/>
      <c r="J46" s="12"/>
      <c r="K46" s="12"/>
      <c r="L46" s="1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3.5" customHeight="1">
      <c r="A47" s="7"/>
      <c r="B47" s="74"/>
      <c r="C47" s="64"/>
      <c r="D47" s="74"/>
      <c r="E47" s="76"/>
      <c r="F47" s="2"/>
      <c r="G47" s="2"/>
      <c r="H47" s="59"/>
      <c r="I47" s="12"/>
      <c r="J47" s="12"/>
      <c r="K47" s="12"/>
      <c r="L47" s="1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3.5" customHeight="1">
      <c r="A48" s="7"/>
      <c r="B48" s="74" t="s">
        <v>198</v>
      </c>
      <c r="C48" s="64" t="s">
        <v>192</v>
      </c>
      <c r="D48" s="74" t="s">
        <v>201</v>
      </c>
      <c r="E48" s="65">
        <f>SUM(E49:E54)</f>
        <v>500000</v>
      </c>
      <c r="F48" s="12"/>
      <c r="G48" s="2"/>
      <c r="H48" s="59"/>
      <c r="I48" s="12"/>
      <c r="J48" s="12"/>
      <c r="K48" s="12"/>
      <c r="L48" s="1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3.5" customHeight="1">
      <c r="A49" s="7"/>
      <c r="B49" s="74"/>
      <c r="C49" s="64"/>
      <c r="D49" s="62" t="s">
        <v>183</v>
      </c>
      <c r="E49" s="63">
        <v>0</v>
      </c>
      <c r="F49" s="2"/>
      <c r="G49" s="2"/>
      <c r="H49" s="59"/>
      <c r="I49" s="12"/>
      <c r="J49" s="12"/>
      <c r="K49" s="12"/>
      <c r="L49" s="1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3.5" customHeight="1">
      <c r="A50" s="7"/>
      <c r="B50" s="74"/>
      <c r="C50" s="64"/>
      <c r="D50" s="62" t="s">
        <v>184</v>
      </c>
      <c r="E50" s="63">
        <f>+'0BJ PROGR. I-II Y III'!K48</f>
        <v>500000</v>
      </c>
      <c r="F50" s="2"/>
      <c r="G50" s="2"/>
      <c r="H50" s="59"/>
      <c r="I50" s="12"/>
      <c r="J50" s="12"/>
      <c r="K50" s="12"/>
      <c r="L50" s="1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3.5" customHeight="1">
      <c r="A51" s="7"/>
      <c r="B51" s="74"/>
      <c r="C51" s="64"/>
      <c r="D51" s="62" t="s">
        <v>185</v>
      </c>
      <c r="E51" s="63">
        <f>+'0BJ PROGR. I-II Y III'!K112</f>
        <v>0</v>
      </c>
      <c r="F51" s="2"/>
      <c r="G51" s="2"/>
      <c r="H51" s="59"/>
      <c r="I51" s="12"/>
      <c r="J51" s="12"/>
      <c r="K51" s="12"/>
      <c r="L51" s="1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3.5" customHeight="1">
      <c r="A52" s="7"/>
      <c r="B52" s="74"/>
      <c r="C52" s="64"/>
      <c r="D52" s="62" t="s">
        <v>186</v>
      </c>
      <c r="E52" s="63">
        <v>0</v>
      </c>
      <c r="F52" s="2"/>
      <c r="G52" s="2"/>
      <c r="H52" s="59"/>
      <c r="I52" s="12"/>
      <c r="J52" s="12"/>
      <c r="K52" s="12"/>
      <c r="L52" s="1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3.5" customHeight="1">
      <c r="A53" s="7"/>
      <c r="B53" s="74"/>
      <c r="C53" s="64"/>
      <c r="D53" s="62" t="s">
        <v>187</v>
      </c>
      <c r="E53" s="63">
        <f>+'[1]DETALLE PRESUPUESTO'!D513</f>
        <v>0</v>
      </c>
      <c r="F53" s="2"/>
      <c r="G53" s="2"/>
      <c r="H53" s="59"/>
      <c r="I53" s="12"/>
      <c r="J53" s="12"/>
      <c r="K53" s="12"/>
      <c r="L53" s="1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3.5" customHeight="1">
      <c r="A54" s="7"/>
      <c r="B54" s="74"/>
      <c r="C54" s="64"/>
      <c r="D54" s="62" t="s">
        <v>188</v>
      </c>
      <c r="E54" s="63">
        <v>0</v>
      </c>
      <c r="F54" s="2"/>
      <c r="G54" s="2"/>
      <c r="H54" s="59"/>
      <c r="I54" s="12"/>
      <c r="J54" s="12"/>
      <c r="K54" s="12"/>
      <c r="L54" s="1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3.5" customHeight="1">
      <c r="A55" s="7"/>
      <c r="B55" s="77"/>
      <c r="C55" s="78"/>
      <c r="D55" s="77"/>
      <c r="E55" s="76"/>
      <c r="F55" s="2"/>
      <c r="G55" s="2"/>
      <c r="H55" s="59"/>
      <c r="I55" s="12"/>
      <c r="J55" s="12"/>
      <c r="K55" s="12"/>
      <c r="L55" s="1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.5" customHeight="1">
      <c r="A56" s="7"/>
      <c r="B56" s="74" t="s">
        <v>198</v>
      </c>
      <c r="C56" s="64" t="s">
        <v>194</v>
      </c>
      <c r="D56" s="74" t="s">
        <v>202</v>
      </c>
      <c r="E56" s="65">
        <f>SUM(E57:E60)</f>
        <v>8200000</v>
      </c>
      <c r="F56" s="12"/>
      <c r="G56" s="2"/>
      <c r="H56" s="59"/>
      <c r="I56" s="12"/>
      <c r="J56" s="12"/>
      <c r="K56" s="12"/>
      <c r="L56" s="1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.5" customHeight="1">
      <c r="A57" s="7"/>
      <c r="B57" s="74"/>
      <c r="C57" s="64"/>
      <c r="D57" s="62" t="s">
        <v>183</v>
      </c>
      <c r="E57" s="63">
        <v>0</v>
      </c>
      <c r="F57" s="2"/>
      <c r="G57" s="2"/>
      <c r="H57" s="59"/>
      <c r="I57" s="12"/>
      <c r="J57" s="12"/>
      <c r="K57" s="12"/>
      <c r="L57" s="1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.5" customHeight="1">
      <c r="A58" s="7"/>
      <c r="B58" s="74"/>
      <c r="C58" s="64"/>
      <c r="D58" s="62" t="s">
        <v>184</v>
      </c>
      <c r="E58" s="63">
        <f>+'0BJ PROGR. I-II Y III'!L48</f>
        <v>6750000</v>
      </c>
      <c r="F58" s="2"/>
      <c r="G58" s="2"/>
      <c r="H58" s="59"/>
      <c r="I58" s="12"/>
      <c r="J58" s="12"/>
      <c r="K58" s="12"/>
      <c r="L58" s="1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.5" customHeight="1">
      <c r="A59" s="7"/>
      <c r="B59" s="74"/>
      <c r="C59" s="64"/>
      <c r="D59" s="62" t="s">
        <v>185</v>
      </c>
      <c r="E59" s="63">
        <f>+'0BJ PROGR. I-II Y III'!L112</f>
        <v>950000</v>
      </c>
      <c r="F59" s="2"/>
      <c r="G59" s="2"/>
      <c r="H59" s="59"/>
      <c r="I59" s="12"/>
      <c r="J59" s="12"/>
      <c r="K59" s="12"/>
      <c r="L59" s="1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.5" customHeight="1">
      <c r="A60" s="7"/>
      <c r="B60" s="74"/>
      <c r="C60" s="64"/>
      <c r="D60" s="62" t="s">
        <v>187</v>
      </c>
      <c r="E60" s="63">
        <f>+'0BJ PROGR. I-II Y III'!L246</f>
        <v>500000</v>
      </c>
      <c r="F60" s="2"/>
      <c r="G60" s="2"/>
      <c r="H60" s="59"/>
      <c r="I60" s="12"/>
      <c r="J60" s="12"/>
      <c r="K60" s="12"/>
      <c r="L60" s="1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.5" customHeight="1">
      <c r="A61" s="7"/>
      <c r="B61" s="77"/>
      <c r="C61" s="78"/>
      <c r="D61" s="77"/>
      <c r="E61" s="76"/>
      <c r="F61" s="2"/>
      <c r="G61" s="2"/>
      <c r="H61" s="59"/>
      <c r="I61" s="12"/>
      <c r="J61" s="12"/>
      <c r="K61" s="12"/>
      <c r="L61" s="1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.5" customHeight="1">
      <c r="A62" s="7"/>
      <c r="B62" s="74" t="s">
        <v>198</v>
      </c>
      <c r="C62" s="64" t="s">
        <v>234</v>
      </c>
      <c r="D62" s="74" t="s">
        <v>203</v>
      </c>
      <c r="E62" s="65">
        <f>SUM(E63:E66)</f>
        <v>0</v>
      </c>
      <c r="F62" s="2"/>
      <c r="G62" s="2"/>
      <c r="H62" s="59"/>
      <c r="I62" s="12"/>
      <c r="J62" s="12"/>
      <c r="K62" s="12"/>
      <c r="L62" s="1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.5" customHeight="1">
      <c r="A63" s="7"/>
      <c r="B63" s="74"/>
      <c r="C63" s="64"/>
      <c r="D63" s="62" t="s">
        <v>183</v>
      </c>
      <c r="E63" s="63">
        <v>0</v>
      </c>
      <c r="F63" s="2"/>
      <c r="G63" s="2"/>
      <c r="H63" s="59"/>
      <c r="I63" s="12"/>
      <c r="J63" s="12"/>
      <c r="K63" s="12"/>
      <c r="L63" s="1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.5" customHeight="1">
      <c r="A64" s="7"/>
      <c r="B64" s="74"/>
      <c r="C64" s="64"/>
      <c r="D64" s="62" t="s">
        <v>184</v>
      </c>
      <c r="E64" s="63">
        <f>+'0BJ PROGR. I-II Y III'!M48</f>
        <v>0</v>
      </c>
      <c r="F64" s="2"/>
      <c r="G64" s="2"/>
      <c r="H64" s="59"/>
      <c r="I64" s="12"/>
      <c r="J64" s="12"/>
      <c r="K64" s="12"/>
      <c r="L64" s="1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.5" customHeight="1">
      <c r="A65" s="7"/>
      <c r="B65" s="74"/>
      <c r="C65" s="64"/>
      <c r="D65" s="62" t="s">
        <v>185</v>
      </c>
      <c r="E65" s="63">
        <f>+'0BJ PROGR. I-II Y III'!M112</f>
        <v>0</v>
      </c>
      <c r="F65" s="2"/>
      <c r="G65" s="2"/>
      <c r="H65" s="59"/>
      <c r="I65" s="12"/>
      <c r="J65" s="12"/>
      <c r="K65" s="12"/>
      <c r="L65" s="1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.5" customHeight="1">
      <c r="A66" s="7"/>
      <c r="B66" s="74"/>
      <c r="C66" s="64"/>
      <c r="D66" s="62" t="s">
        <v>187</v>
      </c>
      <c r="E66" s="63">
        <f>+'0BJ PROGR. I-II Y III'!M252</f>
        <v>0</v>
      </c>
      <c r="F66" s="2"/>
      <c r="G66" s="2"/>
      <c r="H66" s="59"/>
      <c r="I66" s="12"/>
      <c r="J66" s="12"/>
      <c r="K66" s="12"/>
      <c r="L66" s="1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.5" customHeight="1">
      <c r="A67" s="7"/>
      <c r="B67" s="77"/>
      <c r="C67" s="78"/>
      <c r="D67" s="77"/>
      <c r="E67" s="76"/>
      <c r="F67" s="2"/>
      <c r="G67" s="2"/>
      <c r="H67" s="59"/>
      <c r="I67" s="12"/>
      <c r="J67" s="12"/>
      <c r="K67" s="12"/>
      <c r="L67" s="1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.5" customHeight="1">
      <c r="A68" s="7"/>
      <c r="B68" s="74" t="s">
        <v>198</v>
      </c>
      <c r="C68" s="64" t="s">
        <v>204</v>
      </c>
      <c r="D68" s="74" t="s">
        <v>205</v>
      </c>
      <c r="E68" s="65">
        <f>SUM(E69:E73)</f>
        <v>65377969.297782913</v>
      </c>
      <c r="F68" s="12"/>
      <c r="G68" s="2"/>
      <c r="H68" s="59"/>
      <c r="I68" s="12"/>
      <c r="J68" s="12"/>
      <c r="K68" s="12"/>
      <c r="L68" s="1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.5" customHeight="1">
      <c r="A69" s="7"/>
      <c r="B69" s="74"/>
      <c r="C69" s="64"/>
      <c r="D69" s="62" t="s">
        <v>183</v>
      </c>
      <c r="E69" s="63">
        <f>+'0BJ PROGR. I-II Y III'!P10</f>
        <v>34806834.297828913</v>
      </c>
      <c r="F69" s="2"/>
      <c r="G69" s="2"/>
      <c r="H69" s="59"/>
      <c r="I69" s="12"/>
      <c r="J69" s="12"/>
      <c r="K69" s="12"/>
      <c r="L69" s="1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.5" customHeight="1">
      <c r="A70" s="7"/>
      <c r="B70" s="74"/>
      <c r="C70" s="64"/>
      <c r="D70" s="62" t="s">
        <v>184</v>
      </c>
      <c r="E70" s="63">
        <f>+'0BJ PROGR. I-II Y III'!P48</f>
        <v>27171134.999954</v>
      </c>
      <c r="F70" s="2"/>
      <c r="G70" s="2"/>
      <c r="H70" s="59"/>
      <c r="I70" s="12"/>
      <c r="J70" s="12"/>
      <c r="K70" s="12"/>
      <c r="L70" s="1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.5" customHeight="1">
      <c r="A71" s="7"/>
      <c r="B71" s="74"/>
      <c r="C71" s="64"/>
      <c r="D71" s="62" t="s">
        <v>185</v>
      </c>
      <c r="E71" s="63">
        <f>+'0BJ PROGR. I-II Y III'!P112</f>
        <v>1800000</v>
      </c>
      <c r="F71" s="2"/>
      <c r="G71" s="2"/>
      <c r="H71" s="59"/>
      <c r="I71" s="12"/>
      <c r="J71" s="12"/>
      <c r="K71" s="12"/>
      <c r="L71" s="1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.5" customHeight="1">
      <c r="A72" s="7"/>
      <c r="B72" s="74"/>
      <c r="C72" s="64"/>
      <c r="D72" s="62" t="s">
        <v>187</v>
      </c>
      <c r="E72" s="63">
        <f>+'0BJ PROGR. I-II Y III'!P246</f>
        <v>1500000</v>
      </c>
      <c r="F72" s="2"/>
      <c r="G72" s="2"/>
      <c r="H72" s="59"/>
      <c r="I72" s="12"/>
      <c r="J72" s="12"/>
      <c r="K72" s="12"/>
      <c r="L72" s="1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.5" customHeight="1">
      <c r="A73" s="7"/>
      <c r="B73" s="74"/>
      <c r="C73" s="64"/>
      <c r="D73" s="62" t="s">
        <v>191</v>
      </c>
      <c r="E73" s="68">
        <f>+'0BJ PROGR. I-II Y III'!P192</f>
        <v>100000</v>
      </c>
      <c r="F73" s="2"/>
      <c r="G73" s="2"/>
      <c r="H73" s="59"/>
      <c r="I73" s="12"/>
      <c r="J73" s="12"/>
      <c r="K73" s="12"/>
      <c r="L73" s="1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.5" customHeight="1">
      <c r="A74" s="7"/>
      <c r="B74" s="74"/>
      <c r="C74" s="64"/>
      <c r="D74" s="74"/>
      <c r="E74" s="76"/>
      <c r="F74" s="2"/>
      <c r="G74" s="2"/>
      <c r="H74" s="59"/>
      <c r="I74" s="12"/>
      <c r="J74" s="12"/>
      <c r="K74" s="12"/>
      <c r="L74" s="1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.5" customHeight="1">
      <c r="A75" s="7"/>
      <c r="B75" s="74" t="s">
        <v>198</v>
      </c>
      <c r="C75" s="78" t="s">
        <v>206</v>
      </c>
      <c r="D75" s="74" t="s">
        <v>207</v>
      </c>
      <c r="E75" s="65">
        <f>SUM(E76:E81)</f>
        <v>138513745.28158045</v>
      </c>
      <c r="F75" s="12"/>
      <c r="G75" s="2"/>
      <c r="H75" s="59"/>
      <c r="I75" s="12"/>
      <c r="J75" s="12"/>
      <c r="K75" s="12"/>
      <c r="L75" s="1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.5" customHeight="1">
      <c r="A76" s="7"/>
      <c r="B76" s="74"/>
      <c r="C76" s="78"/>
      <c r="D76" s="62" t="s">
        <v>183</v>
      </c>
      <c r="E76" s="63">
        <f>+'0BJ PROGR. I-II Y III'!T10</f>
        <v>26043997.281656455</v>
      </c>
      <c r="F76" s="2"/>
      <c r="G76" s="2"/>
      <c r="H76" s="59"/>
      <c r="I76" s="12"/>
      <c r="J76" s="12"/>
      <c r="K76" s="12"/>
      <c r="L76" s="1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.5" customHeight="1">
      <c r="A77" s="7"/>
      <c r="B77" s="74"/>
      <c r="C77" s="78"/>
      <c r="D77" s="62" t="s">
        <v>184</v>
      </c>
      <c r="E77" s="63">
        <f>+'0BJ PROGR. I-II Y III'!T48</f>
        <v>11482355.999924</v>
      </c>
      <c r="F77" s="2"/>
      <c r="G77" s="2"/>
      <c r="H77" s="59"/>
      <c r="I77" s="12"/>
      <c r="J77" s="12"/>
      <c r="K77" s="12"/>
      <c r="L77" s="1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.5" customHeight="1">
      <c r="A78" s="7"/>
      <c r="B78" s="74"/>
      <c r="C78" s="78"/>
      <c r="D78" s="62" t="s">
        <v>185</v>
      </c>
      <c r="E78" s="63">
        <f>+'0BJ PROGR. I-II Y III'!T112</f>
        <v>100748800</v>
      </c>
      <c r="F78" s="2"/>
      <c r="G78" s="2"/>
      <c r="H78" s="59"/>
      <c r="I78" s="12"/>
      <c r="J78" s="12"/>
      <c r="K78" s="12"/>
      <c r="L78" s="1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.5" customHeight="1">
      <c r="A79" s="7"/>
      <c r="B79" s="74"/>
      <c r="C79" s="78"/>
      <c r="D79" s="62" t="s">
        <v>187</v>
      </c>
      <c r="E79" s="63">
        <f>+'0BJ PROGR. I-II Y III'!T260</f>
        <v>138592</v>
      </c>
      <c r="F79" s="2"/>
      <c r="G79" s="2"/>
      <c r="H79" s="59"/>
      <c r="I79" s="12"/>
      <c r="J79" s="12"/>
      <c r="K79" s="12"/>
      <c r="L79" s="1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.5" customHeight="1">
      <c r="A80" s="7"/>
      <c r="B80" s="74"/>
      <c r="C80" s="78"/>
      <c r="D80" s="62" t="s">
        <v>191</v>
      </c>
      <c r="E80" s="68">
        <f>+'0BJ PROGR. I-II Y III'!T192</f>
        <v>100000</v>
      </c>
      <c r="F80" s="2"/>
      <c r="G80" s="2"/>
      <c r="H80" s="59"/>
      <c r="I80" s="12"/>
      <c r="J80" s="12"/>
      <c r="K80" s="12"/>
      <c r="L80" s="1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.5" customHeight="1">
      <c r="A81" s="7"/>
      <c r="B81" s="74"/>
      <c r="C81" s="78"/>
      <c r="D81" s="62" t="s">
        <v>208</v>
      </c>
      <c r="E81" s="79">
        <v>0</v>
      </c>
      <c r="F81" s="2"/>
      <c r="G81" s="2"/>
      <c r="H81" s="59"/>
      <c r="I81" s="12"/>
      <c r="J81" s="12"/>
      <c r="K81" s="12"/>
      <c r="L81" s="1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.5" customHeight="1">
      <c r="A82" s="7"/>
      <c r="B82" s="77"/>
      <c r="C82" s="78"/>
      <c r="D82" s="77"/>
      <c r="E82" s="76"/>
      <c r="F82" s="2"/>
      <c r="G82" s="2"/>
      <c r="H82" s="59"/>
      <c r="I82" s="12"/>
      <c r="J82" s="12"/>
      <c r="K82" s="12"/>
      <c r="L82" s="1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.5" customHeight="1">
      <c r="A83" s="7"/>
      <c r="B83" s="74" t="s">
        <v>198</v>
      </c>
      <c r="C83" s="78" t="s">
        <v>209</v>
      </c>
      <c r="D83" s="74" t="s">
        <v>210</v>
      </c>
      <c r="E83" s="65">
        <f>SUM(E84:E86)</f>
        <v>525000</v>
      </c>
      <c r="F83" s="12"/>
      <c r="G83" s="2"/>
      <c r="H83" s="59"/>
      <c r="I83" s="12"/>
      <c r="J83" s="12"/>
      <c r="K83" s="12"/>
      <c r="L83" s="1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5" customHeight="1">
      <c r="A84" s="7"/>
      <c r="B84" s="74"/>
      <c r="C84" s="78"/>
      <c r="D84" s="62" t="s">
        <v>183</v>
      </c>
      <c r="E84" s="63">
        <v>0</v>
      </c>
      <c r="F84" s="2"/>
      <c r="G84" s="2"/>
      <c r="H84" s="59"/>
      <c r="I84" s="12"/>
      <c r="J84" s="12"/>
      <c r="K84" s="12"/>
      <c r="L84" s="1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7"/>
      <c r="B85" s="74"/>
      <c r="C85" s="78"/>
      <c r="D85" s="62" t="s">
        <v>184</v>
      </c>
      <c r="E85" s="63">
        <f>+'0BJ PROGR. I-II Y III'!U48</f>
        <v>525000</v>
      </c>
      <c r="F85" s="2"/>
      <c r="G85" s="2"/>
      <c r="H85" s="59"/>
      <c r="I85" s="12"/>
      <c r="J85" s="12"/>
      <c r="K85" s="12"/>
      <c r="L85" s="1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7"/>
      <c r="B86" s="74"/>
      <c r="C86" s="78"/>
      <c r="D86" s="62" t="s">
        <v>185</v>
      </c>
      <c r="E86" s="63">
        <v>0</v>
      </c>
      <c r="F86" s="2"/>
      <c r="G86" s="2"/>
      <c r="H86" s="59"/>
      <c r="I86" s="12"/>
      <c r="J86" s="12"/>
      <c r="K86" s="12"/>
      <c r="L86" s="1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5" customHeight="1">
      <c r="A87" s="7"/>
      <c r="B87" s="77"/>
      <c r="C87" s="78"/>
      <c r="D87" s="77"/>
      <c r="E87" s="76"/>
      <c r="F87" s="2"/>
      <c r="G87" s="2"/>
      <c r="H87" s="59"/>
      <c r="I87" s="12"/>
      <c r="J87" s="12"/>
      <c r="K87" s="12"/>
      <c r="L87" s="1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.5" customHeight="1">
      <c r="A88" s="7"/>
      <c r="B88" s="74" t="s">
        <v>198</v>
      </c>
      <c r="C88" s="78" t="s">
        <v>211</v>
      </c>
      <c r="D88" s="74" t="s">
        <v>212</v>
      </c>
      <c r="E88" s="65">
        <f>SUM(E89:E91)</f>
        <v>92070000</v>
      </c>
      <c r="F88" s="12"/>
      <c r="G88" s="2"/>
      <c r="H88" s="59"/>
      <c r="I88" s="12"/>
      <c r="J88" s="12"/>
      <c r="K88" s="12"/>
      <c r="L88" s="1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.5" customHeight="1">
      <c r="A89" s="7"/>
      <c r="B89" s="74"/>
      <c r="C89" s="78"/>
      <c r="D89" s="62" t="s">
        <v>183</v>
      </c>
      <c r="E89" s="63">
        <v>0</v>
      </c>
      <c r="F89" s="2"/>
      <c r="G89" s="2"/>
      <c r="H89" s="59"/>
      <c r="I89" s="12"/>
      <c r="J89" s="12"/>
      <c r="K89" s="12"/>
      <c r="L89" s="1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.5" customHeight="1">
      <c r="A90" s="7"/>
      <c r="B90" s="74"/>
      <c r="C90" s="78"/>
      <c r="D90" s="62" t="s">
        <v>184</v>
      </c>
      <c r="E90" s="63">
        <f>+'0BJ PROGR. I-II Y III'!V48</f>
        <v>92070000</v>
      </c>
      <c r="F90" s="2"/>
      <c r="G90" s="2"/>
      <c r="H90" s="59"/>
      <c r="I90" s="12"/>
      <c r="J90" s="12"/>
      <c r="K90" s="12"/>
      <c r="L90" s="1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.5" customHeight="1">
      <c r="A91" s="7"/>
      <c r="B91" s="74"/>
      <c r="C91" s="78"/>
      <c r="D91" s="62" t="s">
        <v>185</v>
      </c>
      <c r="E91" s="63">
        <v>0</v>
      </c>
      <c r="F91" s="2"/>
      <c r="G91" s="2"/>
      <c r="H91" s="59"/>
      <c r="I91" s="12"/>
      <c r="J91" s="12"/>
      <c r="K91" s="12"/>
      <c r="L91" s="1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.5" customHeight="1">
      <c r="A92" s="7"/>
      <c r="B92" s="74"/>
      <c r="C92" s="78"/>
      <c r="D92" s="74"/>
      <c r="E92" s="76"/>
      <c r="F92" s="2"/>
      <c r="G92" s="2"/>
      <c r="H92" s="59"/>
      <c r="I92" s="12"/>
      <c r="J92" s="12"/>
      <c r="K92" s="12"/>
      <c r="L92" s="1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.5" customHeight="1">
      <c r="A93" s="7"/>
      <c r="B93" s="74" t="s">
        <v>198</v>
      </c>
      <c r="C93" s="78" t="s">
        <v>213</v>
      </c>
      <c r="D93" s="74" t="s">
        <v>214</v>
      </c>
      <c r="E93" s="65">
        <f>SUM(E94:E96)</f>
        <v>0</v>
      </c>
      <c r="F93" s="12"/>
      <c r="G93" s="2"/>
      <c r="H93" s="59"/>
      <c r="I93" s="12"/>
      <c r="J93" s="12"/>
      <c r="K93" s="12"/>
      <c r="L93" s="1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.5" customHeight="1">
      <c r="A94" s="7"/>
      <c r="B94" s="74"/>
      <c r="C94" s="78"/>
      <c r="D94" s="62" t="s">
        <v>183</v>
      </c>
      <c r="E94" s="63">
        <f>+'0BJ PROGR. I-II Y III'!W10</f>
        <v>0</v>
      </c>
      <c r="F94" s="2"/>
      <c r="G94" s="2"/>
      <c r="H94" s="59"/>
      <c r="I94" s="12"/>
      <c r="J94" s="12"/>
      <c r="K94" s="12"/>
      <c r="L94" s="1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.5" customHeight="1">
      <c r="A95" s="7"/>
      <c r="B95" s="74"/>
      <c r="C95" s="78"/>
      <c r="D95" s="62" t="s">
        <v>184</v>
      </c>
      <c r="E95" s="63">
        <f>+'0BJ PROGR. I-II Y III'!W48</f>
        <v>0</v>
      </c>
      <c r="F95" s="2"/>
      <c r="G95" s="2"/>
      <c r="H95" s="59"/>
      <c r="I95" s="12"/>
      <c r="J95" s="12"/>
      <c r="K95" s="12"/>
      <c r="L95" s="1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.5" customHeight="1">
      <c r="A96" s="7"/>
      <c r="B96" s="74"/>
      <c r="C96" s="78"/>
      <c r="D96" s="62" t="s">
        <v>185</v>
      </c>
      <c r="E96" s="63">
        <f>+'0BJ PROGR. I-II Y III'!W112</f>
        <v>0</v>
      </c>
      <c r="F96" s="2"/>
      <c r="G96" s="2"/>
      <c r="H96" s="59"/>
      <c r="I96" s="12"/>
      <c r="J96" s="12"/>
      <c r="K96" s="12"/>
      <c r="L96" s="1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.5" customHeight="1">
      <c r="A97" s="7"/>
      <c r="B97" s="74"/>
      <c r="C97" s="78"/>
      <c r="D97" s="74"/>
      <c r="E97" s="76"/>
      <c r="F97" s="2"/>
      <c r="G97" s="2"/>
      <c r="H97" s="59"/>
      <c r="I97" s="12"/>
      <c r="J97" s="12"/>
      <c r="K97" s="12"/>
      <c r="L97" s="1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.5" customHeight="1">
      <c r="A98" s="7"/>
      <c r="B98" s="74" t="s">
        <v>198</v>
      </c>
      <c r="C98" s="78" t="s">
        <v>215</v>
      </c>
      <c r="D98" s="74" t="s">
        <v>216</v>
      </c>
      <c r="E98" s="65">
        <f>SUM(E99:E102)</f>
        <v>5000000</v>
      </c>
      <c r="F98" s="2"/>
      <c r="G98" s="2"/>
      <c r="H98" s="59"/>
      <c r="I98" s="12"/>
      <c r="J98" s="12"/>
      <c r="K98" s="12"/>
      <c r="L98" s="1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.5" customHeight="1">
      <c r="A99" s="7"/>
      <c r="B99" s="74"/>
      <c r="C99" s="78"/>
      <c r="D99" s="62" t="s">
        <v>183</v>
      </c>
      <c r="E99" s="63">
        <v>0</v>
      </c>
      <c r="F99" s="2"/>
      <c r="G99" s="2"/>
      <c r="H99" s="59"/>
      <c r="I99" s="12"/>
      <c r="J99" s="12"/>
      <c r="K99" s="12"/>
      <c r="L99" s="1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.5" customHeight="1">
      <c r="A100" s="7"/>
      <c r="B100" s="74"/>
      <c r="C100" s="78"/>
      <c r="D100" s="62" t="s">
        <v>184</v>
      </c>
      <c r="E100" s="63">
        <f>+'0BJ PROGR. I-II Y III'!Y48</f>
        <v>2500000</v>
      </c>
      <c r="F100" s="2"/>
      <c r="G100" s="2"/>
      <c r="H100" s="59"/>
      <c r="I100" s="12"/>
      <c r="J100" s="12"/>
      <c r="K100" s="12"/>
      <c r="L100" s="1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.5" customHeight="1">
      <c r="A101" s="7"/>
      <c r="B101" s="74"/>
      <c r="C101" s="78"/>
      <c r="D101" s="62" t="s">
        <v>185</v>
      </c>
      <c r="E101" s="63">
        <f>+'0BJ PROGR. I-II Y III'!Y112</f>
        <v>0</v>
      </c>
      <c r="F101" s="2"/>
      <c r="G101" s="2"/>
      <c r="H101" s="59"/>
      <c r="I101" s="12"/>
      <c r="J101" s="12"/>
      <c r="K101" s="12"/>
      <c r="L101" s="1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.5" customHeight="1">
      <c r="A102" s="7"/>
      <c r="B102" s="74"/>
      <c r="C102" s="78"/>
      <c r="D102" s="62" t="s">
        <v>187</v>
      </c>
      <c r="E102" s="63">
        <f>+'0BJ PROGR. I-II Y III'!Y246</f>
        <v>2500000</v>
      </c>
      <c r="F102" s="2"/>
      <c r="G102" s="2"/>
      <c r="H102" s="59"/>
      <c r="I102" s="12"/>
      <c r="J102" s="12"/>
      <c r="K102" s="12"/>
      <c r="L102" s="1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.5" customHeight="1">
      <c r="A103" s="7"/>
      <c r="B103" s="74"/>
      <c r="C103" s="78"/>
      <c r="D103" s="74"/>
      <c r="E103" s="76"/>
      <c r="F103" s="2"/>
      <c r="G103" s="2"/>
      <c r="H103" s="59"/>
      <c r="I103" s="12"/>
      <c r="J103" s="12"/>
      <c r="K103" s="12"/>
      <c r="L103" s="1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.5" customHeight="1">
      <c r="A104" s="7"/>
      <c r="B104" s="74" t="s">
        <v>198</v>
      </c>
      <c r="C104" s="78" t="s">
        <v>217</v>
      </c>
      <c r="D104" s="74" t="s">
        <v>218</v>
      </c>
      <c r="E104" s="65">
        <f>SUM(E105:E109)</f>
        <v>24364049.098119512</v>
      </c>
      <c r="F104" s="12"/>
      <c r="G104" s="2"/>
      <c r="H104" s="59"/>
      <c r="I104" s="12"/>
      <c r="J104" s="12"/>
      <c r="K104" s="12"/>
      <c r="L104" s="1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.5" customHeight="1">
      <c r="A105" s="7"/>
      <c r="B105" s="74"/>
      <c r="C105" s="78"/>
      <c r="D105" s="62" t="s">
        <v>183</v>
      </c>
      <c r="E105" s="63">
        <f>+'0BJ PROGR. I-II Y III'!X10</f>
        <v>17113083.09812551</v>
      </c>
      <c r="F105" s="2"/>
      <c r="G105" s="2"/>
      <c r="H105" s="59"/>
      <c r="I105" s="12"/>
      <c r="J105" s="12"/>
      <c r="K105" s="12"/>
      <c r="L105" s="1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.5" customHeight="1">
      <c r="A106" s="7"/>
      <c r="B106" s="74"/>
      <c r="C106" s="78"/>
      <c r="D106" s="62" t="s">
        <v>184</v>
      </c>
      <c r="E106" s="63">
        <f>+'0BJ PROGR. I-II Y III'!X48</f>
        <v>6050965.9999940004</v>
      </c>
      <c r="F106" s="2"/>
      <c r="G106" s="2"/>
      <c r="H106" s="59"/>
      <c r="I106" s="12"/>
      <c r="J106" s="12"/>
      <c r="K106" s="12"/>
      <c r="L106" s="1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.5" customHeight="1">
      <c r="A107" s="7"/>
      <c r="B107" s="74"/>
      <c r="C107" s="78"/>
      <c r="D107" s="62" t="s">
        <v>185</v>
      </c>
      <c r="E107" s="63">
        <f>+'0BJ PROGR. I-II Y III'!X112</f>
        <v>600000</v>
      </c>
      <c r="F107" s="2"/>
      <c r="G107" s="2"/>
      <c r="H107" s="59"/>
      <c r="I107" s="12"/>
      <c r="J107" s="12"/>
      <c r="K107" s="12"/>
      <c r="L107" s="1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.5" customHeight="1">
      <c r="A108" s="7"/>
      <c r="B108" s="74"/>
      <c r="C108" s="78"/>
      <c r="D108" s="62" t="s">
        <v>187</v>
      </c>
      <c r="E108" s="63">
        <f>+'0BJ PROGR. I-II Y III'!X260</f>
        <v>500000</v>
      </c>
      <c r="F108" s="2"/>
      <c r="G108" s="2"/>
      <c r="H108" s="59"/>
      <c r="I108" s="12"/>
      <c r="J108" s="12"/>
      <c r="K108" s="12"/>
      <c r="L108" s="1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.5" customHeight="1">
      <c r="A109" s="7"/>
      <c r="B109" s="74"/>
      <c r="C109" s="78"/>
      <c r="D109" s="62" t="s">
        <v>191</v>
      </c>
      <c r="E109" s="68">
        <f>+'0BJ PROGR. I-II Y III'!X192</f>
        <v>100000</v>
      </c>
      <c r="F109" s="2"/>
      <c r="G109" s="2"/>
      <c r="H109" s="59"/>
      <c r="I109" s="12"/>
      <c r="J109" s="12"/>
      <c r="K109" s="12"/>
      <c r="L109" s="1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.5" customHeight="1">
      <c r="A110" s="7"/>
      <c r="B110" s="74"/>
      <c r="C110" s="78"/>
      <c r="D110" s="74"/>
      <c r="E110" s="76"/>
      <c r="F110" s="2"/>
      <c r="G110" s="2"/>
      <c r="H110" s="59"/>
      <c r="I110" s="12"/>
      <c r="J110" s="12"/>
      <c r="K110" s="12"/>
      <c r="L110" s="1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.5" customHeight="1">
      <c r="A111" s="7"/>
      <c r="B111" s="74" t="s">
        <v>198</v>
      </c>
      <c r="C111" s="78" t="s">
        <v>219</v>
      </c>
      <c r="D111" s="74" t="s">
        <v>220</v>
      </c>
      <c r="E111" s="65">
        <f>SUM(E112:E116)</f>
        <v>0</v>
      </c>
      <c r="F111" s="12"/>
      <c r="G111" s="2"/>
      <c r="H111" s="59"/>
      <c r="I111" s="12"/>
      <c r="J111" s="12"/>
      <c r="K111" s="12"/>
      <c r="L111" s="1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.5" customHeight="1">
      <c r="A112" s="7"/>
      <c r="B112" s="74"/>
      <c r="C112" s="78"/>
      <c r="D112" s="62" t="s">
        <v>183</v>
      </c>
      <c r="E112" s="63">
        <v>0</v>
      </c>
      <c r="F112" s="2"/>
      <c r="G112" s="2"/>
      <c r="H112" s="59"/>
      <c r="I112" s="12"/>
      <c r="J112" s="12"/>
      <c r="K112" s="12"/>
      <c r="L112" s="1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.5" customHeight="1">
      <c r="A113" s="7"/>
      <c r="B113" s="74"/>
      <c r="C113" s="78"/>
      <c r="D113" s="62" t="s">
        <v>184</v>
      </c>
      <c r="E113" s="63">
        <v>0</v>
      </c>
      <c r="F113" s="2"/>
      <c r="G113" s="2"/>
      <c r="H113" s="59"/>
      <c r="I113" s="12"/>
      <c r="J113" s="12"/>
      <c r="K113" s="12"/>
      <c r="L113" s="1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.5" customHeight="1">
      <c r="A114" s="7"/>
      <c r="B114" s="74"/>
      <c r="C114" s="78"/>
      <c r="D114" s="62" t="s">
        <v>185</v>
      </c>
      <c r="E114" s="63">
        <v>0</v>
      </c>
      <c r="F114" s="2"/>
      <c r="G114" s="2"/>
      <c r="H114" s="59"/>
      <c r="I114" s="12"/>
      <c r="J114" s="12"/>
      <c r="K114" s="12"/>
      <c r="L114" s="1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.5" customHeight="1">
      <c r="A115" s="7"/>
      <c r="B115" s="74"/>
      <c r="C115" s="78"/>
      <c r="D115" s="62" t="s">
        <v>187</v>
      </c>
      <c r="E115" s="63">
        <v>0</v>
      </c>
      <c r="F115" s="2"/>
      <c r="G115" s="2"/>
      <c r="H115" s="59"/>
      <c r="I115" s="12"/>
      <c r="J115" s="12"/>
      <c r="K115" s="12"/>
      <c r="L115" s="1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.5" customHeight="1">
      <c r="A116" s="7"/>
      <c r="B116" s="74"/>
      <c r="C116" s="78"/>
      <c r="D116" s="62" t="s">
        <v>191</v>
      </c>
      <c r="E116" s="68">
        <v>0</v>
      </c>
      <c r="F116" s="2"/>
      <c r="G116" s="2"/>
      <c r="H116" s="59"/>
      <c r="I116" s="12"/>
      <c r="J116" s="12"/>
      <c r="K116" s="12"/>
      <c r="L116" s="1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.5" customHeight="1">
      <c r="A117" s="7"/>
      <c r="B117" s="74"/>
      <c r="C117" s="78"/>
      <c r="D117" s="74"/>
      <c r="E117" s="76"/>
      <c r="F117" s="2"/>
      <c r="G117" s="2"/>
      <c r="H117" s="59"/>
      <c r="I117" s="12"/>
      <c r="J117" s="12"/>
      <c r="K117" s="12"/>
      <c r="L117" s="1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.5" customHeight="1">
      <c r="A118" s="7"/>
      <c r="B118" s="74" t="s">
        <v>198</v>
      </c>
      <c r="C118" s="78" t="s">
        <v>221</v>
      </c>
      <c r="D118" s="74" t="s">
        <v>222</v>
      </c>
      <c r="E118" s="65">
        <f>SUM(E119:E121)</f>
        <v>2500000</v>
      </c>
      <c r="F118" s="12"/>
      <c r="G118" s="2"/>
      <c r="H118" s="59"/>
      <c r="I118" s="12"/>
      <c r="J118" s="12"/>
      <c r="K118" s="12"/>
      <c r="L118" s="1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.5" customHeight="1">
      <c r="A119" s="7"/>
      <c r="B119" s="74"/>
      <c r="C119" s="78"/>
      <c r="D119" s="62" t="s">
        <v>183</v>
      </c>
      <c r="E119" s="63">
        <v>0</v>
      </c>
      <c r="F119" s="2"/>
      <c r="G119" s="2"/>
      <c r="H119" s="59"/>
      <c r="I119" s="12"/>
      <c r="J119" s="12"/>
      <c r="K119" s="12"/>
      <c r="L119" s="1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.5" customHeight="1">
      <c r="A120" s="7"/>
      <c r="B120" s="74"/>
      <c r="C120" s="78"/>
      <c r="D120" s="62" t="s">
        <v>184</v>
      </c>
      <c r="E120" s="63">
        <f>+'0BJ PROGR. I-II Y III'!Z48</f>
        <v>2000000</v>
      </c>
      <c r="F120" s="2"/>
      <c r="G120" s="2"/>
      <c r="H120" s="59"/>
      <c r="I120" s="12"/>
      <c r="J120" s="12"/>
      <c r="K120" s="12"/>
      <c r="L120" s="1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.5" customHeight="1">
      <c r="A121" s="7"/>
      <c r="B121" s="74"/>
      <c r="C121" s="78"/>
      <c r="D121" s="62" t="s">
        <v>185</v>
      </c>
      <c r="E121" s="63">
        <f>+'0BJ PROGR. I-II Y III'!Z112</f>
        <v>500000</v>
      </c>
      <c r="F121" s="2"/>
      <c r="G121" s="2"/>
      <c r="H121" s="59"/>
      <c r="I121" s="12"/>
      <c r="J121" s="12"/>
      <c r="K121" s="12"/>
      <c r="L121" s="1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.5" customHeight="1">
      <c r="A122" s="7"/>
      <c r="B122" s="77"/>
      <c r="C122" s="78"/>
      <c r="D122" s="77"/>
      <c r="E122" s="76"/>
      <c r="F122" s="2"/>
      <c r="G122" s="2"/>
      <c r="H122" s="59"/>
      <c r="I122" s="12"/>
      <c r="J122" s="12"/>
      <c r="K122" s="12"/>
      <c r="L122" s="1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.5" customHeight="1">
      <c r="A123" s="7"/>
      <c r="B123" s="74" t="s">
        <v>198</v>
      </c>
      <c r="C123" s="64" t="s">
        <v>223</v>
      </c>
      <c r="D123" s="74" t="s">
        <v>224</v>
      </c>
      <c r="E123" s="80">
        <f>SUM(E124:E126)</f>
        <v>0</v>
      </c>
      <c r="F123" s="12"/>
      <c r="G123" s="2"/>
      <c r="H123" s="59"/>
      <c r="I123" s="12"/>
      <c r="J123" s="12"/>
      <c r="K123" s="12"/>
      <c r="L123" s="1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.5" customHeight="1">
      <c r="A124" s="7"/>
      <c r="B124" s="77"/>
      <c r="C124" s="78"/>
      <c r="D124" s="62" t="s">
        <v>183</v>
      </c>
      <c r="E124" s="63">
        <v>0</v>
      </c>
      <c r="F124" s="2"/>
      <c r="G124" s="2"/>
      <c r="H124" s="59"/>
      <c r="I124" s="12"/>
      <c r="J124" s="12"/>
      <c r="K124" s="12"/>
      <c r="L124" s="1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.5" customHeight="1">
      <c r="A125" s="7"/>
      <c r="B125" s="81"/>
      <c r="C125" s="78"/>
      <c r="D125" s="62" t="s">
        <v>184</v>
      </c>
      <c r="E125" s="63">
        <f>+'0BJ PROGR. I-II Y III'!AA48</f>
        <v>0</v>
      </c>
      <c r="F125" s="2"/>
      <c r="G125" s="2"/>
      <c r="H125" s="59"/>
      <c r="I125" s="12"/>
      <c r="J125" s="12"/>
      <c r="K125" s="12"/>
      <c r="L125" s="1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.5" customHeight="1">
      <c r="A126" s="7"/>
      <c r="B126" s="81"/>
      <c r="C126" s="78"/>
      <c r="D126" s="62" t="s">
        <v>185</v>
      </c>
      <c r="E126" s="63">
        <v>0</v>
      </c>
      <c r="F126" s="2"/>
      <c r="G126" s="2"/>
      <c r="H126" s="59"/>
      <c r="I126" s="12"/>
      <c r="J126" s="12"/>
      <c r="K126" s="12"/>
      <c r="L126" s="1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.5" customHeight="1">
      <c r="A127" s="7"/>
      <c r="B127" s="81"/>
      <c r="C127" s="78"/>
      <c r="D127" s="82"/>
      <c r="E127" s="76"/>
      <c r="F127" s="2"/>
      <c r="G127" s="2"/>
      <c r="H127" s="2"/>
      <c r="I127" s="12"/>
      <c r="J127" s="12"/>
      <c r="K127" s="12"/>
      <c r="L127" s="1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7"/>
      <c r="B128" s="81"/>
      <c r="C128" s="78"/>
      <c r="D128" s="82"/>
      <c r="E128" s="76"/>
      <c r="F128" s="2"/>
      <c r="G128" s="2"/>
      <c r="H128" s="2"/>
      <c r="I128" s="12"/>
      <c r="J128" s="12"/>
      <c r="K128" s="12"/>
      <c r="L128" s="1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7.25" customHeight="1">
      <c r="A129" s="7"/>
      <c r="B129" s="443" t="s">
        <v>225</v>
      </c>
      <c r="C129" s="438"/>
      <c r="D129" s="439"/>
      <c r="E129" s="73">
        <f>+E32+E39+E48+E56+E62+E68+E75+E83+E88+E93+E98+E104+E111+E118+E123</f>
        <v>861032356.54053462</v>
      </c>
      <c r="F129" s="12"/>
      <c r="G129" s="12"/>
      <c r="H129" s="12"/>
      <c r="I129" s="12"/>
      <c r="J129" s="12"/>
      <c r="K129" s="12"/>
      <c r="L129" s="1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27.75" customHeight="1">
      <c r="A130" s="7"/>
      <c r="B130" s="7"/>
      <c r="C130" s="52"/>
      <c r="D130" s="7"/>
      <c r="E130" s="39"/>
      <c r="F130" s="2"/>
      <c r="G130" s="2"/>
      <c r="H130" s="12"/>
      <c r="I130" s="12"/>
      <c r="J130" s="12"/>
      <c r="K130" s="12"/>
      <c r="L130" s="1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8" customHeight="1">
      <c r="A131" s="7"/>
      <c r="B131" s="442" t="s">
        <v>168</v>
      </c>
      <c r="C131" s="438"/>
      <c r="D131" s="438"/>
      <c r="E131" s="439"/>
      <c r="F131" s="2"/>
      <c r="G131" s="2"/>
      <c r="H131" s="2"/>
      <c r="I131" s="12"/>
      <c r="J131" s="12"/>
      <c r="K131" s="12"/>
      <c r="L131" s="1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.5" customHeight="1">
      <c r="A132" s="7"/>
      <c r="B132" s="83" t="s">
        <v>226</v>
      </c>
      <c r="C132" s="84" t="s">
        <v>181</v>
      </c>
      <c r="D132" s="85" t="s">
        <v>227</v>
      </c>
      <c r="E132" s="86">
        <f>+E133+E138+E143</f>
        <v>33000000</v>
      </c>
      <c r="F132" s="2"/>
      <c r="G132" s="2"/>
      <c r="H132" s="2"/>
      <c r="I132" s="12"/>
      <c r="J132" s="12"/>
      <c r="K132" s="12"/>
      <c r="L132" s="1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5" customHeight="1">
      <c r="A133" s="7"/>
      <c r="B133" s="87" t="s">
        <v>228</v>
      </c>
      <c r="C133" s="88" t="s">
        <v>181</v>
      </c>
      <c r="D133" s="89" t="str">
        <f>+'DETALLE PROG. III'!C35</f>
        <v>MEJORAS BIBLIOTECA PUBLICA (LEY 7313)</v>
      </c>
      <c r="E133" s="86">
        <f>SUM(E134:E136)</f>
        <v>2000000</v>
      </c>
      <c r="F133" s="2"/>
      <c r="G133" s="2"/>
      <c r="H133" s="2"/>
      <c r="I133" s="12"/>
      <c r="J133" s="12"/>
      <c r="K133" s="12"/>
      <c r="L133" s="1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.5" customHeight="1">
      <c r="A134" s="7"/>
      <c r="B134" s="87"/>
      <c r="C134" s="88"/>
      <c r="D134" s="62" t="s">
        <v>184</v>
      </c>
      <c r="E134" s="90">
        <v>0</v>
      </c>
      <c r="F134" s="2"/>
      <c r="G134" s="2"/>
      <c r="H134" s="2"/>
      <c r="I134" s="12"/>
      <c r="J134" s="12"/>
      <c r="K134" s="12"/>
      <c r="L134" s="1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.5" customHeight="1">
      <c r="A135" s="7"/>
      <c r="B135" s="87"/>
      <c r="C135" s="88"/>
      <c r="D135" s="62" t="s">
        <v>185</v>
      </c>
      <c r="E135" s="90">
        <v>0</v>
      </c>
      <c r="F135" s="2"/>
      <c r="G135" s="2"/>
      <c r="H135" s="2"/>
      <c r="I135" s="12"/>
      <c r="J135" s="12"/>
      <c r="K135" s="12"/>
      <c r="L135" s="1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.5" customHeight="1">
      <c r="A136" s="7"/>
      <c r="B136" s="87"/>
      <c r="C136" s="88"/>
      <c r="D136" s="91" t="s">
        <v>187</v>
      </c>
      <c r="E136" s="90">
        <f>+'DETALLE PROG. III'!D36</f>
        <v>2000000</v>
      </c>
      <c r="F136" s="2"/>
      <c r="G136" s="2"/>
      <c r="H136" s="2"/>
      <c r="I136" s="12"/>
      <c r="J136" s="12"/>
      <c r="K136" s="12"/>
      <c r="L136" s="1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.5" customHeight="1">
      <c r="A137" s="7"/>
      <c r="B137" s="87"/>
      <c r="C137" s="88"/>
      <c r="D137" s="92"/>
      <c r="E137" s="93"/>
      <c r="F137" s="2"/>
      <c r="G137" s="2"/>
      <c r="H137" s="2"/>
      <c r="I137" s="12"/>
      <c r="J137" s="12"/>
      <c r="K137" s="12"/>
      <c r="L137" s="1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.5" customHeight="1">
      <c r="A138" s="7"/>
      <c r="B138" s="87" t="s">
        <v>228</v>
      </c>
      <c r="C138" s="88" t="s">
        <v>189</v>
      </c>
      <c r="D138" s="94" t="str">
        <f>+'DETALLE PROG. III'!C41</f>
        <v>MEJORAS SALONES COMUNALES DEL CANTON (LEY 7313)</v>
      </c>
      <c r="E138" s="86">
        <f>SUM(E139:E141)</f>
        <v>26000000</v>
      </c>
      <c r="F138" s="2"/>
      <c r="G138" s="2"/>
      <c r="H138" s="2"/>
      <c r="I138" s="12"/>
      <c r="J138" s="12"/>
      <c r="K138" s="12"/>
      <c r="L138" s="1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.5" customHeight="1">
      <c r="A139" s="7"/>
      <c r="B139" s="87"/>
      <c r="C139" s="88"/>
      <c r="D139" s="62" t="s">
        <v>184</v>
      </c>
      <c r="E139" s="90">
        <v>0</v>
      </c>
      <c r="F139" s="2"/>
      <c r="G139" s="2"/>
      <c r="H139" s="2"/>
      <c r="I139" s="12"/>
      <c r="J139" s="12"/>
      <c r="K139" s="12"/>
      <c r="L139" s="1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.5" customHeight="1">
      <c r="A140" s="7"/>
      <c r="B140" s="87"/>
      <c r="C140" s="88"/>
      <c r="D140" s="62" t="s">
        <v>185</v>
      </c>
      <c r="E140" s="90">
        <v>0</v>
      </c>
      <c r="F140" s="2"/>
      <c r="G140" s="2"/>
      <c r="H140" s="2"/>
      <c r="I140" s="12"/>
      <c r="J140" s="12"/>
      <c r="K140" s="12"/>
      <c r="L140" s="1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.5" customHeight="1">
      <c r="A141" s="7"/>
      <c r="B141" s="87"/>
      <c r="C141" s="88"/>
      <c r="D141" s="91" t="s">
        <v>187</v>
      </c>
      <c r="E141" s="90">
        <f>+'DETALLE PROG. III'!D42</f>
        <v>26000000</v>
      </c>
      <c r="F141" s="2"/>
      <c r="G141" s="2"/>
      <c r="H141" s="2"/>
      <c r="I141" s="12"/>
      <c r="J141" s="12"/>
      <c r="K141" s="12"/>
      <c r="L141" s="1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.5" customHeight="1">
      <c r="A142" s="7"/>
      <c r="B142" s="87"/>
      <c r="C142" s="88"/>
      <c r="D142" s="92"/>
      <c r="E142" s="93"/>
      <c r="F142" s="2"/>
      <c r="G142" s="2"/>
      <c r="H142" s="2"/>
      <c r="I142" s="12"/>
      <c r="J142" s="12"/>
      <c r="K142" s="12"/>
      <c r="L142" s="1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27" customHeight="1">
      <c r="A143" s="7"/>
      <c r="B143" s="87" t="s">
        <v>228</v>
      </c>
      <c r="C143" s="88" t="s">
        <v>192</v>
      </c>
      <c r="D143" s="94" t="str">
        <f>+'DETALLE PROG. III'!C48</f>
        <v>CONSTRUCCION O MEJORAS DELEGACIONES DEL CANTON (LEY 7313</v>
      </c>
      <c r="E143" s="86">
        <f>SUM(E144:E146)</f>
        <v>5000000</v>
      </c>
      <c r="F143" s="2"/>
      <c r="G143" s="2"/>
      <c r="H143" s="2"/>
      <c r="I143" s="12"/>
      <c r="J143" s="12"/>
      <c r="K143" s="12"/>
      <c r="L143" s="1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.5" customHeight="1">
      <c r="A144" s="7"/>
      <c r="B144" s="87"/>
      <c r="C144" s="88"/>
      <c r="D144" s="62" t="s">
        <v>184</v>
      </c>
      <c r="E144" s="90">
        <v>0</v>
      </c>
      <c r="F144" s="2"/>
      <c r="G144" s="2"/>
      <c r="H144" s="2"/>
      <c r="I144" s="12"/>
      <c r="J144" s="12"/>
      <c r="K144" s="12"/>
      <c r="L144" s="1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.5" customHeight="1">
      <c r="A145" s="7"/>
      <c r="B145" s="87"/>
      <c r="C145" s="88"/>
      <c r="D145" s="62" t="s">
        <v>185</v>
      </c>
      <c r="E145" s="90">
        <v>0</v>
      </c>
      <c r="F145" s="2"/>
      <c r="G145" s="2"/>
      <c r="H145" s="2"/>
      <c r="I145" s="12"/>
      <c r="J145" s="12"/>
      <c r="K145" s="12"/>
      <c r="L145" s="1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.5" customHeight="1">
      <c r="A146" s="7"/>
      <c r="B146" s="87"/>
      <c r="C146" s="88"/>
      <c r="D146" s="91" t="s">
        <v>187</v>
      </c>
      <c r="E146" s="90">
        <f>+'DETALLE PROG. III'!D49</f>
        <v>5000000</v>
      </c>
      <c r="F146" s="2"/>
      <c r="G146" s="2"/>
      <c r="H146" s="2"/>
      <c r="I146" s="12"/>
      <c r="J146" s="12"/>
      <c r="K146" s="12"/>
      <c r="L146" s="1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.5" customHeight="1">
      <c r="A147" s="7"/>
      <c r="B147" s="87"/>
      <c r="C147" s="88"/>
      <c r="D147" s="91"/>
      <c r="E147" s="90"/>
      <c r="F147" s="2"/>
      <c r="G147" s="2"/>
      <c r="H147" s="2"/>
      <c r="I147" s="12"/>
      <c r="J147" s="12"/>
      <c r="K147" s="12"/>
      <c r="L147" s="1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.5" customHeight="1">
      <c r="A148" s="7"/>
      <c r="B148" s="83" t="s">
        <v>226</v>
      </c>
      <c r="C148" s="95" t="s">
        <v>189</v>
      </c>
      <c r="D148" s="74" t="s">
        <v>229</v>
      </c>
      <c r="E148" s="86">
        <f>+E149+E159+E164+E169+E174+E179+E184+E189+E194+E199</f>
        <v>1422043655.584671</v>
      </c>
      <c r="F148" s="2"/>
      <c r="G148" s="2"/>
      <c r="H148" s="2"/>
      <c r="I148" s="12"/>
      <c r="J148" s="12"/>
      <c r="K148" s="12"/>
      <c r="L148" s="1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.5" customHeight="1">
      <c r="A149" s="7"/>
      <c r="B149" s="87" t="s">
        <v>230</v>
      </c>
      <c r="C149" s="88" t="s">
        <v>181</v>
      </c>
      <c r="D149" s="74" t="s">
        <v>231</v>
      </c>
      <c r="E149" s="86">
        <f>SUM(E150:E157)</f>
        <v>784389893.0846709</v>
      </c>
      <c r="F149" s="2"/>
      <c r="G149" s="2"/>
      <c r="H149" s="12"/>
      <c r="I149" s="12"/>
      <c r="J149" s="12"/>
      <c r="K149" s="12"/>
      <c r="L149" s="1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.5" customHeight="1">
      <c r="A150" s="7"/>
      <c r="B150" s="87"/>
      <c r="C150" s="88"/>
      <c r="D150" s="62" t="s">
        <v>183</v>
      </c>
      <c r="E150" s="90">
        <f>+'DETALLE PROG. III'!D57</f>
        <v>252141751.09467089</v>
      </c>
      <c r="F150" s="2"/>
      <c r="G150" s="2"/>
      <c r="H150" s="12"/>
      <c r="I150" s="12"/>
      <c r="J150" s="12"/>
      <c r="K150" s="12"/>
      <c r="L150" s="1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.5" customHeight="1">
      <c r="A151" s="7"/>
      <c r="B151" s="87"/>
      <c r="C151" s="88"/>
      <c r="D151" s="62" t="s">
        <v>184</v>
      </c>
      <c r="E151" s="90">
        <f>+'DETALLE PROG. III'!D77</f>
        <v>222084310.99000001</v>
      </c>
      <c r="F151" s="2"/>
      <c r="G151" s="2"/>
      <c r="H151" s="2"/>
      <c r="I151" s="12"/>
      <c r="J151" s="12"/>
      <c r="K151" s="12"/>
      <c r="L151" s="1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.5" customHeight="1">
      <c r="A152" s="7"/>
      <c r="B152" s="87"/>
      <c r="C152" s="88"/>
      <c r="D152" s="62" t="s">
        <v>185</v>
      </c>
      <c r="E152" s="90">
        <f>+'DETALLE PROG. III'!D118</f>
        <v>67000000</v>
      </c>
      <c r="F152" s="2"/>
      <c r="G152" s="2"/>
      <c r="H152" s="2"/>
      <c r="I152" s="12"/>
      <c r="J152" s="12"/>
      <c r="K152" s="12"/>
      <c r="L152" s="1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.5" customHeight="1">
      <c r="A153" s="7"/>
      <c r="B153" s="87"/>
      <c r="C153" s="88"/>
      <c r="D153" s="62" t="s">
        <v>186</v>
      </c>
      <c r="E153" s="90">
        <f>+'DETALLE PROG. III'!D142</f>
        <v>24100000</v>
      </c>
      <c r="F153" s="2"/>
      <c r="G153" s="2"/>
      <c r="H153" s="2"/>
      <c r="I153" s="12"/>
      <c r="J153" s="12"/>
      <c r="K153" s="12"/>
      <c r="L153" s="1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.5" customHeight="1">
      <c r="A154" s="7"/>
      <c r="B154" s="87"/>
      <c r="C154" s="88"/>
      <c r="D154" s="62" t="s">
        <v>187</v>
      </c>
      <c r="E154" s="90">
        <f>+'DETALLE PROG. III'!D148</f>
        <v>170063831</v>
      </c>
      <c r="F154" s="2"/>
      <c r="G154" s="2"/>
      <c r="H154" s="2"/>
      <c r="I154" s="12"/>
      <c r="J154" s="12"/>
      <c r="K154" s="12"/>
      <c r="L154" s="1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.5" customHeight="1">
      <c r="A155" s="7"/>
      <c r="B155" s="87"/>
      <c r="C155" s="88"/>
      <c r="D155" s="62" t="s">
        <v>191</v>
      </c>
      <c r="E155" s="90">
        <f>+'DETALLE PROG. III'!D156</f>
        <v>31000000</v>
      </c>
      <c r="F155" s="2"/>
      <c r="G155" s="2"/>
      <c r="H155" s="2"/>
      <c r="I155" s="12"/>
      <c r="J155" s="12"/>
      <c r="K155" s="12"/>
      <c r="L155" s="1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.5" customHeight="1">
      <c r="A156" s="7"/>
      <c r="B156" s="87"/>
      <c r="C156" s="88"/>
      <c r="D156" s="62" t="s">
        <v>188</v>
      </c>
      <c r="E156" s="90">
        <f>+'DETALLE PROG. III'!D160</f>
        <v>18000000</v>
      </c>
      <c r="F156" s="2"/>
      <c r="G156" s="2"/>
      <c r="H156" s="2"/>
      <c r="I156" s="12"/>
      <c r="J156" s="12"/>
      <c r="K156" s="12"/>
      <c r="L156" s="1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.5" customHeight="1">
      <c r="A157" s="7"/>
      <c r="B157" s="87"/>
      <c r="C157" s="88"/>
      <c r="D157" s="62" t="s">
        <v>208</v>
      </c>
      <c r="E157" s="79">
        <f>+'DETALLE PROG. III'!D164</f>
        <v>0</v>
      </c>
      <c r="F157" s="2"/>
      <c r="G157" s="2"/>
      <c r="H157" s="2"/>
      <c r="I157" s="12"/>
      <c r="J157" s="12"/>
      <c r="K157" s="12"/>
      <c r="L157" s="1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.5" customHeight="1">
      <c r="A158" s="7"/>
      <c r="B158" s="81"/>
      <c r="C158" s="95"/>
      <c r="D158" s="77"/>
      <c r="E158" s="93"/>
      <c r="F158" s="2"/>
      <c r="G158" s="2"/>
      <c r="H158" s="2"/>
      <c r="I158" s="12"/>
      <c r="J158" s="12"/>
      <c r="K158" s="12"/>
      <c r="L158" s="1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30.75" customHeight="1">
      <c r="A159" s="7"/>
      <c r="B159" s="87" t="s">
        <v>228</v>
      </c>
      <c r="C159" s="88" t="s">
        <v>189</v>
      </c>
      <c r="D159" s="94" t="str">
        <f>+'DETALLE PROG. III'!C168</f>
        <v>MANTENIMIENTO RUTINARIO DE LA RED VIAL CANTONAL (LEY 8114)</v>
      </c>
      <c r="E159" s="86">
        <f>SUM(E160:E162)</f>
        <v>129153762.5</v>
      </c>
      <c r="F159" s="2"/>
      <c r="G159" s="2"/>
      <c r="H159" s="2"/>
      <c r="I159" s="12"/>
      <c r="J159" s="12"/>
      <c r="K159" s="12"/>
      <c r="L159" s="1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>
      <c r="A160" s="7"/>
      <c r="B160" s="87"/>
      <c r="C160" s="88"/>
      <c r="D160" s="62" t="s">
        <v>184</v>
      </c>
      <c r="E160" s="90">
        <v>0</v>
      </c>
      <c r="F160" s="2"/>
      <c r="G160" s="2"/>
      <c r="H160" s="2"/>
      <c r="I160" s="12"/>
      <c r="J160" s="12"/>
      <c r="K160" s="12"/>
      <c r="L160" s="1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>
      <c r="A161" s="7"/>
      <c r="B161" s="87"/>
      <c r="C161" s="88"/>
      <c r="D161" s="62" t="s">
        <v>185</v>
      </c>
      <c r="E161" s="90">
        <f>+'DETALLE PROG. III'!D169</f>
        <v>81153762.5</v>
      </c>
      <c r="F161" s="2"/>
      <c r="G161" s="2"/>
      <c r="H161" s="2"/>
      <c r="I161" s="12"/>
      <c r="J161" s="12"/>
      <c r="K161" s="12"/>
      <c r="L161" s="1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>
      <c r="A162" s="7"/>
      <c r="B162" s="87"/>
      <c r="C162" s="88"/>
      <c r="D162" s="91" t="s">
        <v>187</v>
      </c>
      <c r="E162" s="90">
        <f>+'DETALLE PROG. III'!D174</f>
        <v>48000000</v>
      </c>
      <c r="F162" s="2"/>
      <c r="G162" s="2"/>
      <c r="H162" s="2"/>
      <c r="I162" s="12"/>
      <c r="J162" s="12"/>
      <c r="K162" s="12"/>
      <c r="L162" s="1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>
      <c r="A163" s="7"/>
      <c r="B163" s="87"/>
      <c r="C163" s="88"/>
      <c r="D163" s="92"/>
      <c r="E163" s="93"/>
      <c r="F163" s="2"/>
      <c r="G163" s="2"/>
      <c r="H163" s="2"/>
      <c r="I163" s="12"/>
      <c r="J163" s="12"/>
      <c r="K163" s="12"/>
      <c r="L163" s="1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27" customHeight="1">
      <c r="A164" s="7"/>
      <c r="B164" s="87" t="s">
        <v>228</v>
      </c>
      <c r="C164" s="88" t="s">
        <v>192</v>
      </c>
      <c r="D164" s="96" t="str">
        <f>+'DETALLE PROG. III'!C181</f>
        <v>MANTENIMIENTO PERIÓDICO DE LA RED VIAL CANTONAL (LEY 8114)</v>
      </c>
      <c r="E164" s="86">
        <f>SUM(E165:E167)</f>
        <v>10000000</v>
      </c>
      <c r="F164" s="2"/>
      <c r="G164" s="2"/>
      <c r="H164" s="2"/>
      <c r="I164" s="12"/>
      <c r="J164" s="12"/>
      <c r="K164" s="12"/>
      <c r="L164" s="1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>
      <c r="A165" s="7"/>
      <c r="B165" s="87"/>
      <c r="C165" s="88"/>
      <c r="D165" s="62" t="str">
        <f>+'DETALLE PROG. III'!C181</f>
        <v>MANTENIMIENTO PERIÓDICO DE LA RED VIAL CANTONAL (LEY 8114)</v>
      </c>
      <c r="E165" s="90">
        <v>0</v>
      </c>
      <c r="F165" s="2"/>
      <c r="G165" s="2"/>
      <c r="H165" s="2"/>
      <c r="I165" s="12"/>
      <c r="J165" s="12"/>
      <c r="K165" s="12"/>
      <c r="L165" s="1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>
      <c r="A166" s="7"/>
      <c r="B166" s="87"/>
      <c r="C166" s="88"/>
      <c r="D166" s="62" t="s">
        <v>185</v>
      </c>
      <c r="E166" s="90">
        <f>+'DETALLE PROG. III'!D182</f>
        <v>10000000</v>
      </c>
      <c r="F166" s="2"/>
      <c r="G166" s="2"/>
      <c r="H166" s="2"/>
      <c r="I166" s="12"/>
      <c r="J166" s="12"/>
      <c r="K166" s="12"/>
      <c r="L166" s="1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>
      <c r="A167" s="7"/>
      <c r="B167" s="87"/>
      <c r="C167" s="88"/>
      <c r="D167" s="91" t="s">
        <v>187</v>
      </c>
      <c r="E167" s="90">
        <v>0</v>
      </c>
      <c r="F167" s="2"/>
      <c r="G167" s="2"/>
      <c r="H167" s="2"/>
      <c r="I167" s="12"/>
      <c r="J167" s="12"/>
      <c r="K167" s="12"/>
      <c r="L167" s="1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>
      <c r="A168" s="7"/>
      <c r="B168" s="87"/>
      <c r="C168" s="88"/>
      <c r="D168" s="92"/>
      <c r="E168" s="93"/>
      <c r="F168" s="2"/>
      <c r="G168" s="2"/>
      <c r="H168" s="2"/>
      <c r="I168" s="12"/>
      <c r="J168" s="12"/>
      <c r="K168" s="12"/>
      <c r="L168" s="1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5" customHeight="1">
      <c r="A169" s="7"/>
      <c r="B169" s="87" t="s">
        <v>228</v>
      </c>
      <c r="C169" s="88" t="s">
        <v>194</v>
      </c>
      <c r="D169" s="94" t="str">
        <f>+'DETALLE PROG. III'!C187</f>
        <v>MEJORAMIENTO DE LA RED VIAL CANTONAL (LEY 8114)</v>
      </c>
      <c r="E169" s="86">
        <f>SUM(E170:E172)</f>
        <v>316000000</v>
      </c>
      <c r="F169" s="2"/>
      <c r="G169" s="2"/>
      <c r="H169" s="2"/>
      <c r="I169" s="12"/>
      <c r="J169" s="12"/>
      <c r="K169" s="12"/>
      <c r="L169" s="1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>
      <c r="A170" s="7"/>
      <c r="B170" s="87"/>
      <c r="C170" s="88"/>
      <c r="D170" s="62" t="s">
        <v>184</v>
      </c>
      <c r="E170" s="90">
        <v>0</v>
      </c>
      <c r="F170" s="2"/>
      <c r="G170" s="2"/>
      <c r="H170" s="2"/>
      <c r="I170" s="12"/>
      <c r="J170" s="12"/>
      <c r="K170" s="12"/>
      <c r="L170" s="1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>
      <c r="A171" s="7"/>
      <c r="B171" s="87"/>
      <c r="C171" s="88"/>
      <c r="D171" s="62" t="s">
        <v>185</v>
      </c>
      <c r="E171" s="90">
        <v>0</v>
      </c>
      <c r="F171" s="2"/>
      <c r="G171" s="2"/>
      <c r="H171" s="2"/>
      <c r="I171" s="12"/>
      <c r="J171" s="12"/>
      <c r="K171" s="12"/>
      <c r="L171" s="1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>
      <c r="A172" s="7"/>
      <c r="B172" s="87"/>
      <c r="C172" s="88"/>
      <c r="D172" s="91" t="s">
        <v>187</v>
      </c>
      <c r="E172" s="90">
        <f>+'DETALLE PROG. III'!D188</f>
        <v>316000000</v>
      </c>
      <c r="F172" s="2"/>
      <c r="G172" s="2"/>
      <c r="H172" s="2"/>
      <c r="I172" s="12"/>
      <c r="J172" s="12"/>
      <c r="K172" s="12"/>
      <c r="L172" s="1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>
      <c r="A173" s="7"/>
      <c r="B173" s="87"/>
      <c r="C173" s="88"/>
      <c r="D173" s="92"/>
      <c r="E173" s="93"/>
      <c r="F173" s="2"/>
      <c r="G173" s="2"/>
      <c r="H173" s="2"/>
      <c r="I173" s="12"/>
      <c r="J173" s="12"/>
      <c r="K173" s="12"/>
      <c r="L173" s="1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.5" customHeight="1">
      <c r="A174" s="7"/>
      <c r="B174" s="87" t="s">
        <v>228</v>
      </c>
      <c r="C174" s="88" t="s">
        <v>232</v>
      </c>
      <c r="D174" s="94" t="str">
        <f>+'DETALLE PROG. III'!C196</f>
        <v>REHABILITACION DE LA RED VIA CANTONAL (LEY 8114)</v>
      </c>
      <c r="E174" s="86">
        <f>SUM(E175:E177)</f>
        <v>125000000</v>
      </c>
      <c r="F174" s="2"/>
      <c r="G174" s="2"/>
      <c r="H174" s="2"/>
      <c r="I174" s="12"/>
      <c r="J174" s="12"/>
      <c r="K174" s="12"/>
      <c r="L174" s="1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>
      <c r="A175" s="7"/>
      <c r="B175" s="87"/>
      <c r="C175" s="88"/>
      <c r="D175" s="62" t="s">
        <v>184</v>
      </c>
      <c r="E175" s="90">
        <f>+'DETALLE PROG. III'!D197</f>
        <v>100000000</v>
      </c>
      <c r="F175" s="2"/>
      <c r="G175" s="2"/>
      <c r="H175" s="2"/>
      <c r="I175" s="12"/>
      <c r="J175" s="12"/>
      <c r="K175" s="12"/>
      <c r="L175" s="1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>
      <c r="A176" s="7"/>
      <c r="B176" s="87"/>
      <c r="C176" s="88"/>
      <c r="D176" s="62" t="s">
        <v>185</v>
      </c>
      <c r="E176" s="90">
        <v>0</v>
      </c>
      <c r="F176" s="2"/>
      <c r="G176" s="2"/>
      <c r="H176" s="2"/>
      <c r="I176" s="12"/>
      <c r="J176" s="12"/>
      <c r="K176" s="12"/>
      <c r="L176" s="1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>
      <c r="A177" s="7"/>
      <c r="B177" s="87"/>
      <c r="C177" s="88"/>
      <c r="D177" s="91" t="s">
        <v>187</v>
      </c>
      <c r="E177" s="90">
        <f>+'DETALLE PROG. III'!D200</f>
        <v>25000000</v>
      </c>
      <c r="F177" s="2"/>
      <c r="G177" s="2"/>
      <c r="H177" s="2"/>
      <c r="I177" s="12"/>
      <c r="J177" s="12"/>
      <c r="K177" s="12"/>
      <c r="L177" s="1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>
      <c r="A178" s="7"/>
      <c r="B178" s="87"/>
      <c r="C178" s="88"/>
      <c r="D178" s="92"/>
      <c r="E178" s="93"/>
      <c r="F178" s="2"/>
      <c r="G178" s="2"/>
      <c r="H178" s="2"/>
      <c r="I178" s="12"/>
      <c r="J178" s="12"/>
      <c r="K178" s="12"/>
      <c r="L178" s="1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.5" customHeight="1">
      <c r="A179" s="7"/>
      <c r="B179" s="87" t="s">
        <v>228</v>
      </c>
      <c r="C179" s="88" t="s">
        <v>233</v>
      </c>
      <c r="D179" s="94" t="str">
        <f>+'DETALLE PROG. III'!C206</f>
        <v>RECONSTRUCCION DE LA RED VIAL CANTONAL (LEY 8114)</v>
      </c>
      <c r="E179" s="86">
        <f>SUM(E180:E182)</f>
        <v>15000000</v>
      </c>
      <c r="F179" s="2"/>
      <c r="G179" s="2"/>
      <c r="H179" s="2"/>
      <c r="I179" s="12"/>
      <c r="J179" s="12"/>
      <c r="K179" s="12"/>
      <c r="L179" s="1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>
      <c r="A180" s="7"/>
      <c r="B180" s="87"/>
      <c r="C180" s="88"/>
      <c r="D180" s="62" t="s">
        <v>184</v>
      </c>
      <c r="E180" s="90">
        <v>0</v>
      </c>
      <c r="F180" s="2"/>
      <c r="G180" s="2"/>
      <c r="H180" s="2"/>
      <c r="I180" s="12"/>
      <c r="J180" s="12"/>
      <c r="K180" s="12"/>
      <c r="L180" s="1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>
      <c r="A181" s="7"/>
      <c r="B181" s="87"/>
      <c r="C181" s="88"/>
      <c r="D181" s="62" t="s">
        <v>185</v>
      </c>
      <c r="E181" s="90">
        <v>0</v>
      </c>
      <c r="F181" s="2"/>
      <c r="G181" s="2"/>
      <c r="H181" s="2"/>
      <c r="I181" s="12"/>
      <c r="J181" s="12"/>
      <c r="K181" s="12"/>
      <c r="L181" s="1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>
      <c r="A182" s="7"/>
      <c r="B182" s="87"/>
      <c r="C182" s="88"/>
      <c r="D182" s="91" t="s">
        <v>187</v>
      </c>
      <c r="E182" s="90">
        <f>+'DETALLE PROG. III'!D207</f>
        <v>15000000</v>
      </c>
      <c r="F182" s="2"/>
      <c r="G182" s="2"/>
      <c r="H182" s="2"/>
      <c r="I182" s="12"/>
      <c r="J182" s="12"/>
      <c r="K182" s="12"/>
      <c r="L182" s="1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>
      <c r="A183" s="7"/>
      <c r="B183" s="87"/>
      <c r="C183" s="88"/>
      <c r="D183" s="92"/>
      <c r="E183" s="93"/>
      <c r="F183" s="2"/>
      <c r="G183" s="2"/>
      <c r="H183" s="2"/>
      <c r="I183" s="12"/>
      <c r="J183" s="12"/>
      <c r="K183" s="12"/>
      <c r="L183" s="1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46.5" customHeight="1">
      <c r="A184" s="7"/>
      <c r="B184" s="87" t="s">
        <v>228</v>
      </c>
      <c r="C184" s="88" t="s">
        <v>234</v>
      </c>
      <c r="D184" s="94" t="str">
        <f>+'DETALLE PROG. III'!C212</f>
        <v>CONSTRUCCION DE RAMPAS EN ACERAS EN CUMPLIMIENTO A LA LEY 7600 (LEY 7313</v>
      </c>
      <c r="E184" s="86">
        <f>SUM(E185:E187)</f>
        <v>1500000</v>
      </c>
      <c r="F184" s="2"/>
      <c r="G184" s="2"/>
      <c r="H184" s="2"/>
      <c r="I184" s="12"/>
      <c r="J184" s="12"/>
      <c r="K184" s="12"/>
      <c r="L184" s="1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>
      <c r="A185" s="7"/>
      <c r="B185" s="87"/>
      <c r="C185" s="88"/>
      <c r="D185" s="62" t="s">
        <v>184</v>
      </c>
      <c r="E185" s="90">
        <v>0</v>
      </c>
      <c r="F185" s="2"/>
      <c r="G185" s="2"/>
      <c r="H185" s="2"/>
      <c r="I185" s="12"/>
      <c r="J185" s="12"/>
      <c r="K185" s="12"/>
      <c r="L185" s="1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>
      <c r="A186" s="7"/>
      <c r="B186" s="87"/>
      <c r="C186" s="88"/>
      <c r="D186" s="62" t="s">
        <v>185</v>
      </c>
      <c r="E186" s="90">
        <v>0</v>
      </c>
      <c r="F186" s="2"/>
      <c r="G186" s="2"/>
      <c r="H186" s="2"/>
      <c r="I186" s="12"/>
      <c r="J186" s="12"/>
      <c r="K186" s="12"/>
      <c r="L186" s="1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>
      <c r="A187" s="7"/>
      <c r="B187" s="87"/>
      <c r="C187" s="88"/>
      <c r="D187" s="91" t="s">
        <v>187</v>
      </c>
      <c r="E187" s="90">
        <f>+'DETALLE PROG. III'!D213</f>
        <v>1500000</v>
      </c>
      <c r="F187" s="2"/>
      <c r="G187" s="2"/>
      <c r="H187" s="2"/>
      <c r="I187" s="12"/>
      <c r="J187" s="12"/>
      <c r="K187" s="12"/>
      <c r="L187" s="1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>
      <c r="A188" s="7"/>
      <c r="B188" s="87"/>
      <c r="C188" s="88"/>
      <c r="D188" s="92"/>
      <c r="E188" s="93"/>
      <c r="F188" s="2"/>
      <c r="G188" s="2"/>
      <c r="H188" s="2"/>
      <c r="I188" s="12"/>
      <c r="J188" s="12"/>
      <c r="K188" s="12"/>
      <c r="L188" s="1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.5" customHeight="1">
      <c r="A189" s="7"/>
      <c r="B189" s="87" t="s">
        <v>228</v>
      </c>
      <c r="C189" s="88" t="s">
        <v>235</v>
      </c>
      <c r="D189" s="94" t="str">
        <f>+'DETALLE PROG. III'!C217</f>
        <v>MEJORAS ATRACADERO DE GOSCHEN (LEY 7313</v>
      </c>
      <c r="E189" s="86">
        <f>SUM(E190:E192)</f>
        <v>6000000</v>
      </c>
      <c r="F189" s="2"/>
      <c r="G189" s="2"/>
      <c r="H189" s="2"/>
      <c r="I189" s="12"/>
      <c r="J189" s="12"/>
      <c r="K189" s="12"/>
      <c r="L189" s="1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>
      <c r="A190" s="7"/>
      <c r="B190" s="87"/>
      <c r="C190" s="88"/>
      <c r="D190" s="62" t="s">
        <v>184</v>
      </c>
      <c r="E190" s="90">
        <v>0</v>
      </c>
      <c r="F190" s="2"/>
      <c r="G190" s="2"/>
      <c r="H190" s="2"/>
      <c r="I190" s="12"/>
      <c r="J190" s="12"/>
      <c r="K190" s="12"/>
      <c r="L190" s="1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>
      <c r="A191" s="7"/>
      <c r="B191" s="87"/>
      <c r="C191" s="88"/>
      <c r="D191" s="62" t="s">
        <v>185</v>
      </c>
      <c r="E191" s="90">
        <v>0</v>
      </c>
      <c r="F191" s="2"/>
      <c r="G191" s="2"/>
      <c r="H191" s="2"/>
      <c r="I191" s="12"/>
      <c r="J191" s="12"/>
      <c r="K191" s="12"/>
      <c r="L191" s="1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>
      <c r="A192" s="7"/>
      <c r="B192" s="87"/>
      <c r="C192" s="88"/>
      <c r="D192" s="91" t="s">
        <v>187</v>
      </c>
      <c r="E192" s="90">
        <f>+'DETALLE PROG. III'!D220</f>
        <v>6000000</v>
      </c>
      <c r="F192" s="2"/>
      <c r="G192" s="2"/>
      <c r="H192" s="2"/>
      <c r="I192" s="12"/>
      <c r="J192" s="12"/>
      <c r="K192" s="12"/>
      <c r="L192" s="1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>
      <c r="A193" s="7"/>
      <c r="B193" s="87"/>
      <c r="C193" s="88"/>
      <c r="D193" s="92"/>
      <c r="E193" s="93"/>
      <c r="F193" s="2"/>
      <c r="G193" s="2"/>
      <c r="H193" s="2"/>
      <c r="I193" s="12"/>
      <c r="J193" s="12"/>
      <c r="K193" s="12"/>
      <c r="L193" s="1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7"/>
      <c r="B194" s="87" t="s">
        <v>228</v>
      </c>
      <c r="C194" s="88" t="s">
        <v>204</v>
      </c>
      <c r="D194" s="94" t="str">
        <f>+'DETALLE PROG. III'!C222</f>
        <v>CONSTRUCCION VADO EN CHUMICO (LEY 7313</v>
      </c>
      <c r="E194" s="86">
        <f>SUM(E195:E197)</f>
        <v>20000000</v>
      </c>
      <c r="F194" s="2"/>
      <c r="G194" s="2"/>
      <c r="H194" s="2"/>
      <c r="I194" s="12"/>
      <c r="J194" s="12"/>
      <c r="K194" s="12"/>
      <c r="L194" s="1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>
      <c r="A195" s="7"/>
      <c r="B195" s="87"/>
      <c r="C195" s="88"/>
      <c r="D195" s="62" t="s">
        <v>184</v>
      </c>
      <c r="E195" s="90">
        <v>0</v>
      </c>
      <c r="F195" s="2"/>
      <c r="G195" s="2"/>
      <c r="H195" s="2"/>
      <c r="I195" s="12"/>
      <c r="J195" s="12"/>
      <c r="K195" s="12"/>
      <c r="L195" s="1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>
      <c r="A196" s="7"/>
      <c r="B196" s="87"/>
      <c r="C196" s="88"/>
      <c r="D196" s="62" t="s">
        <v>185</v>
      </c>
      <c r="E196" s="90">
        <v>0</v>
      </c>
      <c r="F196" s="2"/>
      <c r="G196" s="2"/>
      <c r="H196" s="2"/>
      <c r="I196" s="12"/>
      <c r="J196" s="12"/>
      <c r="K196" s="12"/>
      <c r="L196" s="1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>
      <c r="A197" s="7"/>
      <c r="B197" s="87"/>
      <c r="C197" s="88"/>
      <c r="D197" s="91" t="s">
        <v>187</v>
      </c>
      <c r="E197" s="90">
        <f>+'DETALLE PROG. III'!D223</f>
        <v>20000000</v>
      </c>
      <c r="F197" s="2"/>
      <c r="G197" s="2"/>
      <c r="H197" s="2"/>
      <c r="I197" s="12"/>
      <c r="J197" s="12"/>
      <c r="K197" s="12"/>
      <c r="L197" s="1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>
      <c r="A198" s="7"/>
      <c r="B198" s="87"/>
      <c r="C198" s="88"/>
      <c r="D198" s="92"/>
      <c r="E198" s="93"/>
      <c r="F198" s="2"/>
      <c r="G198" s="2"/>
      <c r="H198" s="2"/>
      <c r="I198" s="12"/>
      <c r="J198" s="12"/>
      <c r="K198" s="12"/>
      <c r="L198" s="1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27" customHeight="1">
      <c r="A199" s="7"/>
      <c r="B199" s="87" t="s">
        <v>228</v>
      </c>
      <c r="C199" s="88" t="s">
        <v>206</v>
      </c>
      <c r="D199" s="94" t="str">
        <f>+'DETALLE PROG. III'!C227</f>
        <v>PASO ALCANTARILLADO Y MEJORAS CAMINO BOTADERO -ZENT CAMINO No. 7-05-198 (LEY 7313</v>
      </c>
      <c r="E199" s="86">
        <f>SUM(E200:E202)</f>
        <v>15000000</v>
      </c>
      <c r="F199" s="2"/>
      <c r="G199" s="2"/>
      <c r="H199" s="2"/>
      <c r="I199" s="12"/>
      <c r="J199" s="12"/>
      <c r="K199" s="12"/>
      <c r="L199" s="1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>
      <c r="A200" s="7"/>
      <c r="B200" s="87"/>
      <c r="C200" s="88"/>
      <c r="D200" s="62" t="s">
        <v>184</v>
      </c>
      <c r="E200" s="90">
        <v>0</v>
      </c>
      <c r="F200" s="2"/>
      <c r="G200" s="2"/>
      <c r="H200" s="2"/>
      <c r="I200" s="12"/>
      <c r="J200" s="12"/>
      <c r="K200" s="12"/>
      <c r="L200" s="1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>
      <c r="A201" s="7"/>
      <c r="B201" s="87"/>
      <c r="C201" s="88"/>
      <c r="D201" s="62" t="s">
        <v>185</v>
      </c>
      <c r="E201" s="90">
        <v>0</v>
      </c>
      <c r="F201" s="2"/>
      <c r="G201" s="2"/>
      <c r="H201" s="2"/>
      <c r="I201" s="12"/>
      <c r="J201" s="12"/>
      <c r="K201" s="12"/>
      <c r="L201" s="1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>
      <c r="A202" s="7"/>
      <c r="B202" s="87"/>
      <c r="C202" s="88"/>
      <c r="D202" s="91" t="s">
        <v>187</v>
      </c>
      <c r="E202" s="90">
        <f>+'DETALLE PROG. III'!D228</f>
        <v>15000000</v>
      </c>
      <c r="F202" s="2"/>
      <c r="G202" s="2"/>
      <c r="H202" s="2"/>
      <c r="I202" s="12"/>
      <c r="J202" s="12"/>
      <c r="K202" s="12"/>
      <c r="L202" s="1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>
      <c r="A203" s="7"/>
      <c r="B203" s="87"/>
      <c r="C203" s="88"/>
      <c r="D203" s="92"/>
      <c r="E203" s="93"/>
      <c r="F203" s="2"/>
      <c r="G203" s="2"/>
      <c r="H203" s="2"/>
      <c r="I203" s="12"/>
      <c r="J203" s="12"/>
      <c r="K203" s="12"/>
      <c r="L203" s="1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.5" customHeight="1">
      <c r="A204" s="7"/>
      <c r="B204" s="83" t="s">
        <v>226</v>
      </c>
      <c r="C204" s="95" t="s">
        <v>233</v>
      </c>
      <c r="D204" s="74" t="s">
        <v>236</v>
      </c>
      <c r="E204" s="86">
        <f>+E205+E210+E215+E220+E225+E230+E235+E240</f>
        <v>170807008.09</v>
      </c>
      <c r="F204" s="2"/>
      <c r="G204" s="2"/>
      <c r="H204" s="2"/>
      <c r="I204" s="12"/>
      <c r="J204" s="12"/>
      <c r="K204" s="12"/>
      <c r="L204" s="1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.5" customHeight="1">
      <c r="A205" s="7"/>
      <c r="B205" s="87" t="s">
        <v>228</v>
      </c>
      <c r="C205" s="88" t="s">
        <v>181</v>
      </c>
      <c r="D205" s="89" t="str">
        <f>+'DETALLE PROG. III'!C234</f>
        <v>DIRECCION TECNICA Y ESTUDIOS</v>
      </c>
      <c r="E205" s="86">
        <f>SUM(E206:E209)</f>
        <v>11275008.09</v>
      </c>
      <c r="F205" s="2"/>
      <c r="G205" s="2"/>
      <c r="H205" s="2"/>
      <c r="I205" s="12"/>
      <c r="J205" s="12"/>
      <c r="K205" s="12"/>
      <c r="L205" s="1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.5" customHeight="1">
      <c r="A206" s="7"/>
      <c r="B206" s="87"/>
      <c r="C206" s="88"/>
      <c r="D206" s="62" t="s">
        <v>184</v>
      </c>
      <c r="E206" s="90">
        <f>+'DETALLE PROG. III'!D235</f>
        <v>11275008.09</v>
      </c>
      <c r="F206" s="2"/>
      <c r="G206" s="2"/>
      <c r="H206" s="2"/>
      <c r="I206" s="12"/>
      <c r="J206" s="12"/>
      <c r="K206" s="12"/>
      <c r="L206" s="1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.5" customHeight="1">
      <c r="A207" s="7"/>
      <c r="B207" s="87"/>
      <c r="C207" s="88"/>
      <c r="D207" s="62" t="s">
        <v>185</v>
      </c>
      <c r="E207" s="90">
        <v>0</v>
      </c>
      <c r="F207" s="2"/>
      <c r="G207" s="2"/>
      <c r="H207" s="2"/>
      <c r="I207" s="12"/>
      <c r="J207" s="12"/>
      <c r="K207" s="12"/>
      <c r="L207" s="1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.5" customHeight="1">
      <c r="A208" s="7"/>
      <c r="B208" s="87"/>
      <c r="C208" s="88"/>
      <c r="D208" s="91" t="s">
        <v>187</v>
      </c>
      <c r="E208" s="90">
        <v>0</v>
      </c>
      <c r="F208" s="2"/>
      <c r="G208" s="2"/>
      <c r="H208" s="2"/>
      <c r="I208" s="12"/>
      <c r="J208" s="12"/>
      <c r="K208" s="12"/>
      <c r="L208" s="1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.5" customHeight="1">
      <c r="A209" s="7"/>
      <c r="B209" s="87"/>
      <c r="C209" s="88"/>
      <c r="D209" s="91"/>
      <c r="E209" s="90"/>
      <c r="F209" s="2"/>
      <c r="G209" s="2"/>
      <c r="H209" s="2"/>
      <c r="I209" s="12"/>
      <c r="J209" s="12"/>
      <c r="K209" s="12"/>
      <c r="L209" s="1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27" customHeight="1">
      <c r="A210" s="7"/>
      <c r="B210" s="87" t="s">
        <v>228</v>
      </c>
      <c r="C210" s="88" t="s">
        <v>189</v>
      </c>
      <c r="D210" s="89" t="str">
        <f>+'DETALLE PROG. III'!C240</f>
        <v>UTILIDAD PARA MEJORAR LA CALIDAD DEL SERVICIO DE LA RECOLECCION DE BASURA (RECOLECCION DE BASURA)</v>
      </c>
      <c r="E210" s="86">
        <f>SUM(E211:E213)</f>
        <v>62520000</v>
      </c>
      <c r="F210" s="2"/>
      <c r="G210" s="2"/>
      <c r="H210" s="2"/>
      <c r="I210" s="12"/>
      <c r="J210" s="12"/>
      <c r="K210" s="12"/>
      <c r="L210" s="1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.5" customHeight="1">
      <c r="A211" s="7"/>
      <c r="B211" s="87"/>
      <c r="C211" s="88"/>
      <c r="D211" s="62" t="s">
        <v>184</v>
      </c>
      <c r="E211" s="90">
        <f>+'DETALLE PROG. III'!D241</f>
        <v>43860000</v>
      </c>
      <c r="F211" s="12"/>
      <c r="G211" s="2"/>
      <c r="H211" s="2"/>
      <c r="I211" s="12"/>
      <c r="J211" s="12"/>
      <c r="K211" s="12"/>
      <c r="L211" s="1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.5" customHeight="1">
      <c r="A212" s="7"/>
      <c r="B212" s="87"/>
      <c r="C212" s="88"/>
      <c r="D212" s="62" t="s">
        <v>185</v>
      </c>
      <c r="E212" s="90">
        <f>+'DETALLE PROG. III'!D257</f>
        <v>8660000</v>
      </c>
      <c r="F212" s="12"/>
      <c r="G212" s="2"/>
      <c r="H212" s="2"/>
      <c r="I212" s="12"/>
      <c r="J212" s="12"/>
      <c r="K212" s="12"/>
      <c r="L212" s="1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.5" customHeight="1">
      <c r="A213" s="7"/>
      <c r="B213" s="87"/>
      <c r="C213" s="88"/>
      <c r="D213" s="91" t="s">
        <v>187</v>
      </c>
      <c r="E213" s="90">
        <f>+'DETALLE PROG. III'!D269</f>
        <v>10000000</v>
      </c>
      <c r="F213" s="12"/>
      <c r="G213" s="2"/>
      <c r="H213" s="2"/>
      <c r="I213" s="12"/>
      <c r="J213" s="12"/>
      <c r="K213" s="12"/>
      <c r="L213" s="1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.5" customHeight="1">
      <c r="A214" s="7"/>
      <c r="B214" s="87"/>
      <c r="C214" s="88"/>
      <c r="D214" s="92"/>
      <c r="E214" s="93"/>
      <c r="F214" s="2"/>
      <c r="G214" s="2"/>
      <c r="H214" s="2"/>
      <c r="I214" s="12"/>
      <c r="J214" s="12"/>
      <c r="K214" s="12"/>
      <c r="L214" s="1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.5" customHeight="1">
      <c r="A215" s="7"/>
      <c r="B215" s="87" t="s">
        <v>228</v>
      </c>
      <c r="C215" s="88" t="s">
        <v>192</v>
      </c>
      <c r="D215" s="89" t="str">
        <f>+'DETALLE PROG. III'!C273</f>
        <v xml:space="preserve">FORTALECIMIENTO AL CATASTRO MUNICIPAL </v>
      </c>
      <c r="E215" s="86">
        <f>SUM(E216:E218)</f>
        <v>26000000</v>
      </c>
      <c r="F215" s="2"/>
      <c r="G215" s="2"/>
      <c r="H215" s="2"/>
      <c r="I215" s="12"/>
      <c r="J215" s="12"/>
      <c r="K215" s="12"/>
      <c r="L215" s="1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.5" customHeight="1">
      <c r="A216" s="7"/>
      <c r="B216" s="87"/>
      <c r="C216" s="88"/>
      <c r="D216" s="62" t="s">
        <v>184</v>
      </c>
      <c r="E216" s="90">
        <f>+'DETALLE PROG. III'!D274</f>
        <v>26000000</v>
      </c>
      <c r="F216" s="2"/>
      <c r="G216" s="2"/>
      <c r="H216" s="2"/>
      <c r="I216" s="12"/>
      <c r="J216" s="12"/>
      <c r="K216" s="12"/>
      <c r="L216" s="1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.5" customHeight="1">
      <c r="A217" s="7"/>
      <c r="B217" s="87"/>
      <c r="C217" s="88"/>
      <c r="D217" s="62" t="s">
        <v>185</v>
      </c>
      <c r="E217" s="90">
        <v>0</v>
      </c>
      <c r="F217" s="2"/>
      <c r="G217" s="2"/>
      <c r="H217" s="2"/>
      <c r="I217" s="12"/>
      <c r="J217" s="12"/>
      <c r="K217" s="12"/>
      <c r="L217" s="1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.5" customHeight="1">
      <c r="A218" s="7"/>
      <c r="B218" s="87"/>
      <c r="C218" s="88"/>
      <c r="D218" s="91" t="s">
        <v>187</v>
      </c>
      <c r="E218" s="90">
        <v>0</v>
      </c>
      <c r="F218" s="2"/>
      <c r="G218" s="2"/>
      <c r="H218" s="2"/>
      <c r="I218" s="12"/>
      <c r="J218" s="12"/>
      <c r="K218" s="12"/>
      <c r="L218" s="1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.5" customHeight="1">
      <c r="A219" s="7"/>
      <c r="B219" s="87"/>
      <c r="C219" s="88"/>
      <c r="D219" s="91"/>
      <c r="E219" s="90"/>
      <c r="F219" s="2"/>
      <c r="G219" s="2"/>
      <c r="H219" s="2"/>
      <c r="I219" s="12"/>
      <c r="J219" s="12"/>
      <c r="K219" s="12"/>
      <c r="L219" s="1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27" customHeight="1">
      <c r="A220" s="7"/>
      <c r="B220" s="87" t="s">
        <v>228</v>
      </c>
      <c r="C220" s="88" t="s">
        <v>194</v>
      </c>
      <c r="D220" s="89" t="str">
        <f>+'DETALLE PROG. III'!C282</f>
        <v>UTILIDAD PARA MEJORAR LA CALIDAD DEL SERVICIO DE ASEO DE VIAS (ASEO VIAS Y SITIO PUBLICOS)</v>
      </c>
      <c r="E220" s="86">
        <f>SUM(E221:E223)</f>
        <v>480000</v>
      </c>
      <c r="F220" s="2"/>
      <c r="G220" s="2"/>
      <c r="H220" s="2"/>
      <c r="I220" s="12"/>
      <c r="J220" s="12"/>
      <c r="K220" s="12"/>
      <c r="L220" s="1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.5" customHeight="1">
      <c r="A221" s="7"/>
      <c r="B221" s="87"/>
      <c r="C221" s="88"/>
      <c r="D221" s="62" t="s">
        <v>184</v>
      </c>
      <c r="E221" s="90">
        <f>+'DETALLE PROG. III'!D283</f>
        <v>480000</v>
      </c>
      <c r="F221" s="2"/>
      <c r="G221" s="2"/>
      <c r="H221" s="2"/>
      <c r="I221" s="12"/>
      <c r="J221" s="12"/>
      <c r="K221" s="12"/>
      <c r="L221" s="1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.5" customHeight="1">
      <c r="A222" s="7"/>
      <c r="B222" s="87"/>
      <c r="C222" s="88"/>
      <c r="D222" s="62" t="s">
        <v>185</v>
      </c>
      <c r="E222" s="90">
        <v>0</v>
      </c>
      <c r="F222" s="2"/>
      <c r="G222" s="2"/>
      <c r="H222" s="2"/>
      <c r="I222" s="12"/>
      <c r="J222" s="12"/>
      <c r="K222" s="12"/>
      <c r="L222" s="1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.5" customHeight="1">
      <c r="A223" s="7"/>
      <c r="B223" s="87"/>
      <c r="C223" s="88"/>
      <c r="D223" s="91" t="s">
        <v>187</v>
      </c>
      <c r="E223" s="90">
        <v>0</v>
      </c>
      <c r="F223" s="2"/>
      <c r="G223" s="2"/>
      <c r="H223" s="2"/>
      <c r="I223" s="12"/>
      <c r="J223" s="12"/>
      <c r="K223" s="12"/>
      <c r="L223" s="1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.5" customHeight="1">
      <c r="A224" s="7"/>
      <c r="B224" s="87"/>
      <c r="C224" s="88"/>
      <c r="D224" s="91"/>
      <c r="E224" s="90"/>
      <c r="F224" s="2"/>
      <c r="G224" s="2"/>
      <c r="H224" s="2"/>
      <c r="I224" s="12"/>
      <c r="J224" s="12"/>
      <c r="K224" s="12"/>
      <c r="L224" s="1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27" customHeight="1">
      <c r="A225" s="7"/>
      <c r="B225" s="87" t="s">
        <v>228</v>
      </c>
      <c r="C225" s="88" t="s">
        <v>232</v>
      </c>
      <c r="D225" s="89" t="str">
        <f>+'DETALLE PROG. III'!C287</f>
        <v>UTILIDAD PARA MEJORAR LA CALIDAD DEL SERVICIO DE CEMENTERIOS (SERVICIO DE CEMENTERIOS)</v>
      </c>
      <c r="E225" s="86">
        <f>SUM(E226:E228)</f>
        <v>532000</v>
      </c>
      <c r="F225" s="2"/>
      <c r="G225" s="2"/>
      <c r="H225" s="2"/>
      <c r="I225" s="12"/>
      <c r="J225" s="12"/>
      <c r="K225" s="12"/>
      <c r="L225" s="1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.5" customHeight="1">
      <c r="A226" s="7"/>
      <c r="B226" s="87"/>
      <c r="C226" s="88"/>
      <c r="D226" s="62" t="s">
        <v>184</v>
      </c>
      <c r="E226" s="90">
        <f>+'DETALLE PROG. III'!D288</f>
        <v>532000</v>
      </c>
      <c r="F226" s="2"/>
      <c r="G226" s="2"/>
      <c r="H226" s="2"/>
      <c r="I226" s="12"/>
      <c r="J226" s="12"/>
      <c r="K226" s="12"/>
      <c r="L226" s="1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.5" customHeight="1">
      <c r="A227" s="7"/>
      <c r="B227" s="87"/>
      <c r="C227" s="88"/>
      <c r="D227" s="62" t="s">
        <v>185</v>
      </c>
      <c r="E227" s="90">
        <v>0</v>
      </c>
      <c r="F227" s="2"/>
      <c r="G227" s="2"/>
      <c r="H227" s="2"/>
      <c r="I227" s="12"/>
      <c r="J227" s="12"/>
      <c r="K227" s="12"/>
      <c r="L227" s="1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.5" customHeight="1">
      <c r="A228" s="7"/>
      <c r="B228" s="87"/>
      <c r="C228" s="88"/>
      <c r="D228" s="91" t="s">
        <v>187</v>
      </c>
      <c r="E228" s="90">
        <v>0</v>
      </c>
      <c r="F228" s="2"/>
      <c r="G228" s="2"/>
      <c r="H228" s="2"/>
      <c r="I228" s="12"/>
      <c r="J228" s="12"/>
      <c r="K228" s="12"/>
      <c r="L228" s="1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.5" customHeight="1">
      <c r="A229" s="7"/>
      <c r="B229" s="87"/>
      <c r="C229" s="88"/>
      <c r="D229" s="91"/>
      <c r="E229" s="90"/>
      <c r="F229" s="2"/>
      <c r="G229" s="2"/>
      <c r="H229" s="2"/>
      <c r="I229" s="12"/>
      <c r="J229" s="12"/>
      <c r="K229" s="12"/>
      <c r="L229" s="1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>
      <c r="A230" s="7"/>
      <c r="B230" s="87" t="s">
        <v>228</v>
      </c>
      <c r="C230" s="88" t="s">
        <v>233</v>
      </c>
      <c r="D230" s="89" t="str">
        <f>+'DETALLE PROG. III'!C292</f>
        <v>MEJORAS CEMENTERIOS DEL CANTON (LEY 7313)</v>
      </c>
      <c r="E230" s="86">
        <f>SUM(E231:E233)</f>
        <v>49000000</v>
      </c>
      <c r="F230" s="2"/>
      <c r="G230" s="2"/>
      <c r="H230" s="2"/>
      <c r="I230" s="12"/>
      <c r="J230" s="12"/>
      <c r="K230" s="12"/>
      <c r="L230" s="1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.5" customHeight="1">
      <c r="A231" s="7"/>
      <c r="B231" s="87"/>
      <c r="C231" s="88"/>
      <c r="D231" s="62" t="s">
        <v>184</v>
      </c>
      <c r="E231" s="90">
        <v>0</v>
      </c>
      <c r="F231" s="2"/>
      <c r="G231" s="2"/>
      <c r="H231" s="2"/>
      <c r="I231" s="12"/>
      <c r="J231" s="12"/>
      <c r="K231" s="12"/>
      <c r="L231" s="1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.5" customHeight="1">
      <c r="A232" s="7"/>
      <c r="B232" s="87"/>
      <c r="C232" s="88"/>
      <c r="D232" s="62" t="s">
        <v>185</v>
      </c>
      <c r="E232" s="90">
        <v>0</v>
      </c>
      <c r="F232" s="2"/>
      <c r="G232" s="2"/>
      <c r="H232" s="2"/>
      <c r="I232" s="12"/>
      <c r="J232" s="12"/>
      <c r="K232" s="12"/>
      <c r="L232" s="1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.5" customHeight="1">
      <c r="A233" s="7"/>
      <c r="B233" s="87"/>
      <c r="C233" s="88"/>
      <c r="D233" s="91" t="s">
        <v>187</v>
      </c>
      <c r="E233" s="90">
        <f>+'DETALLE PROG. III'!D293</f>
        <v>49000000</v>
      </c>
      <c r="F233" s="2"/>
      <c r="G233" s="2"/>
      <c r="H233" s="2"/>
      <c r="I233" s="12"/>
      <c r="J233" s="12"/>
      <c r="K233" s="12"/>
      <c r="L233" s="1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.5" customHeight="1">
      <c r="A234" s="7"/>
      <c r="B234" s="87"/>
      <c r="C234" s="88"/>
      <c r="D234" s="91"/>
      <c r="E234" s="90"/>
      <c r="F234" s="2"/>
      <c r="G234" s="2"/>
      <c r="H234" s="2"/>
      <c r="I234" s="12"/>
      <c r="J234" s="12"/>
      <c r="K234" s="12"/>
      <c r="L234" s="1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27" customHeight="1">
      <c r="A235" s="7"/>
      <c r="B235" s="87" t="s">
        <v>228</v>
      </c>
      <c r="C235" s="88" t="s">
        <v>234</v>
      </c>
      <c r="D235" s="89" t="str">
        <f>+'DETALLE PROG. III'!C301</f>
        <v>REMODELACION Y EMBELLESIMIENTO BULEVAR BATAAN CENTRO  (LEY 7313</v>
      </c>
      <c r="E235" s="86">
        <f>SUM(E236:E238)</f>
        <v>14000000</v>
      </c>
      <c r="F235" s="2"/>
      <c r="G235" s="2"/>
      <c r="H235" s="2"/>
      <c r="I235" s="12"/>
      <c r="J235" s="12"/>
      <c r="K235" s="12"/>
      <c r="L235" s="1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.5" customHeight="1">
      <c r="A236" s="7"/>
      <c r="B236" s="87"/>
      <c r="C236" s="88"/>
      <c r="D236" s="62" t="s">
        <v>184</v>
      </c>
      <c r="E236" s="90">
        <v>0</v>
      </c>
      <c r="F236" s="2"/>
      <c r="G236" s="2"/>
      <c r="H236" s="2"/>
      <c r="I236" s="12"/>
      <c r="J236" s="12"/>
      <c r="K236" s="12"/>
      <c r="L236" s="1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.5" customHeight="1">
      <c r="A237" s="7"/>
      <c r="B237" s="87"/>
      <c r="C237" s="88"/>
      <c r="D237" s="62" t="s">
        <v>185</v>
      </c>
      <c r="E237" s="90">
        <v>0</v>
      </c>
      <c r="F237" s="2"/>
      <c r="G237" s="2"/>
      <c r="H237" s="2"/>
      <c r="I237" s="12"/>
      <c r="J237" s="12"/>
      <c r="K237" s="12"/>
      <c r="L237" s="1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.5" customHeight="1">
      <c r="A238" s="7"/>
      <c r="B238" s="87"/>
      <c r="C238" s="88"/>
      <c r="D238" s="91" t="s">
        <v>187</v>
      </c>
      <c r="E238" s="90">
        <f>+'DETALLE PROG. III'!D302</f>
        <v>14000000</v>
      </c>
      <c r="F238" s="2"/>
      <c r="G238" s="2"/>
      <c r="H238" s="2"/>
      <c r="I238" s="12"/>
      <c r="J238" s="12"/>
      <c r="K238" s="12"/>
      <c r="L238" s="1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.5" customHeight="1">
      <c r="A239" s="7"/>
      <c r="B239" s="87"/>
      <c r="C239" s="88"/>
      <c r="D239" s="91"/>
      <c r="E239" s="90"/>
      <c r="F239" s="2"/>
      <c r="G239" s="2"/>
      <c r="H239" s="2"/>
      <c r="I239" s="12"/>
      <c r="J239" s="12"/>
      <c r="K239" s="12"/>
      <c r="L239" s="1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.5" customHeight="1">
      <c r="A240" s="7"/>
      <c r="B240" s="87" t="s">
        <v>228</v>
      </c>
      <c r="C240" s="88" t="s">
        <v>235</v>
      </c>
      <c r="D240" s="89" t="str">
        <f>+'DETALLE PROG. III'!C306</f>
        <v>MEJORAS PLAZAS DE DEPORTES DEL CANTON (LEY 7313)</v>
      </c>
      <c r="E240" s="86">
        <f>SUM(E241:E243)</f>
        <v>7000000</v>
      </c>
      <c r="F240" s="2"/>
      <c r="G240" s="2"/>
      <c r="H240" s="2"/>
      <c r="I240" s="12"/>
      <c r="J240" s="12"/>
      <c r="K240" s="12"/>
      <c r="L240" s="1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.5" customHeight="1">
      <c r="A241" s="7"/>
      <c r="B241" s="87"/>
      <c r="C241" s="88"/>
      <c r="D241" s="62" t="s">
        <v>184</v>
      </c>
      <c r="E241" s="90">
        <v>0</v>
      </c>
      <c r="F241" s="2"/>
      <c r="G241" s="2"/>
      <c r="H241" s="2"/>
      <c r="I241" s="12"/>
      <c r="J241" s="12"/>
      <c r="K241" s="12"/>
      <c r="L241" s="1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.5" customHeight="1">
      <c r="A242" s="7"/>
      <c r="B242" s="87"/>
      <c r="C242" s="88"/>
      <c r="D242" s="62" t="s">
        <v>185</v>
      </c>
      <c r="E242" s="90">
        <v>0</v>
      </c>
      <c r="F242" s="2"/>
      <c r="G242" s="2"/>
      <c r="H242" s="2"/>
      <c r="I242" s="12"/>
      <c r="J242" s="12"/>
      <c r="K242" s="12"/>
      <c r="L242" s="1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.5" customHeight="1">
      <c r="A243" s="7"/>
      <c r="B243" s="87"/>
      <c r="C243" s="88"/>
      <c r="D243" s="91" t="s">
        <v>187</v>
      </c>
      <c r="E243" s="90">
        <f>+'DETALLE PROG. III'!D307</f>
        <v>7000000</v>
      </c>
      <c r="F243" s="2"/>
      <c r="G243" s="2"/>
      <c r="H243" s="2"/>
      <c r="I243" s="12"/>
      <c r="J243" s="12"/>
      <c r="K243" s="12"/>
      <c r="L243" s="1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.5" customHeight="1">
      <c r="A244" s="7"/>
      <c r="B244" s="87"/>
      <c r="C244" s="88"/>
      <c r="D244" s="91"/>
      <c r="E244" s="90"/>
      <c r="F244" s="2"/>
      <c r="G244" s="2"/>
      <c r="H244" s="2"/>
      <c r="I244" s="12"/>
      <c r="J244" s="12"/>
      <c r="K244" s="12"/>
      <c r="L244" s="1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.5" hidden="1" customHeight="1">
      <c r="A245" s="7"/>
      <c r="B245" s="87"/>
      <c r="C245" s="88"/>
      <c r="D245" s="91"/>
      <c r="E245" s="90"/>
      <c r="F245" s="2"/>
      <c r="G245" s="2"/>
      <c r="H245" s="2"/>
      <c r="I245" s="12"/>
      <c r="J245" s="12"/>
      <c r="K245" s="12"/>
      <c r="L245" s="1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28.5" hidden="1" customHeight="1">
      <c r="A246" s="7"/>
      <c r="B246" s="87" t="s">
        <v>228</v>
      </c>
      <c r="C246" s="88" t="s">
        <v>232</v>
      </c>
      <c r="D246" s="89" t="e">
        <f>+'[1]DETALLE PRESUPUESTO'!C1089</f>
        <v>#REF!</v>
      </c>
      <c r="E246" s="86" t="e">
        <f>SUM(E247:E249)</f>
        <v>#REF!</v>
      </c>
      <c r="F246" s="2"/>
      <c r="G246" s="2"/>
      <c r="H246" s="2"/>
      <c r="I246" s="12"/>
      <c r="J246" s="12"/>
      <c r="K246" s="12"/>
      <c r="L246" s="1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.5" hidden="1" customHeight="1">
      <c r="A247" s="7"/>
      <c r="B247" s="87"/>
      <c r="C247" s="88"/>
      <c r="D247" s="62" t="s">
        <v>184</v>
      </c>
      <c r="E247" s="90" t="e">
        <f>+'[1]DETALLE PRESUPUESTO'!D1090</f>
        <v>#REF!</v>
      </c>
      <c r="F247" s="2"/>
      <c r="G247" s="2"/>
      <c r="H247" s="2"/>
      <c r="I247" s="12"/>
      <c r="J247" s="12"/>
      <c r="K247" s="12"/>
      <c r="L247" s="1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.5" hidden="1" customHeight="1">
      <c r="A248" s="7"/>
      <c r="B248" s="87"/>
      <c r="C248" s="88"/>
      <c r="D248" s="62" t="s">
        <v>185</v>
      </c>
      <c r="E248" s="90">
        <v>0</v>
      </c>
      <c r="F248" s="2"/>
      <c r="G248" s="2"/>
      <c r="H248" s="2"/>
      <c r="I248" s="12"/>
      <c r="J248" s="12"/>
      <c r="K248" s="12"/>
      <c r="L248" s="1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.5" hidden="1" customHeight="1">
      <c r="A249" s="7"/>
      <c r="B249" s="87"/>
      <c r="C249" s="88"/>
      <c r="D249" s="91" t="s">
        <v>187</v>
      </c>
      <c r="E249" s="90">
        <v>0</v>
      </c>
      <c r="F249" s="2"/>
      <c r="G249" s="2"/>
      <c r="H249" s="2"/>
      <c r="I249" s="12"/>
      <c r="J249" s="12"/>
      <c r="K249" s="12"/>
      <c r="L249" s="1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.5" hidden="1" customHeight="1">
      <c r="A250" s="7"/>
      <c r="B250" s="87"/>
      <c r="C250" s="88"/>
      <c r="D250" s="91"/>
      <c r="E250" s="90"/>
      <c r="F250" s="2"/>
      <c r="G250" s="2"/>
      <c r="H250" s="2"/>
      <c r="I250" s="12"/>
      <c r="J250" s="12"/>
      <c r="K250" s="12"/>
      <c r="L250" s="1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hidden="1" customHeight="1">
      <c r="A251" s="7"/>
      <c r="B251" s="87" t="s">
        <v>228</v>
      </c>
      <c r="C251" s="88" t="s">
        <v>233</v>
      </c>
      <c r="D251" s="89" t="e">
        <f>+'[1]DETALLE PRESUPUESTO'!C1070</f>
        <v>#REF!</v>
      </c>
      <c r="E251" s="86" t="e">
        <f>SUM(E252:E254)</f>
        <v>#REF!</v>
      </c>
      <c r="F251" s="2"/>
      <c r="G251" s="2"/>
      <c r="H251" s="2"/>
      <c r="I251" s="12"/>
      <c r="J251" s="12"/>
      <c r="K251" s="12"/>
      <c r="L251" s="1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.5" hidden="1" customHeight="1">
      <c r="A252" s="7"/>
      <c r="B252" s="87"/>
      <c r="C252" s="88"/>
      <c r="D252" s="62" t="s">
        <v>184</v>
      </c>
      <c r="E252" s="90">
        <v>0</v>
      </c>
      <c r="F252" s="2"/>
      <c r="G252" s="2"/>
      <c r="H252" s="2"/>
      <c r="I252" s="12"/>
      <c r="J252" s="12"/>
      <c r="K252" s="12"/>
      <c r="L252" s="1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.5" hidden="1" customHeight="1">
      <c r="A253" s="7"/>
      <c r="B253" s="87"/>
      <c r="C253" s="88"/>
      <c r="D253" s="62" t="s">
        <v>185</v>
      </c>
      <c r="E253" s="90">
        <v>0</v>
      </c>
      <c r="F253" s="2"/>
      <c r="G253" s="2"/>
      <c r="H253" s="2"/>
      <c r="I253" s="12"/>
      <c r="J253" s="12"/>
      <c r="K253" s="12"/>
      <c r="L253" s="1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.5" hidden="1" customHeight="1">
      <c r="A254" s="7"/>
      <c r="B254" s="87"/>
      <c r="C254" s="88"/>
      <c r="D254" s="91" t="s">
        <v>187</v>
      </c>
      <c r="E254" s="90" t="e">
        <f>+'[1]DETALLE PRESUPUESTO'!D1071</f>
        <v>#REF!</v>
      </c>
      <c r="F254" s="2"/>
      <c r="G254" s="2"/>
      <c r="H254" s="2"/>
      <c r="I254" s="12"/>
      <c r="J254" s="12"/>
      <c r="K254" s="12"/>
      <c r="L254" s="1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.5" hidden="1" customHeight="1">
      <c r="A255" s="7"/>
      <c r="B255" s="87"/>
      <c r="C255" s="88"/>
      <c r="D255" s="91"/>
      <c r="E255" s="90"/>
      <c r="F255" s="2"/>
      <c r="G255" s="2"/>
      <c r="H255" s="2"/>
      <c r="I255" s="12"/>
      <c r="J255" s="12"/>
      <c r="K255" s="12"/>
      <c r="L255" s="1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8" hidden="1" customHeight="1">
      <c r="A256" s="7"/>
      <c r="B256" s="87" t="s">
        <v>228</v>
      </c>
      <c r="C256" s="88" t="s">
        <v>234</v>
      </c>
      <c r="D256" s="89" t="e">
        <f>+'[1]DETALLE PRESUPUESTO'!C1079</f>
        <v>#REF!</v>
      </c>
      <c r="E256" s="86" t="e">
        <f>SUM(E257:E259)</f>
        <v>#REF!</v>
      </c>
      <c r="F256" s="2"/>
      <c r="G256" s="2"/>
      <c r="H256" s="2"/>
      <c r="I256" s="12"/>
      <c r="J256" s="12"/>
      <c r="K256" s="12"/>
      <c r="L256" s="1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.5" hidden="1" customHeight="1">
      <c r="A257" s="7"/>
      <c r="B257" s="87"/>
      <c r="C257" s="88"/>
      <c r="D257" s="62" t="s">
        <v>184</v>
      </c>
      <c r="E257" s="90">
        <v>0</v>
      </c>
      <c r="F257" s="2"/>
      <c r="G257" s="2"/>
      <c r="H257" s="2"/>
      <c r="I257" s="12"/>
      <c r="J257" s="12"/>
      <c r="K257" s="12"/>
      <c r="L257" s="1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.5" hidden="1" customHeight="1">
      <c r="A258" s="7"/>
      <c r="B258" s="87"/>
      <c r="C258" s="88"/>
      <c r="D258" s="62" t="s">
        <v>185</v>
      </c>
      <c r="E258" s="90">
        <v>0</v>
      </c>
      <c r="F258" s="2"/>
      <c r="G258" s="2"/>
      <c r="H258" s="2"/>
      <c r="I258" s="12"/>
      <c r="J258" s="12"/>
      <c r="K258" s="12"/>
      <c r="L258" s="1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.5" hidden="1" customHeight="1">
      <c r="A259" s="7"/>
      <c r="B259" s="87"/>
      <c r="C259" s="88"/>
      <c r="D259" s="91" t="s">
        <v>187</v>
      </c>
      <c r="E259" s="90" t="e">
        <f>+'[1]DETALLE PRESUPUESTO'!D1082</f>
        <v>#REF!</v>
      </c>
      <c r="F259" s="2"/>
      <c r="G259" s="2"/>
      <c r="H259" s="2"/>
      <c r="I259" s="12"/>
      <c r="J259" s="12"/>
      <c r="K259" s="12"/>
      <c r="L259" s="1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.5" hidden="1" customHeight="1">
      <c r="A260" s="7"/>
      <c r="B260" s="87"/>
      <c r="C260" s="88"/>
      <c r="D260" s="91"/>
      <c r="E260" s="90"/>
      <c r="F260" s="2"/>
      <c r="G260" s="2"/>
      <c r="H260" s="2"/>
      <c r="I260" s="12"/>
      <c r="J260" s="12"/>
      <c r="K260" s="12"/>
      <c r="L260" s="1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.5" hidden="1" customHeight="1">
      <c r="A261" s="7"/>
      <c r="B261" s="87" t="s">
        <v>228</v>
      </c>
      <c r="C261" s="88" t="s">
        <v>235</v>
      </c>
      <c r="D261" s="89" t="e">
        <f>+'[1]DETALLE PRESUPUESTO'!C1084</f>
        <v>#REF!</v>
      </c>
      <c r="E261" s="86" t="e">
        <f>SUM(E262:E264)</f>
        <v>#REF!</v>
      </c>
      <c r="F261" s="2"/>
      <c r="G261" s="2"/>
      <c r="H261" s="2"/>
      <c r="I261" s="12"/>
      <c r="J261" s="12"/>
      <c r="K261" s="12"/>
      <c r="L261" s="1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.5" hidden="1" customHeight="1">
      <c r="A262" s="7"/>
      <c r="B262" s="87"/>
      <c r="C262" s="88"/>
      <c r="D262" s="62" t="s">
        <v>184</v>
      </c>
      <c r="E262" s="90">
        <v>0</v>
      </c>
      <c r="F262" s="2"/>
      <c r="G262" s="2"/>
      <c r="H262" s="2"/>
      <c r="I262" s="12"/>
      <c r="J262" s="12"/>
      <c r="K262" s="12"/>
      <c r="L262" s="1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.5" hidden="1" customHeight="1">
      <c r="A263" s="7"/>
      <c r="B263" s="87"/>
      <c r="C263" s="88"/>
      <c r="D263" s="62" t="s">
        <v>185</v>
      </c>
      <c r="E263" s="90">
        <v>0</v>
      </c>
      <c r="F263" s="2"/>
      <c r="G263" s="2"/>
      <c r="H263" s="2"/>
      <c r="I263" s="12"/>
      <c r="J263" s="12"/>
      <c r="K263" s="12"/>
      <c r="L263" s="1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.5" hidden="1" customHeight="1">
      <c r="A264" s="7"/>
      <c r="B264" s="87"/>
      <c r="C264" s="88"/>
      <c r="D264" s="91" t="s">
        <v>187</v>
      </c>
      <c r="E264" s="90" t="e">
        <f>+'[1]DETALLE PRESUPUESTO'!D1085</f>
        <v>#REF!</v>
      </c>
      <c r="F264" s="2"/>
      <c r="G264" s="2"/>
      <c r="H264" s="2"/>
      <c r="I264" s="12"/>
      <c r="J264" s="12"/>
      <c r="K264" s="12"/>
      <c r="L264" s="1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.5" hidden="1" customHeight="1">
      <c r="A265" s="7"/>
      <c r="B265" s="87"/>
      <c r="C265" s="88"/>
      <c r="D265" s="91"/>
      <c r="E265" s="90"/>
      <c r="F265" s="2"/>
      <c r="G265" s="2"/>
      <c r="H265" s="2"/>
      <c r="I265" s="12"/>
      <c r="J265" s="12"/>
      <c r="K265" s="12"/>
      <c r="L265" s="1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.5" hidden="1" customHeight="1">
      <c r="A266" s="7"/>
      <c r="B266" s="87" t="s">
        <v>228</v>
      </c>
      <c r="C266" s="88" t="s">
        <v>204</v>
      </c>
      <c r="D266" s="89" t="e">
        <f>+'[1]DETALLE PRESUPUESTO'!#REF!</f>
        <v>#REF!</v>
      </c>
      <c r="E266" s="86" t="e">
        <f>SUM(E267:E269)</f>
        <v>#REF!</v>
      </c>
      <c r="F266" s="2"/>
      <c r="G266" s="2"/>
      <c r="H266" s="2"/>
      <c r="I266" s="12"/>
      <c r="J266" s="12"/>
      <c r="K266" s="12"/>
      <c r="L266" s="1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.5" hidden="1" customHeight="1">
      <c r="A267" s="7"/>
      <c r="B267" s="87"/>
      <c r="C267" s="88"/>
      <c r="D267" s="62" t="s">
        <v>184</v>
      </c>
      <c r="E267" s="90">
        <v>0</v>
      </c>
      <c r="F267" s="2"/>
      <c r="G267" s="2"/>
      <c r="H267" s="2"/>
      <c r="I267" s="12"/>
      <c r="J267" s="12"/>
      <c r="K267" s="12"/>
      <c r="L267" s="1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.5" hidden="1" customHeight="1">
      <c r="A268" s="7"/>
      <c r="B268" s="87"/>
      <c r="C268" s="88"/>
      <c r="D268" s="62" t="s">
        <v>185</v>
      </c>
      <c r="E268" s="90">
        <v>0</v>
      </c>
      <c r="F268" s="2"/>
      <c r="G268" s="2"/>
      <c r="H268" s="2"/>
      <c r="I268" s="12"/>
      <c r="J268" s="12"/>
      <c r="K268" s="12"/>
      <c r="L268" s="1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.5" hidden="1" customHeight="1">
      <c r="A269" s="7"/>
      <c r="B269" s="87"/>
      <c r="C269" s="88"/>
      <c r="D269" s="91" t="s">
        <v>187</v>
      </c>
      <c r="E269" s="90" t="e">
        <f>+'[1]DETALLE PRESUPUESTO'!#REF!</f>
        <v>#REF!</v>
      </c>
      <c r="F269" s="2"/>
      <c r="G269" s="2"/>
      <c r="H269" s="2"/>
      <c r="I269" s="12"/>
      <c r="J269" s="12"/>
      <c r="K269" s="12"/>
      <c r="L269" s="1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.5" hidden="1" customHeight="1">
      <c r="A270" s="7"/>
      <c r="B270" s="87"/>
      <c r="C270" s="88"/>
      <c r="D270" s="91"/>
      <c r="E270" s="90"/>
      <c r="F270" s="2"/>
      <c r="G270" s="2"/>
      <c r="H270" s="2"/>
      <c r="I270" s="12"/>
      <c r="J270" s="12"/>
      <c r="K270" s="12"/>
      <c r="L270" s="1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.5" hidden="1" customHeight="1">
      <c r="A271" s="7"/>
      <c r="B271" s="87" t="s">
        <v>228</v>
      </c>
      <c r="C271" s="88" t="s">
        <v>206</v>
      </c>
      <c r="D271" s="89" t="e">
        <f>+'[1]DETALLE PRESUPUESTO'!#REF!</f>
        <v>#REF!</v>
      </c>
      <c r="E271" s="86" t="e">
        <f>SUM(E272:E274)</f>
        <v>#REF!</v>
      </c>
      <c r="F271" s="2"/>
      <c r="G271" s="2"/>
      <c r="H271" s="2"/>
      <c r="I271" s="12"/>
      <c r="J271" s="12"/>
      <c r="K271" s="12"/>
      <c r="L271" s="1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.5" hidden="1" customHeight="1">
      <c r="A272" s="7"/>
      <c r="B272" s="87"/>
      <c r="C272" s="88"/>
      <c r="D272" s="62" t="s">
        <v>184</v>
      </c>
      <c r="E272" s="90">
        <v>0</v>
      </c>
      <c r="F272" s="2"/>
      <c r="G272" s="2"/>
      <c r="H272" s="2"/>
      <c r="I272" s="12"/>
      <c r="J272" s="12"/>
      <c r="K272" s="12"/>
      <c r="L272" s="1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.5" hidden="1" customHeight="1">
      <c r="A273" s="7"/>
      <c r="B273" s="87"/>
      <c r="C273" s="88"/>
      <c r="D273" s="62" t="s">
        <v>185</v>
      </c>
      <c r="E273" s="90">
        <v>0</v>
      </c>
      <c r="F273" s="2"/>
      <c r="G273" s="2"/>
      <c r="H273" s="2"/>
      <c r="I273" s="12"/>
      <c r="J273" s="12"/>
      <c r="K273" s="12"/>
      <c r="L273" s="1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.5" hidden="1" customHeight="1">
      <c r="A274" s="7"/>
      <c r="B274" s="87"/>
      <c r="C274" s="88"/>
      <c r="D274" s="91" t="s">
        <v>187</v>
      </c>
      <c r="E274" s="90" t="e">
        <f>+'[1]DETALLE PRESUPUESTO'!#REF!</f>
        <v>#REF!</v>
      </c>
      <c r="F274" s="2"/>
      <c r="G274" s="2"/>
      <c r="H274" s="2"/>
      <c r="I274" s="12"/>
      <c r="J274" s="12"/>
      <c r="K274" s="12"/>
      <c r="L274" s="1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.5" hidden="1" customHeight="1">
      <c r="A275" s="7"/>
      <c r="B275" s="87"/>
      <c r="C275" s="88"/>
      <c r="D275" s="91"/>
      <c r="E275" s="90"/>
      <c r="F275" s="2"/>
      <c r="G275" s="2"/>
      <c r="H275" s="2"/>
      <c r="I275" s="12"/>
      <c r="J275" s="12"/>
      <c r="K275" s="12"/>
      <c r="L275" s="1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.5" hidden="1" customHeight="1">
      <c r="A276" s="7"/>
      <c r="B276" s="87" t="s">
        <v>228</v>
      </c>
      <c r="C276" s="88" t="s">
        <v>237</v>
      </c>
      <c r="D276" s="89" t="e">
        <f>+'[1]DETALLE PRESUPUESTO'!C1094</f>
        <v>#REF!</v>
      </c>
      <c r="E276" s="86" t="e">
        <f>SUM(E277:E279)</f>
        <v>#REF!</v>
      </c>
      <c r="F276" s="2"/>
      <c r="G276" s="2"/>
      <c r="H276" s="2"/>
      <c r="I276" s="12"/>
      <c r="J276" s="12"/>
      <c r="K276" s="12"/>
      <c r="L276" s="1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.5" hidden="1" customHeight="1">
      <c r="A277" s="7"/>
      <c r="B277" s="87"/>
      <c r="C277" s="88"/>
      <c r="D277" s="62" t="s">
        <v>184</v>
      </c>
      <c r="E277" s="90">
        <v>0</v>
      </c>
      <c r="F277" s="2"/>
      <c r="G277" s="2"/>
      <c r="H277" s="2"/>
      <c r="I277" s="12"/>
      <c r="J277" s="12"/>
      <c r="K277" s="12"/>
      <c r="L277" s="1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.5" hidden="1" customHeight="1">
      <c r="A278" s="7"/>
      <c r="B278" s="87"/>
      <c r="C278" s="88"/>
      <c r="D278" s="62" t="s">
        <v>185</v>
      </c>
      <c r="E278" s="90">
        <v>0</v>
      </c>
      <c r="F278" s="2"/>
      <c r="G278" s="2"/>
      <c r="H278" s="2"/>
      <c r="I278" s="12"/>
      <c r="J278" s="12"/>
      <c r="K278" s="12"/>
      <c r="L278" s="1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.5" hidden="1" customHeight="1">
      <c r="A279" s="7"/>
      <c r="B279" s="87"/>
      <c r="C279" s="88"/>
      <c r="D279" s="91" t="s">
        <v>187</v>
      </c>
      <c r="E279" s="90" t="e">
        <f>+'[1]DETALLE PRESUPUESTO'!D1095</f>
        <v>#REF!</v>
      </c>
      <c r="F279" s="2"/>
      <c r="G279" s="2"/>
      <c r="H279" s="2"/>
      <c r="I279" s="12"/>
      <c r="J279" s="12"/>
      <c r="K279" s="12"/>
      <c r="L279" s="1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.5" hidden="1" customHeight="1">
      <c r="A280" s="7"/>
      <c r="B280" s="87"/>
      <c r="C280" s="88"/>
      <c r="D280" s="91"/>
      <c r="E280" s="90"/>
      <c r="F280" s="2"/>
      <c r="G280" s="2"/>
      <c r="H280" s="2"/>
      <c r="I280" s="12"/>
      <c r="J280" s="12"/>
      <c r="K280" s="12"/>
      <c r="L280" s="1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27" hidden="1" customHeight="1">
      <c r="A281" s="7"/>
      <c r="B281" s="87" t="s">
        <v>228</v>
      </c>
      <c r="C281" s="88" t="s">
        <v>238</v>
      </c>
      <c r="D281" s="89" t="e">
        <f>+'[1]DETALLE PRESUPUESTO'!C1100</f>
        <v>#REF!</v>
      </c>
      <c r="E281" s="86" t="e">
        <f>SUM(E282:E284)</f>
        <v>#REF!</v>
      </c>
      <c r="F281" s="2"/>
      <c r="G281" s="2"/>
      <c r="H281" s="2"/>
      <c r="I281" s="12"/>
      <c r="J281" s="12"/>
      <c r="K281" s="12"/>
      <c r="L281" s="1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.5" hidden="1" customHeight="1">
      <c r="A282" s="7"/>
      <c r="B282" s="87"/>
      <c r="C282" s="88"/>
      <c r="D282" s="62" t="s">
        <v>184</v>
      </c>
      <c r="E282" s="90">
        <v>0</v>
      </c>
      <c r="F282" s="2"/>
      <c r="G282" s="2"/>
      <c r="H282" s="2"/>
      <c r="I282" s="12"/>
      <c r="J282" s="12"/>
      <c r="K282" s="12"/>
      <c r="L282" s="1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.5" hidden="1" customHeight="1">
      <c r="A283" s="7"/>
      <c r="B283" s="87"/>
      <c r="C283" s="88"/>
      <c r="D283" s="62" t="s">
        <v>185</v>
      </c>
      <c r="E283" s="90">
        <v>0</v>
      </c>
      <c r="F283" s="2"/>
      <c r="G283" s="2"/>
      <c r="H283" s="2"/>
      <c r="I283" s="12"/>
      <c r="J283" s="12"/>
      <c r="K283" s="12"/>
      <c r="L283" s="1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.5" hidden="1" customHeight="1">
      <c r="A284" s="7"/>
      <c r="B284" s="87"/>
      <c r="C284" s="88"/>
      <c r="D284" s="91" t="s">
        <v>187</v>
      </c>
      <c r="E284" s="90" t="e">
        <f>+'[1]DETALLE PRESUPUESTO'!D1101</f>
        <v>#REF!</v>
      </c>
      <c r="F284" s="2"/>
      <c r="G284" s="2"/>
      <c r="H284" s="2"/>
      <c r="I284" s="12"/>
      <c r="J284" s="12"/>
      <c r="K284" s="12"/>
      <c r="L284" s="1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.5" hidden="1" customHeight="1">
      <c r="A285" s="7"/>
      <c r="B285" s="87"/>
      <c r="C285" s="88"/>
      <c r="D285" s="91"/>
      <c r="E285" s="90"/>
      <c r="F285" s="2"/>
      <c r="G285" s="2"/>
      <c r="H285" s="2"/>
      <c r="I285" s="12"/>
      <c r="J285" s="12"/>
      <c r="K285" s="12"/>
      <c r="L285" s="1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27" hidden="1" customHeight="1">
      <c r="A286" s="7"/>
      <c r="B286" s="87" t="s">
        <v>228</v>
      </c>
      <c r="C286" s="88" t="s">
        <v>209</v>
      </c>
      <c r="D286" s="89" t="e">
        <f>+'[1]DETALLE PRESUPUESTO'!C1108</f>
        <v>#REF!</v>
      </c>
      <c r="E286" s="86" t="e">
        <f>SUM(E287:E289)</f>
        <v>#REF!</v>
      </c>
      <c r="F286" s="2"/>
      <c r="G286" s="2"/>
      <c r="H286" s="2"/>
      <c r="I286" s="12"/>
      <c r="J286" s="12"/>
      <c r="K286" s="12"/>
      <c r="L286" s="1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.5" hidden="1" customHeight="1">
      <c r="A287" s="7"/>
      <c r="B287" s="87"/>
      <c r="C287" s="88"/>
      <c r="D287" s="62" t="s">
        <v>184</v>
      </c>
      <c r="E287" s="90">
        <v>0</v>
      </c>
      <c r="F287" s="2"/>
      <c r="G287" s="2"/>
      <c r="H287" s="2"/>
      <c r="I287" s="12"/>
      <c r="J287" s="12"/>
      <c r="K287" s="12"/>
      <c r="L287" s="1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.5" hidden="1" customHeight="1">
      <c r="A288" s="7"/>
      <c r="B288" s="87"/>
      <c r="C288" s="88"/>
      <c r="D288" s="62" t="s">
        <v>185</v>
      </c>
      <c r="E288" s="90">
        <v>0</v>
      </c>
      <c r="F288" s="2"/>
      <c r="G288" s="2"/>
      <c r="H288" s="2"/>
      <c r="I288" s="12"/>
      <c r="J288" s="12"/>
      <c r="K288" s="12"/>
      <c r="L288" s="1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.5" hidden="1" customHeight="1">
      <c r="A289" s="7"/>
      <c r="B289" s="87"/>
      <c r="C289" s="88"/>
      <c r="D289" s="91" t="s">
        <v>187</v>
      </c>
      <c r="E289" s="90" t="e">
        <f>+'[1]DETALLE PRESUPUESTO'!D1108</f>
        <v>#REF!</v>
      </c>
      <c r="F289" s="2"/>
      <c r="G289" s="2"/>
      <c r="H289" s="2"/>
      <c r="I289" s="12"/>
      <c r="J289" s="12"/>
      <c r="K289" s="12"/>
      <c r="L289" s="1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.5" hidden="1" customHeight="1">
      <c r="A290" s="7"/>
      <c r="B290" s="87"/>
      <c r="C290" s="88"/>
      <c r="D290" s="91"/>
      <c r="E290" s="90"/>
      <c r="F290" s="2"/>
      <c r="G290" s="2"/>
      <c r="H290" s="2"/>
      <c r="I290" s="12"/>
      <c r="J290" s="12"/>
      <c r="K290" s="12"/>
      <c r="L290" s="1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.5" hidden="1" customHeight="1">
      <c r="A291" s="7"/>
      <c r="B291" s="87" t="s">
        <v>228</v>
      </c>
      <c r="C291" s="88" t="s">
        <v>239</v>
      </c>
      <c r="D291" s="89" t="e">
        <f>+'[1]DETALLE PRESUPUESTO'!#REF!</f>
        <v>#REF!</v>
      </c>
      <c r="E291" s="86" t="e">
        <f>SUM(E292:E294)</f>
        <v>#REF!</v>
      </c>
      <c r="F291" s="2"/>
      <c r="G291" s="2"/>
      <c r="H291" s="2"/>
      <c r="I291" s="12"/>
      <c r="J291" s="12"/>
      <c r="K291" s="12"/>
      <c r="L291" s="1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.5" hidden="1" customHeight="1">
      <c r="A292" s="7"/>
      <c r="B292" s="87"/>
      <c r="C292" s="88"/>
      <c r="D292" s="62" t="s">
        <v>184</v>
      </c>
      <c r="E292" s="90">
        <v>0</v>
      </c>
      <c r="F292" s="2"/>
      <c r="G292" s="2"/>
      <c r="H292" s="2"/>
      <c r="I292" s="12"/>
      <c r="J292" s="12"/>
      <c r="K292" s="12"/>
      <c r="L292" s="1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.5" hidden="1" customHeight="1">
      <c r="A293" s="7"/>
      <c r="B293" s="87"/>
      <c r="C293" s="88"/>
      <c r="D293" s="62" t="s">
        <v>185</v>
      </c>
      <c r="E293" s="90">
        <v>0</v>
      </c>
      <c r="F293" s="2"/>
      <c r="G293" s="2"/>
      <c r="H293" s="2"/>
      <c r="I293" s="12"/>
      <c r="J293" s="12"/>
      <c r="K293" s="12"/>
      <c r="L293" s="1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.5" hidden="1" customHeight="1">
      <c r="A294" s="7"/>
      <c r="B294" s="87"/>
      <c r="C294" s="88"/>
      <c r="D294" s="91" t="s">
        <v>187</v>
      </c>
      <c r="E294" s="90" t="e">
        <f>+'[1]DETALLE PRESUPUESTO'!#REF!</f>
        <v>#REF!</v>
      </c>
      <c r="F294" s="2"/>
      <c r="G294" s="2"/>
      <c r="H294" s="2"/>
      <c r="I294" s="12"/>
      <c r="J294" s="12"/>
      <c r="K294" s="12"/>
      <c r="L294" s="1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.5" hidden="1" customHeight="1">
      <c r="A295" s="7"/>
      <c r="B295" s="87"/>
      <c r="C295" s="88"/>
      <c r="D295" s="91"/>
      <c r="E295" s="90"/>
      <c r="F295" s="2"/>
      <c r="G295" s="2"/>
      <c r="H295" s="2"/>
      <c r="I295" s="12"/>
      <c r="J295" s="12"/>
      <c r="K295" s="12"/>
      <c r="L295" s="1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.5" hidden="1" customHeight="1">
      <c r="A296" s="7"/>
      <c r="B296" s="87" t="s">
        <v>228</v>
      </c>
      <c r="C296" s="88" t="s">
        <v>240</v>
      </c>
      <c r="D296" s="89" t="e">
        <f>+'[1]DETALLE PRESUPUESTO'!#REF!</f>
        <v>#REF!</v>
      </c>
      <c r="E296" s="86" t="e">
        <f>SUM(E297:E299)</f>
        <v>#REF!</v>
      </c>
      <c r="F296" s="2"/>
      <c r="G296" s="2"/>
      <c r="H296" s="2"/>
      <c r="I296" s="12"/>
      <c r="J296" s="12"/>
      <c r="K296" s="12"/>
      <c r="L296" s="1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.5" hidden="1" customHeight="1">
      <c r="A297" s="7"/>
      <c r="B297" s="87"/>
      <c r="C297" s="88"/>
      <c r="D297" s="62" t="s">
        <v>184</v>
      </c>
      <c r="E297" s="90">
        <v>0</v>
      </c>
      <c r="F297" s="2"/>
      <c r="G297" s="2"/>
      <c r="H297" s="2"/>
      <c r="I297" s="12"/>
      <c r="J297" s="12"/>
      <c r="K297" s="12"/>
      <c r="L297" s="1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.5" hidden="1" customHeight="1">
      <c r="A298" s="7"/>
      <c r="B298" s="87"/>
      <c r="C298" s="88"/>
      <c r="D298" s="62" t="s">
        <v>185</v>
      </c>
      <c r="E298" s="90">
        <v>0</v>
      </c>
      <c r="F298" s="2"/>
      <c r="G298" s="2"/>
      <c r="H298" s="2"/>
      <c r="I298" s="12"/>
      <c r="J298" s="12"/>
      <c r="K298" s="12"/>
      <c r="L298" s="1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.5" hidden="1" customHeight="1">
      <c r="A299" s="7"/>
      <c r="B299" s="87"/>
      <c r="C299" s="88"/>
      <c r="D299" s="91" t="s">
        <v>187</v>
      </c>
      <c r="E299" s="90" t="e">
        <f>+'[1]DETALLE PRESUPUESTO'!#REF!</f>
        <v>#REF!</v>
      </c>
      <c r="F299" s="2"/>
      <c r="G299" s="2"/>
      <c r="H299" s="2"/>
      <c r="I299" s="12"/>
      <c r="J299" s="12"/>
      <c r="K299" s="12"/>
      <c r="L299" s="1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.5" hidden="1" customHeight="1">
      <c r="A300" s="7"/>
      <c r="B300" s="87"/>
      <c r="C300" s="88"/>
      <c r="D300" s="91"/>
      <c r="E300" s="90"/>
      <c r="F300" s="2"/>
      <c r="G300" s="2"/>
      <c r="H300" s="2"/>
      <c r="I300" s="12"/>
      <c r="J300" s="12"/>
      <c r="K300" s="12"/>
      <c r="L300" s="1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.5" hidden="1" customHeight="1">
      <c r="A301" s="7"/>
      <c r="B301" s="87" t="s">
        <v>228</v>
      </c>
      <c r="C301" s="88" t="s">
        <v>211</v>
      </c>
      <c r="D301" s="89" t="e">
        <f>+'[1]DETALLE PRESUPUESTO'!#REF!</f>
        <v>#REF!</v>
      </c>
      <c r="E301" s="86" t="e">
        <f>SUM(E302:E304)</f>
        <v>#REF!</v>
      </c>
      <c r="F301" s="2"/>
      <c r="G301" s="2"/>
      <c r="H301" s="2"/>
      <c r="I301" s="12"/>
      <c r="J301" s="12"/>
      <c r="K301" s="12"/>
      <c r="L301" s="1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.5" hidden="1" customHeight="1">
      <c r="A302" s="7"/>
      <c r="B302" s="87"/>
      <c r="C302" s="88"/>
      <c r="D302" s="62" t="s">
        <v>184</v>
      </c>
      <c r="E302" s="90">
        <v>0</v>
      </c>
      <c r="F302" s="2"/>
      <c r="G302" s="2"/>
      <c r="H302" s="2"/>
      <c r="I302" s="12"/>
      <c r="J302" s="12"/>
      <c r="K302" s="12"/>
      <c r="L302" s="1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.5" hidden="1" customHeight="1">
      <c r="A303" s="7"/>
      <c r="B303" s="87"/>
      <c r="C303" s="88"/>
      <c r="D303" s="62" t="s">
        <v>185</v>
      </c>
      <c r="E303" s="90">
        <v>0</v>
      </c>
      <c r="F303" s="2"/>
      <c r="G303" s="2"/>
      <c r="H303" s="2"/>
      <c r="I303" s="12"/>
      <c r="J303" s="12"/>
      <c r="K303" s="12"/>
      <c r="L303" s="1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.5" hidden="1" customHeight="1">
      <c r="A304" s="7"/>
      <c r="B304" s="87"/>
      <c r="C304" s="88"/>
      <c r="D304" s="91" t="s">
        <v>187</v>
      </c>
      <c r="E304" s="90" t="e">
        <f>+'[1]DETALLE PRESUPUESTO'!#REF!</f>
        <v>#REF!</v>
      </c>
      <c r="F304" s="2"/>
      <c r="G304" s="2"/>
      <c r="H304" s="2"/>
      <c r="I304" s="12"/>
      <c r="J304" s="12"/>
      <c r="K304" s="12"/>
      <c r="L304" s="1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.5" hidden="1" customHeight="1">
      <c r="A305" s="7"/>
      <c r="B305" s="87"/>
      <c r="C305" s="88"/>
      <c r="D305" s="91"/>
      <c r="E305" s="90"/>
      <c r="F305" s="2"/>
      <c r="G305" s="2"/>
      <c r="H305" s="2"/>
      <c r="I305" s="12"/>
      <c r="J305" s="12"/>
      <c r="K305" s="12"/>
      <c r="L305" s="1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.5" hidden="1" customHeight="1">
      <c r="A306" s="7"/>
      <c r="B306" s="87" t="s">
        <v>228</v>
      </c>
      <c r="C306" s="88" t="s">
        <v>241</v>
      </c>
      <c r="D306" s="89" t="e">
        <f>+'[1]DETALLE PRESUPUESTO'!#REF!</f>
        <v>#REF!</v>
      </c>
      <c r="E306" s="86" t="e">
        <f>SUM(E307:E309)</f>
        <v>#REF!</v>
      </c>
      <c r="F306" s="2"/>
      <c r="G306" s="2"/>
      <c r="H306" s="2"/>
      <c r="I306" s="12"/>
      <c r="J306" s="12"/>
      <c r="K306" s="12"/>
      <c r="L306" s="1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.5" hidden="1" customHeight="1">
      <c r="A307" s="7"/>
      <c r="B307" s="87"/>
      <c r="C307" s="88"/>
      <c r="D307" s="62" t="s">
        <v>184</v>
      </c>
      <c r="E307" s="90">
        <v>0</v>
      </c>
      <c r="F307" s="2"/>
      <c r="G307" s="2"/>
      <c r="H307" s="2"/>
      <c r="I307" s="12"/>
      <c r="J307" s="12"/>
      <c r="K307" s="12"/>
      <c r="L307" s="1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.5" hidden="1" customHeight="1">
      <c r="A308" s="7"/>
      <c r="B308" s="87"/>
      <c r="C308" s="88"/>
      <c r="D308" s="62" t="s">
        <v>185</v>
      </c>
      <c r="E308" s="90">
        <v>0</v>
      </c>
      <c r="F308" s="2"/>
      <c r="G308" s="2"/>
      <c r="H308" s="2"/>
      <c r="I308" s="12"/>
      <c r="J308" s="12"/>
      <c r="K308" s="12"/>
      <c r="L308" s="1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.5" hidden="1" customHeight="1">
      <c r="A309" s="7"/>
      <c r="B309" s="87"/>
      <c r="C309" s="88"/>
      <c r="D309" s="91" t="s">
        <v>187</v>
      </c>
      <c r="E309" s="90" t="e">
        <f>+'[1]DETALLE PRESUPUESTO'!#REF!</f>
        <v>#REF!</v>
      </c>
      <c r="F309" s="2"/>
      <c r="G309" s="2"/>
      <c r="H309" s="2"/>
      <c r="I309" s="12"/>
      <c r="J309" s="12"/>
      <c r="K309" s="12"/>
      <c r="L309" s="1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.5" hidden="1" customHeight="1">
      <c r="A310" s="7"/>
      <c r="B310" s="87"/>
      <c r="C310" s="88"/>
      <c r="D310" s="91"/>
      <c r="E310" s="90"/>
      <c r="F310" s="2"/>
      <c r="G310" s="2"/>
      <c r="H310" s="2"/>
      <c r="I310" s="12"/>
      <c r="J310" s="12"/>
      <c r="K310" s="12"/>
      <c r="L310" s="1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.5" hidden="1" customHeight="1">
      <c r="A311" s="7"/>
      <c r="B311" s="87" t="s">
        <v>228</v>
      </c>
      <c r="C311" s="88" t="s">
        <v>242</v>
      </c>
      <c r="D311" s="89" t="e">
        <f>+'[1]DETALLE PRESUPUESTO'!#REF!</f>
        <v>#REF!</v>
      </c>
      <c r="E311" s="86" t="e">
        <f>SUM(E312:E314)</f>
        <v>#REF!</v>
      </c>
      <c r="F311" s="2"/>
      <c r="G311" s="2"/>
      <c r="H311" s="2"/>
      <c r="I311" s="12"/>
      <c r="J311" s="12"/>
      <c r="K311" s="12"/>
      <c r="L311" s="1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.5" hidden="1" customHeight="1">
      <c r="A312" s="7"/>
      <c r="B312" s="87"/>
      <c r="C312" s="88"/>
      <c r="D312" s="62" t="s">
        <v>184</v>
      </c>
      <c r="E312" s="90">
        <v>0</v>
      </c>
      <c r="F312" s="2"/>
      <c r="G312" s="2"/>
      <c r="H312" s="2"/>
      <c r="I312" s="12"/>
      <c r="J312" s="12"/>
      <c r="K312" s="12"/>
      <c r="L312" s="1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.5" hidden="1" customHeight="1">
      <c r="A313" s="7"/>
      <c r="B313" s="87"/>
      <c r="C313" s="88"/>
      <c r="D313" s="62" t="s">
        <v>185</v>
      </c>
      <c r="E313" s="90" t="e">
        <f>+'[1]DETALLE PRESUPUESTO'!#REF!</f>
        <v>#REF!</v>
      </c>
      <c r="F313" s="2"/>
      <c r="G313" s="2"/>
      <c r="H313" s="2"/>
      <c r="I313" s="12"/>
      <c r="J313" s="12"/>
      <c r="K313" s="12"/>
      <c r="L313" s="1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.5" hidden="1" customHeight="1">
      <c r="A314" s="7"/>
      <c r="B314" s="87"/>
      <c r="C314" s="88"/>
      <c r="D314" s="91" t="s">
        <v>187</v>
      </c>
      <c r="E314" s="90">
        <v>0</v>
      </c>
      <c r="F314" s="2"/>
      <c r="G314" s="2"/>
      <c r="H314" s="2"/>
      <c r="I314" s="12"/>
      <c r="J314" s="12"/>
      <c r="K314" s="12"/>
      <c r="L314" s="1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.5" hidden="1" customHeight="1">
      <c r="A315" s="7"/>
      <c r="B315" s="87"/>
      <c r="C315" s="88"/>
      <c r="D315" s="91"/>
      <c r="E315" s="90"/>
      <c r="F315" s="2"/>
      <c r="G315" s="2"/>
      <c r="H315" s="2"/>
      <c r="I315" s="12"/>
      <c r="J315" s="12"/>
      <c r="K315" s="12"/>
      <c r="L315" s="1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9.5" hidden="1" customHeight="1">
      <c r="A316" s="7"/>
      <c r="B316" s="87" t="s">
        <v>228</v>
      </c>
      <c r="C316" s="88" t="s">
        <v>243</v>
      </c>
      <c r="D316" s="89" t="e">
        <f>+'[1]DETALLE PRESUPUESTO'!#REF!</f>
        <v>#REF!</v>
      </c>
      <c r="E316" s="86" t="e">
        <f>SUM(E317:E319)</f>
        <v>#REF!</v>
      </c>
      <c r="F316" s="2"/>
      <c r="G316" s="2"/>
      <c r="H316" s="2"/>
      <c r="I316" s="12"/>
      <c r="J316" s="12"/>
      <c r="K316" s="12"/>
      <c r="L316" s="1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.5" hidden="1" customHeight="1">
      <c r="A317" s="7"/>
      <c r="B317" s="87"/>
      <c r="C317" s="88"/>
      <c r="D317" s="62" t="s">
        <v>184</v>
      </c>
      <c r="E317" s="90">
        <v>0</v>
      </c>
      <c r="F317" s="2"/>
      <c r="G317" s="2"/>
      <c r="H317" s="2"/>
      <c r="I317" s="12"/>
      <c r="J317" s="12"/>
      <c r="K317" s="12"/>
      <c r="L317" s="1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.5" hidden="1" customHeight="1">
      <c r="A318" s="7"/>
      <c r="B318" s="87"/>
      <c r="C318" s="88"/>
      <c r="D318" s="62" t="s">
        <v>185</v>
      </c>
      <c r="E318" s="90">
        <v>0</v>
      </c>
      <c r="F318" s="2"/>
      <c r="G318" s="2"/>
      <c r="H318" s="2"/>
      <c r="I318" s="12"/>
      <c r="J318" s="12"/>
      <c r="K318" s="12"/>
      <c r="L318" s="1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.5" hidden="1" customHeight="1">
      <c r="A319" s="7"/>
      <c r="B319" s="87"/>
      <c r="C319" s="88"/>
      <c r="D319" s="91" t="s">
        <v>187</v>
      </c>
      <c r="E319" s="90" t="e">
        <f>+'[1]DETALLE PRESUPUESTO'!#REF!</f>
        <v>#REF!</v>
      </c>
      <c r="F319" s="2"/>
      <c r="G319" s="2"/>
      <c r="H319" s="2"/>
      <c r="I319" s="12"/>
      <c r="J319" s="12"/>
      <c r="K319" s="12"/>
      <c r="L319" s="1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.5" hidden="1" customHeight="1">
      <c r="A320" s="7"/>
      <c r="B320" s="87"/>
      <c r="C320" s="88"/>
      <c r="D320" s="91"/>
      <c r="E320" s="90"/>
      <c r="F320" s="2"/>
      <c r="G320" s="2"/>
      <c r="H320" s="2"/>
      <c r="I320" s="12"/>
      <c r="J320" s="12"/>
      <c r="K320" s="12"/>
      <c r="L320" s="1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.5" hidden="1" customHeight="1">
      <c r="A321" s="7"/>
      <c r="B321" s="87" t="s">
        <v>228</v>
      </c>
      <c r="C321" s="88" t="s">
        <v>244</v>
      </c>
      <c r="D321" s="89" t="e">
        <f>+'[1]DETALLE PRESUPUESTO'!#REF!</f>
        <v>#REF!</v>
      </c>
      <c r="E321" s="86" t="e">
        <f>SUM(E322:E324)</f>
        <v>#REF!</v>
      </c>
      <c r="F321" s="2"/>
      <c r="G321" s="2"/>
      <c r="H321" s="2"/>
      <c r="I321" s="12"/>
      <c r="J321" s="12"/>
      <c r="K321" s="12"/>
      <c r="L321" s="1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.5" hidden="1" customHeight="1">
      <c r="A322" s="7"/>
      <c r="B322" s="87"/>
      <c r="C322" s="88"/>
      <c r="D322" s="62" t="s">
        <v>184</v>
      </c>
      <c r="E322" s="90">
        <v>0</v>
      </c>
      <c r="F322" s="2"/>
      <c r="G322" s="2"/>
      <c r="H322" s="2"/>
      <c r="I322" s="12"/>
      <c r="J322" s="12"/>
      <c r="K322" s="12"/>
      <c r="L322" s="1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.5" hidden="1" customHeight="1">
      <c r="A323" s="7"/>
      <c r="B323" s="87"/>
      <c r="C323" s="88"/>
      <c r="D323" s="62" t="s">
        <v>185</v>
      </c>
      <c r="E323" s="90">
        <v>0</v>
      </c>
      <c r="F323" s="2"/>
      <c r="G323" s="2"/>
      <c r="H323" s="2"/>
      <c r="I323" s="12"/>
      <c r="J323" s="12"/>
      <c r="K323" s="12"/>
      <c r="L323" s="1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.5" hidden="1" customHeight="1">
      <c r="A324" s="7"/>
      <c r="B324" s="87"/>
      <c r="C324" s="88"/>
      <c r="D324" s="91" t="s">
        <v>187</v>
      </c>
      <c r="E324" s="90" t="e">
        <f>+'[1]DETALLE PRESUPUESTO'!#REF!</f>
        <v>#REF!</v>
      </c>
      <c r="F324" s="2"/>
      <c r="G324" s="2"/>
      <c r="H324" s="2"/>
      <c r="I324" s="12"/>
      <c r="J324" s="12"/>
      <c r="K324" s="12"/>
      <c r="L324" s="1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.5" customHeight="1">
      <c r="A325" s="7"/>
      <c r="B325" s="83" t="s">
        <v>226</v>
      </c>
      <c r="C325" s="95" t="s">
        <v>234</v>
      </c>
      <c r="D325" s="74" t="s">
        <v>245</v>
      </c>
      <c r="E325" s="86">
        <f>+E326</f>
        <v>73535488.939999998</v>
      </c>
      <c r="F325" s="2"/>
      <c r="G325" s="2"/>
      <c r="H325" s="2"/>
      <c r="I325" s="12"/>
      <c r="J325" s="12"/>
      <c r="K325" s="12"/>
      <c r="L325" s="1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.5" customHeight="1">
      <c r="A326" s="7"/>
      <c r="B326" s="87" t="s">
        <v>228</v>
      </c>
      <c r="C326" s="88" t="s">
        <v>181</v>
      </c>
      <c r="D326" s="94" t="str">
        <f>+'DETALLE PROG. III'!C313</f>
        <v>SUMAS IMPROBADAS EN PRESUPUESTO ORDINARIO 2021</v>
      </c>
      <c r="E326" s="86">
        <f>SUM(E327:E328)</f>
        <v>73535488.939999998</v>
      </c>
      <c r="F326" s="2"/>
      <c r="G326" s="2"/>
      <c r="H326" s="2"/>
      <c r="I326" s="12"/>
      <c r="J326" s="12"/>
      <c r="K326" s="12"/>
      <c r="L326" s="1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.5" customHeight="1">
      <c r="A327" s="7"/>
      <c r="B327" s="87"/>
      <c r="C327" s="88"/>
      <c r="D327" s="66" t="s">
        <v>196</v>
      </c>
      <c r="E327" s="90">
        <v>0</v>
      </c>
      <c r="F327" s="2"/>
      <c r="G327" s="2"/>
      <c r="H327" s="2"/>
      <c r="I327" s="12"/>
      <c r="J327" s="12"/>
      <c r="K327" s="12"/>
      <c r="L327" s="1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.5" customHeight="1">
      <c r="A328" s="7"/>
      <c r="B328" s="87"/>
      <c r="C328" s="88"/>
      <c r="D328" s="91" t="s">
        <v>246</v>
      </c>
      <c r="E328" s="90">
        <f>+'DETALLE PROG. III'!D316</f>
        <v>73535488.939999998</v>
      </c>
      <c r="F328" s="2"/>
      <c r="G328" s="2"/>
      <c r="H328" s="2"/>
      <c r="I328" s="12"/>
      <c r="J328" s="12"/>
      <c r="K328" s="12"/>
      <c r="L328" s="1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.5" customHeight="1">
      <c r="A329" s="7"/>
      <c r="B329" s="87"/>
      <c r="C329" s="88"/>
      <c r="D329" s="91"/>
      <c r="E329" s="90"/>
      <c r="F329" s="2"/>
      <c r="G329" s="2"/>
      <c r="H329" s="2"/>
      <c r="I329" s="12"/>
      <c r="J329" s="12"/>
      <c r="K329" s="12"/>
      <c r="L329" s="1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7"/>
      <c r="B330" s="87"/>
      <c r="C330" s="88"/>
      <c r="D330" s="91"/>
      <c r="E330" s="90"/>
      <c r="F330" s="2"/>
      <c r="G330" s="2"/>
      <c r="H330" s="2"/>
      <c r="I330" s="12"/>
      <c r="J330" s="12"/>
      <c r="K330" s="12"/>
      <c r="L330" s="1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7.25" customHeight="1">
      <c r="A331" s="7"/>
      <c r="B331" s="443" t="s">
        <v>247</v>
      </c>
      <c r="C331" s="438"/>
      <c r="D331" s="439"/>
      <c r="E331" s="73">
        <f>+E132+E148+E204+E325</f>
        <v>1699386152.614671</v>
      </c>
      <c r="F331" s="2"/>
      <c r="G331" s="2"/>
      <c r="H331" s="12"/>
      <c r="I331" s="12"/>
      <c r="J331" s="12"/>
      <c r="K331" s="12"/>
      <c r="L331" s="1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21.75" customHeight="1">
      <c r="A332" s="7"/>
      <c r="B332" s="7"/>
      <c r="C332" s="52"/>
      <c r="D332" s="7"/>
      <c r="E332" s="39"/>
      <c r="F332" s="2"/>
      <c r="G332" s="2"/>
      <c r="H332" s="12"/>
      <c r="I332" s="12"/>
      <c r="J332" s="12"/>
      <c r="K332" s="12"/>
      <c r="L332" s="1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8" hidden="1" customHeight="1">
      <c r="A333" s="7"/>
      <c r="B333" s="442" t="s">
        <v>248</v>
      </c>
      <c r="C333" s="438"/>
      <c r="D333" s="438"/>
      <c r="E333" s="439"/>
      <c r="F333" s="2"/>
      <c r="G333" s="2"/>
      <c r="H333" s="2"/>
      <c r="I333" s="12"/>
      <c r="J333" s="12"/>
      <c r="K333" s="12"/>
      <c r="L333" s="1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.5" hidden="1" customHeight="1">
      <c r="A334" s="7"/>
      <c r="B334" s="74" t="s">
        <v>226</v>
      </c>
      <c r="C334" s="64" t="s">
        <v>181</v>
      </c>
      <c r="D334" s="74" t="s">
        <v>249</v>
      </c>
      <c r="E334" s="97" t="s">
        <v>250</v>
      </c>
      <c r="F334" s="2"/>
      <c r="G334" s="2"/>
      <c r="H334" s="2"/>
      <c r="I334" s="12"/>
      <c r="J334" s="12"/>
      <c r="K334" s="12"/>
      <c r="L334" s="1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.5" hidden="1" customHeight="1">
      <c r="A335" s="7"/>
      <c r="B335" s="92" t="s">
        <v>228</v>
      </c>
      <c r="C335" s="98" t="s">
        <v>181</v>
      </c>
      <c r="D335" s="92" t="s">
        <v>251</v>
      </c>
      <c r="E335" s="97"/>
      <c r="F335" s="2"/>
      <c r="G335" s="2"/>
      <c r="H335" s="2"/>
      <c r="I335" s="12"/>
      <c r="J335" s="12"/>
      <c r="K335" s="12"/>
      <c r="L335" s="1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.5" hidden="1" customHeight="1">
      <c r="A336" s="7"/>
      <c r="B336" s="92" t="s">
        <v>228</v>
      </c>
      <c r="C336" s="98" t="s">
        <v>189</v>
      </c>
      <c r="D336" s="92" t="s">
        <v>251</v>
      </c>
      <c r="E336" s="97"/>
      <c r="F336" s="2"/>
      <c r="G336" s="2"/>
      <c r="H336" s="2"/>
      <c r="I336" s="12"/>
      <c r="J336" s="12"/>
      <c r="K336" s="12"/>
      <c r="L336" s="1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.5" hidden="1" customHeight="1">
      <c r="A337" s="7"/>
      <c r="B337" s="77"/>
      <c r="C337" s="64"/>
      <c r="D337" s="77"/>
      <c r="E337" s="97"/>
      <c r="F337" s="2"/>
      <c r="G337" s="2"/>
      <c r="H337" s="2"/>
      <c r="I337" s="12"/>
      <c r="J337" s="12"/>
      <c r="K337" s="12"/>
      <c r="L337" s="1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.5" hidden="1" customHeight="1">
      <c r="A338" s="7"/>
      <c r="B338" s="74" t="s">
        <v>226</v>
      </c>
      <c r="C338" s="64" t="s">
        <v>189</v>
      </c>
      <c r="D338" s="74" t="s">
        <v>252</v>
      </c>
      <c r="E338" s="97" t="s">
        <v>250</v>
      </c>
      <c r="F338" s="2"/>
      <c r="G338" s="2"/>
      <c r="H338" s="2"/>
      <c r="I338" s="12"/>
      <c r="J338" s="12"/>
      <c r="K338" s="12"/>
      <c r="L338" s="1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.5" hidden="1" customHeight="1">
      <c r="A339" s="7"/>
      <c r="B339" s="92" t="s">
        <v>228</v>
      </c>
      <c r="C339" s="98" t="s">
        <v>181</v>
      </c>
      <c r="D339" s="92" t="s">
        <v>251</v>
      </c>
      <c r="E339" s="97"/>
      <c r="F339" s="2"/>
      <c r="G339" s="2"/>
      <c r="H339" s="2"/>
      <c r="I339" s="12"/>
      <c r="J339" s="12"/>
      <c r="K339" s="12"/>
      <c r="L339" s="1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.5" hidden="1" customHeight="1">
      <c r="A340" s="7"/>
      <c r="B340" s="92" t="s">
        <v>228</v>
      </c>
      <c r="C340" s="98" t="s">
        <v>189</v>
      </c>
      <c r="D340" s="92" t="s">
        <v>251</v>
      </c>
      <c r="E340" s="97"/>
      <c r="F340" s="2"/>
      <c r="G340" s="2"/>
      <c r="H340" s="2"/>
      <c r="I340" s="12"/>
      <c r="J340" s="12"/>
      <c r="K340" s="12"/>
      <c r="L340" s="1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.5" hidden="1" customHeight="1">
      <c r="A341" s="7"/>
      <c r="B341" s="77"/>
      <c r="C341" s="64"/>
      <c r="D341" s="77"/>
      <c r="E341" s="97"/>
      <c r="F341" s="2"/>
      <c r="G341" s="2"/>
      <c r="H341" s="2"/>
      <c r="I341" s="12"/>
      <c r="J341" s="12"/>
      <c r="K341" s="12"/>
      <c r="L341" s="1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.5" hidden="1" customHeight="1">
      <c r="A342" s="7"/>
      <c r="B342" s="74" t="s">
        <v>226</v>
      </c>
      <c r="C342" s="64" t="s">
        <v>192</v>
      </c>
      <c r="D342" s="74" t="s">
        <v>253</v>
      </c>
      <c r="E342" s="97" t="s">
        <v>250</v>
      </c>
      <c r="F342" s="2"/>
      <c r="G342" s="2"/>
      <c r="H342" s="2"/>
      <c r="I342" s="12"/>
      <c r="J342" s="12"/>
      <c r="K342" s="12"/>
      <c r="L342" s="1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.5" hidden="1" customHeight="1">
      <c r="A343" s="7"/>
      <c r="B343" s="92" t="s">
        <v>228</v>
      </c>
      <c r="C343" s="98" t="s">
        <v>181</v>
      </c>
      <c r="D343" s="92" t="s">
        <v>251</v>
      </c>
      <c r="E343" s="97"/>
      <c r="F343" s="2"/>
      <c r="G343" s="2"/>
      <c r="H343" s="2"/>
      <c r="I343" s="12"/>
      <c r="J343" s="12"/>
      <c r="K343" s="12"/>
      <c r="L343" s="1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.5" hidden="1" customHeight="1">
      <c r="A344" s="7"/>
      <c r="B344" s="92" t="s">
        <v>228</v>
      </c>
      <c r="C344" s="98" t="s">
        <v>189</v>
      </c>
      <c r="D344" s="92" t="s">
        <v>251</v>
      </c>
      <c r="E344" s="97"/>
      <c r="F344" s="2"/>
      <c r="G344" s="2"/>
      <c r="H344" s="2"/>
      <c r="I344" s="12"/>
      <c r="J344" s="12"/>
      <c r="K344" s="12"/>
      <c r="L344" s="1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.5" hidden="1" customHeight="1">
      <c r="A345" s="7"/>
      <c r="B345" s="77"/>
      <c r="C345" s="64"/>
      <c r="D345" s="77"/>
      <c r="E345" s="97"/>
      <c r="F345" s="2"/>
      <c r="G345" s="2"/>
      <c r="H345" s="2"/>
      <c r="I345" s="12"/>
      <c r="J345" s="12"/>
      <c r="K345" s="12"/>
      <c r="L345" s="1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.5" hidden="1" customHeight="1">
      <c r="A346" s="7"/>
      <c r="B346" s="74" t="s">
        <v>226</v>
      </c>
      <c r="C346" s="64" t="s">
        <v>194</v>
      </c>
      <c r="D346" s="74" t="s">
        <v>254</v>
      </c>
      <c r="E346" s="97" t="s">
        <v>250</v>
      </c>
      <c r="F346" s="2"/>
      <c r="G346" s="2"/>
      <c r="H346" s="2"/>
      <c r="I346" s="12"/>
      <c r="J346" s="12"/>
      <c r="K346" s="12"/>
      <c r="L346" s="1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.5" hidden="1" customHeight="1">
      <c r="A347" s="7"/>
      <c r="B347" s="92" t="s">
        <v>228</v>
      </c>
      <c r="C347" s="98" t="s">
        <v>181</v>
      </c>
      <c r="D347" s="92" t="s">
        <v>251</v>
      </c>
      <c r="E347" s="97"/>
      <c r="F347" s="2"/>
      <c r="G347" s="2"/>
      <c r="H347" s="2"/>
      <c r="I347" s="12"/>
      <c r="J347" s="12"/>
      <c r="K347" s="12"/>
      <c r="L347" s="1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.5" hidden="1" customHeight="1">
      <c r="A348" s="7"/>
      <c r="B348" s="92" t="s">
        <v>228</v>
      </c>
      <c r="C348" s="98" t="s">
        <v>189</v>
      </c>
      <c r="D348" s="92" t="s">
        <v>251</v>
      </c>
      <c r="E348" s="97"/>
      <c r="F348" s="2"/>
      <c r="G348" s="2"/>
      <c r="H348" s="2"/>
      <c r="I348" s="12"/>
      <c r="J348" s="12"/>
      <c r="K348" s="12"/>
      <c r="L348" s="1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.5" hidden="1" customHeight="1">
      <c r="A349" s="7"/>
      <c r="B349" s="77"/>
      <c r="C349" s="64"/>
      <c r="D349" s="77"/>
      <c r="E349" s="97"/>
      <c r="F349" s="2"/>
      <c r="G349" s="2"/>
      <c r="H349" s="2"/>
      <c r="I349" s="12"/>
      <c r="J349" s="12"/>
      <c r="K349" s="12"/>
      <c r="L349" s="1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.5" hidden="1" customHeight="1">
      <c r="A350" s="7"/>
      <c r="B350" s="74" t="s">
        <v>226</v>
      </c>
      <c r="C350" s="64" t="s">
        <v>232</v>
      </c>
      <c r="D350" s="74" t="s">
        <v>255</v>
      </c>
      <c r="E350" s="97" t="s">
        <v>250</v>
      </c>
      <c r="F350" s="2"/>
      <c r="G350" s="2"/>
      <c r="H350" s="2"/>
      <c r="I350" s="12"/>
      <c r="J350" s="12"/>
      <c r="K350" s="12"/>
      <c r="L350" s="1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.5" hidden="1" customHeight="1">
      <c r="A351" s="7"/>
      <c r="B351" s="92" t="s">
        <v>228</v>
      </c>
      <c r="C351" s="98" t="s">
        <v>181</v>
      </c>
      <c r="D351" s="92" t="s">
        <v>251</v>
      </c>
      <c r="E351" s="97"/>
      <c r="F351" s="2"/>
      <c r="G351" s="2"/>
      <c r="H351" s="2"/>
      <c r="I351" s="12"/>
      <c r="J351" s="12"/>
      <c r="K351" s="12"/>
      <c r="L351" s="1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.5" hidden="1" customHeight="1">
      <c r="A352" s="7"/>
      <c r="B352" s="92" t="s">
        <v>228</v>
      </c>
      <c r="C352" s="98" t="s">
        <v>189</v>
      </c>
      <c r="D352" s="92" t="s">
        <v>251</v>
      </c>
      <c r="E352" s="97"/>
      <c r="F352" s="2"/>
      <c r="G352" s="2"/>
      <c r="H352" s="2"/>
      <c r="I352" s="12"/>
      <c r="J352" s="12"/>
      <c r="K352" s="12"/>
      <c r="L352" s="1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.5" hidden="1" customHeight="1">
      <c r="A353" s="7"/>
      <c r="B353" s="77"/>
      <c r="C353" s="64"/>
      <c r="D353" s="77"/>
      <c r="E353" s="97"/>
      <c r="F353" s="2"/>
      <c r="G353" s="2"/>
      <c r="H353" s="2"/>
      <c r="I353" s="12"/>
      <c r="J353" s="12"/>
      <c r="K353" s="12"/>
      <c r="L353" s="1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.5" hidden="1" customHeight="1">
      <c r="A354" s="7"/>
      <c r="B354" s="74" t="s">
        <v>226</v>
      </c>
      <c r="C354" s="64" t="s">
        <v>233</v>
      </c>
      <c r="D354" s="74" t="s">
        <v>256</v>
      </c>
      <c r="E354" s="97" t="s">
        <v>250</v>
      </c>
      <c r="F354" s="2"/>
      <c r="G354" s="2"/>
      <c r="H354" s="2"/>
      <c r="I354" s="12"/>
      <c r="J354" s="12"/>
      <c r="K354" s="12"/>
      <c r="L354" s="1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.5" hidden="1" customHeight="1">
      <c r="A355" s="7"/>
      <c r="B355" s="92" t="s">
        <v>228</v>
      </c>
      <c r="C355" s="98" t="s">
        <v>181</v>
      </c>
      <c r="D355" s="92" t="s">
        <v>251</v>
      </c>
      <c r="E355" s="97"/>
      <c r="F355" s="2"/>
      <c r="G355" s="2"/>
      <c r="H355" s="2"/>
      <c r="I355" s="12"/>
      <c r="J355" s="12"/>
      <c r="K355" s="12"/>
      <c r="L355" s="1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.5" hidden="1" customHeight="1">
      <c r="A356" s="7"/>
      <c r="B356" s="92" t="s">
        <v>228</v>
      </c>
      <c r="C356" s="98" t="s">
        <v>189</v>
      </c>
      <c r="D356" s="92" t="s">
        <v>251</v>
      </c>
      <c r="E356" s="97"/>
      <c r="F356" s="2"/>
      <c r="G356" s="2"/>
      <c r="H356" s="2"/>
      <c r="I356" s="12"/>
      <c r="J356" s="12"/>
      <c r="K356" s="12"/>
      <c r="L356" s="1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.5" hidden="1" customHeight="1">
      <c r="A357" s="7"/>
      <c r="B357" s="77"/>
      <c r="C357" s="64"/>
      <c r="D357" s="77"/>
      <c r="E357" s="97"/>
      <c r="F357" s="2"/>
      <c r="G357" s="2"/>
      <c r="H357" s="2"/>
      <c r="I357" s="12"/>
      <c r="J357" s="12"/>
      <c r="K357" s="12"/>
      <c r="L357" s="1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hidden="1" customHeight="1">
      <c r="A358" s="7"/>
      <c r="B358" s="74" t="s">
        <v>226</v>
      </c>
      <c r="C358" s="64" t="s">
        <v>234</v>
      </c>
      <c r="D358" s="74" t="s">
        <v>257</v>
      </c>
      <c r="E358" s="97" t="s">
        <v>250</v>
      </c>
      <c r="F358" s="2"/>
      <c r="G358" s="2"/>
      <c r="H358" s="2"/>
      <c r="I358" s="12"/>
      <c r="J358" s="12"/>
      <c r="K358" s="12"/>
      <c r="L358" s="1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8" customHeight="1">
      <c r="A359" s="7"/>
      <c r="B359" s="437" t="s">
        <v>258</v>
      </c>
      <c r="C359" s="438"/>
      <c r="D359" s="439"/>
      <c r="E359" s="99">
        <f>+E29+E129+E331+0.01</f>
        <v>3845143219.004118</v>
      </c>
      <c r="F359" s="2"/>
      <c r="G359" s="2"/>
      <c r="H359" s="2"/>
      <c r="I359" s="12"/>
      <c r="J359" s="12"/>
      <c r="K359" s="12"/>
      <c r="L359" s="1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.5" customHeight="1">
      <c r="A360" s="7"/>
      <c r="B360" s="7"/>
      <c r="C360" s="52"/>
      <c r="D360" s="7"/>
      <c r="E360" s="100">
        <f>+INGRESOS!C8</f>
        <v>3845143219</v>
      </c>
      <c r="F360" s="2"/>
      <c r="G360" s="2"/>
      <c r="H360" s="2"/>
      <c r="I360" s="12"/>
      <c r="J360" s="12"/>
      <c r="K360" s="12"/>
      <c r="L360" s="1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.5" customHeight="1">
      <c r="A361" s="7"/>
      <c r="B361" s="7"/>
      <c r="C361" s="52"/>
      <c r="D361" s="7"/>
      <c r="E361" s="100">
        <f>+E359-E360</f>
        <v>4.1179656982421875E-3</v>
      </c>
      <c r="F361" s="2"/>
      <c r="G361" s="2"/>
      <c r="H361" s="2"/>
      <c r="I361" s="12"/>
      <c r="J361" s="12"/>
      <c r="K361" s="12"/>
      <c r="L361" s="1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.5" customHeight="1">
      <c r="A362" s="7"/>
      <c r="B362" s="7"/>
      <c r="C362" s="52"/>
      <c r="D362" s="7"/>
      <c r="E362" s="27"/>
      <c r="F362" s="2"/>
      <c r="G362" s="2"/>
      <c r="H362" s="2"/>
      <c r="I362" s="12"/>
      <c r="J362" s="12"/>
      <c r="K362" s="12"/>
      <c r="L362" s="1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.5" customHeight="1">
      <c r="A363" s="7"/>
      <c r="B363" s="7"/>
      <c r="C363" s="52"/>
      <c r="D363" s="7"/>
      <c r="E363" s="27"/>
      <c r="F363" s="2"/>
      <c r="G363" s="2"/>
      <c r="H363" s="2"/>
      <c r="I363" s="12"/>
      <c r="J363" s="12"/>
      <c r="K363" s="12"/>
      <c r="L363" s="1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.5" customHeight="1">
      <c r="A364" s="7"/>
      <c r="B364" s="7"/>
      <c r="C364" s="52"/>
      <c r="D364" s="7"/>
      <c r="E364" s="39"/>
      <c r="F364" s="2"/>
      <c r="G364" s="2"/>
      <c r="H364" s="2"/>
      <c r="I364" s="12"/>
      <c r="J364" s="12"/>
      <c r="K364" s="12"/>
      <c r="L364" s="1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.5" customHeight="1">
      <c r="A365" s="7"/>
      <c r="B365" s="7"/>
      <c r="C365" s="52"/>
      <c r="D365" s="7"/>
      <c r="E365" s="39"/>
      <c r="F365" s="2"/>
      <c r="G365" s="2"/>
      <c r="H365" s="2"/>
      <c r="I365" s="12"/>
      <c r="J365" s="12"/>
      <c r="K365" s="12"/>
      <c r="L365" s="1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.5" customHeight="1">
      <c r="A366" s="7"/>
      <c r="B366" s="7"/>
      <c r="C366" s="52"/>
      <c r="D366" s="7"/>
      <c r="E366" s="39"/>
      <c r="F366" s="2"/>
      <c r="G366" s="2"/>
      <c r="H366" s="2"/>
      <c r="I366" s="12"/>
      <c r="J366" s="12"/>
      <c r="K366" s="12"/>
      <c r="L366" s="1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.5" customHeight="1">
      <c r="A367" s="7"/>
      <c r="B367" s="7"/>
      <c r="C367" s="52"/>
      <c r="D367" s="7"/>
      <c r="E367" s="39"/>
      <c r="F367" s="2"/>
      <c r="G367" s="2"/>
      <c r="H367" s="2"/>
      <c r="I367" s="12"/>
      <c r="J367" s="12"/>
      <c r="K367" s="12"/>
      <c r="L367" s="1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.5" customHeight="1">
      <c r="A368" s="7"/>
      <c r="B368" s="7"/>
      <c r="C368" s="52"/>
      <c r="D368" s="7"/>
      <c r="E368" s="39"/>
      <c r="F368" s="2"/>
      <c r="G368" s="2"/>
      <c r="H368" s="2"/>
      <c r="I368" s="12"/>
      <c r="J368" s="12"/>
      <c r="K368" s="12"/>
      <c r="L368" s="1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.5" customHeight="1">
      <c r="A369" s="7"/>
      <c r="B369" s="7"/>
      <c r="C369" s="52"/>
      <c r="D369" s="7"/>
      <c r="E369" s="39"/>
      <c r="F369" s="2"/>
      <c r="G369" s="2"/>
      <c r="H369" s="2"/>
      <c r="I369" s="12"/>
      <c r="J369" s="12"/>
      <c r="K369" s="12"/>
      <c r="L369" s="1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.5" customHeight="1">
      <c r="A370" s="7"/>
      <c r="B370" s="7"/>
      <c r="C370" s="52"/>
      <c r="D370" s="7"/>
      <c r="E370" s="39"/>
      <c r="F370" s="2"/>
      <c r="G370" s="2"/>
      <c r="H370" s="2"/>
      <c r="I370" s="12"/>
      <c r="J370" s="12"/>
      <c r="K370" s="12"/>
      <c r="L370" s="1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.5" customHeight="1">
      <c r="A371" s="7"/>
      <c r="B371" s="7"/>
      <c r="C371" s="52"/>
      <c r="D371" s="7"/>
      <c r="E371" s="39"/>
      <c r="F371" s="2"/>
      <c r="G371" s="2"/>
      <c r="H371" s="2"/>
      <c r="I371" s="12"/>
      <c r="J371" s="12"/>
      <c r="K371" s="12"/>
      <c r="L371" s="1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.5" customHeight="1">
      <c r="A372" s="7"/>
      <c r="B372" s="7"/>
      <c r="C372" s="52"/>
      <c r="D372" s="7"/>
      <c r="E372" s="39"/>
      <c r="F372" s="2"/>
      <c r="G372" s="2"/>
      <c r="H372" s="2"/>
      <c r="I372" s="12"/>
      <c r="J372" s="12"/>
      <c r="K372" s="12"/>
      <c r="L372" s="1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.5" customHeight="1">
      <c r="A373" s="7"/>
      <c r="B373" s="7"/>
      <c r="C373" s="52"/>
      <c r="D373" s="7"/>
      <c r="E373" s="39"/>
      <c r="F373" s="2"/>
      <c r="G373" s="2"/>
      <c r="H373" s="2"/>
      <c r="I373" s="12"/>
      <c r="J373" s="12"/>
      <c r="K373" s="12"/>
      <c r="L373" s="1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.5" customHeight="1">
      <c r="A374" s="7"/>
      <c r="B374" s="7"/>
      <c r="C374" s="52"/>
      <c r="D374" s="7"/>
      <c r="E374" s="39"/>
      <c r="F374" s="2"/>
      <c r="G374" s="2"/>
      <c r="H374" s="2"/>
      <c r="I374" s="12"/>
      <c r="J374" s="12"/>
      <c r="K374" s="12"/>
      <c r="L374" s="1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.5" customHeight="1">
      <c r="A375" s="7"/>
      <c r="B375" s="7"/>
      <c r="C375" s="52"/>
      <c r="D375" s="7"/>
      <c r="E375" s="39"/>
      <c r="F375" s="2"/>
      <c r="G375" s="2"/>
      <c r="H375" s="2"/>
      <c r="I375" s="12"/>
      <c r="J375" s="12"/>
      <c r="K375" s="12"/>
      <c r="L375" s="1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.5" customHeight="1">
      <c r="A376" s="7"/>
      <c r="B376" s="7"/>
      <c r="C376" s="52"/>
      <c r="D376" s="7"/>
      <c r="E376" s="39"/>
      <c r="F376" s="2"/>
      <c r="G376" s="2"/>
      <c r="H376" s="2"/>
      <c r="I376" s="12"/>
      <c r="J376" s="12"/>
      <c r="K376" s="12"/>
      <c r="L376" s="1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.5" customHeight="1">
      <c r="A377" s="7"/>
      <c r="B377" s="7"/>
      <c r="C377" s="52"/>
      <c r="D377" s="7"/>
      <c r="E377" s="39"/>
      <c r="F377" s="2"/>
      <c r="G377" s="2"/>
      <c r="H377" s="2"/>
      <c r="I377" s="12"/>
      <c r="J377" s="12"/>
      <c r="K377" s="12"/>
      <c r="L377" s="1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.5" customHeight="1">
      <c r="A378" s="7"/>
      <c r="B378" s="7"/>
      <c r="C378" s="52"/>
      <c r="D378" s="7"/>
      <c r="E378" s="39"/>
      <c r="F378" s="2"/>
      <c r="G378" s="2"/>
      <c r="H378" s="2"/>
      <c r="I378" s="12"/>
      <c r="J378" s="12"/>
      <c r="K378" s="12"/>
      <c r="L378" s="1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.5" customHeight="1">
      <c r="A379" s="7"/>
      <c r="B379" s="7"/>
      <c r="C379" s="52"/>
      <c r="D379" s="7"/>
      <c r="E379" s="39"/>
      <c r="F379" s="2"/>
      <c r="G379" s="2"/>
      <c r="H379" s="2"/>
      <c r="I379" s="12"/>
      <c r="J379" s="12"/>
      <c r="K379" s="12"/>
      <c r="L379" s="1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.5" customHeight="1">
      <c r="A380" s="7"/>
      <c r="B380" s="7"/>
      <c r="C380" s="52"/>
      <c r="D380" s="7"/>
      <c r="E380" s="39"/>
      <c r="F380" s="2"/>
      <c r="G380" s="2"/>
      <c r="H380" s="2"/>
      <c r="I380" s="12"/>
      <c r="J380" s="12"/>
      <c r="K380" s="12"/>
      <c r="L380" s="1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.5" customHeight="1">
      <c r="A381" s="7"/>
      <c r="B381" s="7"/>
      <c r="C381" s="52"/>
      <c r="D381" s="7"/>
      <c r="E381" s="39"/>
      <c r="F381" s="2"/>
      <c r="G381" s="2"/>
      <c r="H381" s="2"/>
      <c r="I381" s="12"/>
      <c r="J381" s="12"/>
      <c r="K381" s="12"/>
      <c r="L381" s="1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.5" customHeight="1">
      <c r="A382" s="7"/>
      <c r="B382" s="7"/>
      <c r="C382" s="52"/>
      <c r="D382" s="7"/>
      <c r="E382" s="39"/>
      <c r="F382" s="2"/>
      <c r="G382" s="2"/>
      <c r="H382" s="2"/>
      <c r="I382" s="12"/>
      <c r="J382" s="12"/>
      <c r="K382" s="12"/>
      <c r="L382" s="1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.5" customHeight="1">
      <c r="A383" s="7"/>
      <c r="B383" s="7"/>
      <c r="C383" s="52"/>
      <c r="D383" s="7"/>
      <c r="E383" s="39"/>
      <c r="F383" s="2"/>
      <c r="G383" s="2"/>
      <c r="H383" s="2"/>
      <c r="I383" s="12"/>
      <c r="J383" s="12"/>
      <c r="K383" s="12"/>
      <c r="L383" s="1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.5" customHeight="1">
      <c r="A384" s="7"/>
      <c r="B384" s="7"/>
      <c r="C384" s="52"/>
      <c r="D384" s="7"/>
      <c r="E384" s="39"/>
      <c r="F384" s="2"/>
      <c r="G384" s="2"/>
      <c r="H384" s="2"/>
      <c r="I384" s="12"/>
      <c r="J384" s="12"/>
      <c r="K384" s="12"/>
      <c r="L384" s="1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.5" customHeight="1">
      <c r="A385" s="7"/>
      <c r="B385" s="7"/>
      <c r="C385" s="52"/>
      <c r="D385" s="7"/>
      <c r="E385" s="39"/>
      <c r="F385" s="2"/>
      <c r="G385" s="2"/>
      <c r="H385" s="2"/>
      <c r="I385" s="12"/>
      <c r="J385" s="12"/>
      <c r="K385" s="12"/>
      <c r="L385" s="1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.5" customHeight="1">
      <c r="A386" s="7"/>
      <c r="B386" s="7"/>
      <c r="C386" s="52"/>
      <c r="D386" s="7"/>
      <c r="E386" s="39"/>
      <c r="F386" s="2"/>
      <c r="G386" s="2"/>
      <c r="H386" s="2"/>
      <c r="I386" s="12"/>
      <c r="J386" s="12"/>
      <c r="K386" s="12"/>
      <c r="L386" s="1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.5" customHeight="1">
      <c r="A387" s="7"/>
      <c r="B387" s="7"/>
      <c r="C387" s="52"/>
      <c r="D387" s="7"/>
      <c r="E387" s="39"/>
      <c r="F387" s="2"/>
      <c r="G387" s="2"/>
      <c r="H387" s="2"/>
      <c r="I387" s="12"/>
      <c r="J387" s="12"/>
      <c r="K387" s="12"/>
      <c r="L387" s="1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.5" customHeight="1">
      <c r="A388" s="7"/>
      <c r="B388" s="7"/>
      <c r="C388" s="52"/>
      <c r="D388" s="7"/>
      <c r="E388" s="39"/>
      <c r="F388" s="2"/>
      <c r="G388" s="2"/>
      <c r="H388" s="2"/>
      <c r="I388" s="12"/>
      <c r="J388" s="12"/>
      <c r="K388" s="12"/>
      <c r="L388" s="1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.5" customHeight="1">
      <c r="A389" s="7"/>
      <c r="B389" s="7"/>
      <c r="C389" s="52"/>
      <c r="D389" s="7"/>
      <c r="E389" s="39"/>
      <c r="F389" s="2"/>
      <c r="G389" s="2"/>
      <c r="H389" s="2"/>
      <c r="I389" s="12"/>
      <c r="J389" s="12"/>
      <c r="K389" s="12"/>
      <c r="L389" s="1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.5" customHeight="1">
      <c r="A390" s="7"/>
      <c r="B390" s="7"/>
      <c r="C390" s="52"/>
      <c r="D390" s="7"/>
      <c r="E390" s="39"/>
      <c r="F390" s="2"/>
      <c r="G390" s="2"/>
      <c r="H390" s="2"/>
      <c r="I390" s="12"/>
      <c r="J390" s="12"/>
      <c r="K390" s="12"/>
      <c r="L390" s="1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.5" customHeight="1">
      <c r="A391" s="7"/>
      <c r="B391" s="7"/>
      <c r="C391" s="52"/>
      <c r="D391" s="7"/>
      <c r="E391" s="39"/>
      <c r="F391" s="2"/>
      <c r="G391" s="2"/>
      <c r="H391" s="2"/>
      <c r="I391" s="12"/>
      <c r="J391" s="12"/>
      <c r="K391" s="12"/>
      <c r="L391" s="1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.5" customHeight="1">
      <c r="A392" s="7"/>
      <c r="B392" s="7"/>
      <c r="C392" s="52"/>
      <c r="D392" s="7"/>
      <c r="E392" s="39"/>
      <c r="F392" s="2"/>
      <c r="G392" s="2"/>
      <c r="H392" s="2"/>
      <c r="I392" s="12"/>
      <c r="J392" s="12"/>
      <c r="K392" s="12"/>
      <c r="L392" s="1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.5" customHeight="1">
      <c r="A393" s="7"/>
      <c r="B393" s="7"/>
      <c r="C393" s="52"/>
      <c r="D393" s="7"/>
      <c r="E393" s="39"/>
      <c r="F393" s="2"/>
      <c r="G393" s="2"/>
      <c r="H393" s="2"/>
      <c r="I393" s="12"/>
      <c r="J393" s="12"/>
      <c r="K393" s="12"/>
      <c r="L393" s="1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.5" customHeight="1">
      <c r="A394" s="7"/>
      <c r="B394" s="7"/>
      <c r="C394" s="52"/>
      <c r="D394" s="7"/>
      <c r="E394" s="39"/>
      <c r="F394" s="2"/>
      <c r="G394" s="2"/>
      <c r="H394" s="2"/>
      <c r="I394" s="12"/>
      <c r="J394" s="12"/>
      <c r="K394" s="12"/>
      <c r="L394" s="1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.5" customHeight="1">
      <c r="A395" s="7"/>
      <c r="B395" s="7"/>
      <c r="C395" s="52"/>
      <c r="D395" s="7"/>
      <c r="E395" s="39"/>
      <c r="F395" s="2"/>
      <c r="G395" s="2"/>
      <c r="H395" s="2"/>
      <c r="I395" s="12"/>
      <c r="J395" s="12"/>
      <c r="K395" s="12"/>
      <c r="L395" s="1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.5" customHeight="1">
      <c r="A396" s="7"/>
      <c r="B396" s="7"/>
      <c r="C396" s="52"/>
      <c r="D396" s="7"/>
      <c r="E396" s="39"/>
      <c r="F396" s="2"/>
      <c r="G396" s="2"/>
      <c r="H396" s="2"/>
      <c r="I396" s="12"/>
      <c r="J396" s="12"/>
      <c r="K396" s="12"/>
      <c r="L396" s="1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.5" customHeight="1">
      <c r="A397" s="7"/>
      <c r="B397" s="7"/>
      <c r="C397" s="52"/>
      <c r="D397" s="7"/>
      <c r="E397" s="39"/>
      <c r="F397" s="2"/>
      <c r="G397" s="2"/>
      <c r="H397" s="2"/>
      <c r="I397" s="12"/>
      <c r="J397" s="12"/>
      <c r="K397" s="12"/>
      <c r="L397" s="1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.5" customHeight="1">
      <c r="A398" s="7"/>
      <c r="B398" s="7"/>
      <c r="C398" s="52"/>
      <c r="D398" s="7"/>
      <c r="E398" s="39"/>
      <c r="F398" s="2"/>
      <c r="G398" s="2"/>
      <c r="H398" s="2"/>
      <c r="I398" s="12"/>
      <c r="J398" s="12"/>
      <c r="K398" s="12"/>
      <c r="L398" s="1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.5" customHeight="1">
      <c r="A399" s="7"/>
      <c r="B399" s="7"/>
      <c r="C399" s="52"/>
      <c r="D399" s="7"/>
      <c r="E399" s="39"/>
      <c r="F399" s="2"/>
      <c r="G399" s="2"/>
      <c r="H399" s="2"/>
      <c r="I399" s="12"/>
      <c r="J399" s="12"/>
      <c r="K399" s="12"/>
      <c r="L399" s="1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.5" customHeight="1">
      <c r="A400" s="7"/>
      <c r="B400" s="7"/>
      <c r="C400" s="52"/>
      <c r="D400" s="7"/>
      <c r="E400" s="39"/>
      <c r="F400" s="2"/>
      <c r="G400" s="2"/>
      <c r="H400" s="2"/>
      <c r="I400" s="12"/>
      <c r="J400" s="12"/>
      <c r="K400" s="12"/>
      <c r="L400" s="1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.5" customHeight="1">
      <c r="A401" s="7"/>
      <c r="B401" s="7"/>
      <c r="C401" s="52"/>
      <c r="D401" s="7"/>
      <c r="E401" s="39"/>
      <c r="F401" s="2"/>
      <c r="G401" s="2"/>
      <c r="H401" s="2"/>
      <c r="I401" s="12"/>
      <c r="J401" s="12"/>
      <c r="K401" s="12"/>
      <c r="L401" s="1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.5" customHeight="1">
      <c r="A402" s="7"/>
      <c r="B402" s="7"/>
      <c r="C402" s="52"/>
      <c r="D402" s="7"/>
      <c r="E402" s="39"/>
      <c r="F402" s="2"/>
      <c r="G402" s="2"/>
      <c r="H402" s="2"/>
      <c r="I402" s="12"/>
      <c r="J402" s="12"/>
      <c r="K402" s="12"/>
      <c r="L402" s="1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.5" customHeight="1">
      <c r="A403" s="7"/>
      <c r="B403" s="7"/>
      <c r="C403" s="52"/>
      <c r="D403" s="7"/>
      <c r="E403" s="39"/>
      <c r="F403" s="2"/>
      <c r="G403" s="2"/>
      <c r="H403" s="2"/>
      <c r="I403" s="12"/>
      <c r="J403" s="12"/>
      <c r="K403" s="12"/>
      <c r="L403" s="1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.5" customHeight="1">
      <c r="A404" s="7"/>
      <c r="B404" s="7"/>
      <c r="C404" s="52"/>
      <c r="D404" s="7"/>
      <c r="E404" s="39"/>
      <c r="F404" s="2"/>
      <c r="G404" s="2"/>
      <c r="H404" s="2"/>
      <c r="I404" s="12"/>
      <c r="J404" s="12"/>
      <c r="K404" s="12"/>
      <c r="L404" s="1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.5" customHeight="1">
      <c r="A405" s="7"/>
      <c r="B405" s="7"/>
      <c r="C405" s="52"/>
      <c r="D405" s="7"/>
      <c r="E405" s="39"/>
      <c r="F405" s="2"/>
      <c r="G405" s="2"/>
      <c r="H405" s="2"/>
      <c r="I405" s="12"/>
      <c r="J405" s="12"/>
      <c r="K405" s="12"/>
      <c r="L405" s="1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.5" customHeight="1">
      <c r="A406" s="7"/>
      <c r="B406" s="7"/>
      <c r="C406" s="52"/>
      <c r="D406" s="7"/>
      <c r="E406" s="39"/>
      <c r="F406" s="2"/>
      <c r="G406" s="2"/>
      <c r="H406" s="2"/>
      <c r="I406" s="12"/>
      <c r="J406" s="12"/>
      <c r="K406" s="12"/>
      <c r="L406" s="1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.5" customHeight="1">
      <c r="A407" s="7"/>
      <c r="B407" s="7"/>
      <c r="C407" s="52"/>
      <c r="D407" s="7"/>
      <c r="E407" s="39"/>
      <c r="F407" s="2"/>
      <c r="G407" s="2"/>
      <c r="H407" s="2"/>
      <c r="I407" s="12"/>
      <c r="J407" s="12"/>
      <c r="K407" s="12"/>
      <c r="L407" s="1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.5" customHeight="1">
      <c r="A408" s="7"/>
      <c r="B408" s="7"/>
      <c r="C408" s="52"/>
      <c r="D408" s="7"/>
      <c r="E408" s="39"/>
      <c r="F408" s="2"/>
      <c r="G408" s="2"/>
      <c r="H408" s="2"/>
      <c r="I408" s="12"/>
      <c r="J408" s="12"/>
      <c r="K408" s="12"/>
      <c r="L408" s="1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.5" customHeight="1">
      <c r="A409" s="7"/>
      <c r="B409" s="7"/>
      <c r="C409" s="52"/>
      <c r="D409" s="7"/>
      <c r="E409" s="39"/>
      <c r="F409" s="2"/>
      <c r="G409" s="2"/>
      <c r="H409" s="2"/>
      <c r="I409" s="12"/>
      <c r="J409" s="12"/>
      <c r="K409" s="12"/>
      <c r="L409" s="1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.5" customHeight="1">
      <c r="A410" s="7"/>
      <c r="B410" s="7"/>
      <c r="C410" s="52"/>
      <c r="D410" s="7"/>
      <c r="E410" s="39"/>
      <c r="F410" s="2"/>
      <c r="G410" s="2"/>
      <c r="H410" s="2"/>
      <c r="I410" s="12"/>
      <c r="J410" s="12"/>
      <c r="K410" s="12"/>
      <c r="L410" s="1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.5" customHeight="1">
      <c r="A411" s="7"/>
      <c r="B411" s="7"/>
      <c r="C411" s="52"/>
      <c r="D411" s="7"/>
      <c r="E411" s="39"/>
      <c r="F411" s="2"/>
      <c r="G411" s="2"/>
      <c r="H411" s="2"/>
      <c r="I411" s="12"/>
      <c r="J411" s="12"/>
      <c r="K411" s="12"/>
      <c r="L411" s="1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.5" customHeight="1">
      <c r="A412" s="7"/>
      <c r="B412" s="7"/>
      <c r="C412" s="52"/>
      <c r="D412" s="7"/>
      <c r="E412" s="39"/>
      <c r="F412" s="2"/>
      <c r="G412" s="2"/>
      <c r="H412" s="2"/>
      <c r="I412" s="12"/>
      <c r="J412" s="12"/>
      <c r="K412" s="12"/>
      <c r="L412" s="1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.5" customHeight="1">
      <c r="A413" s="7"/>
      <c r="B413" s="7"/>
      <c r="C413" s="52"/>
      <c r="D413" s="7"/>
      <c r="E413" s="39"/>
      <c r="F413" s="2"/>
      <c r="G413" s="2"/>
      <c r="H413" s="2"/>
      <c r="I413" s="12"/>
      <c r="J413" s="12"/>
      <c r="K413" s="12"/>
      <c r="L413" s="1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.5" customHeight="1">
      <c r="A414" s="7"/>
      <c r="B414" s="7"/>
      <c r="C414" s="52"/>
      <c r="D414" s="7"/>
      <c r="E414" s="39"/>
      <c r="F414" s="2"/>
      <c r="G414" s="2"/>
      <c r="H414" s="2"/>
      <c r="I414" s="12"/>
      <c r="J414" s="12"/>
      <c r="K414" s="12"/>
      <c r="L414" s="1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.5" customHeight="1">
      <c r="A415" s="7"/>
      <c r="B415" s="7"/>
      <c r="C415" s="52"/>
      <c r="D415" s="7"/>
      <c r="E415" s="39"/>
      <c r="F415" s="2"/>
      <c r="G415" s="2"/>
      <c r="H415" s="2"/>
      <c r="I415" s="12"/>
      <c r="J415" s="12"/>
      <c r="K415" s="12"/>
      <c r="L415" s="1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.5" customHeight="1">
      <c r="A416" s="7"/>
      <c r="B416" s="7"/>
      <c r="C416" s="52"/>
      <c r="D416" s="7"/>
      <c r="E416" s="39"/>
      <c r="F416" s="2"/>
      <c r="G416" s="2"/>
      <c r="H416" s="2"/>
      <c r="I416" s="12"/>
      <c r="J416" s="12"/>
      <c r="K416" s="12"/>
      <c r="L416" s="1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.5" customHeight="1">
      <c r="A417" s="7"/>
      <c r="B417" s="7"/>
      <c r="C417" s="52"/>
      <c r="D417" s="7"/>
      <c r="E417" s="39"/>
      <c r="F417" s="2"/>
      <c r="G417" s="2"/>
      <c r="H417" s="2"/>
      <c r="I417" s="12"/>
      <c r="J417" s="12"/>
      <c r="K417" s="12"/>
      <c r="L417" s="1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.5" customHeight="1">
      <c r="A418" s="7"/>
      <c r="B418" s="7"/>
      <c r="C418" s="52"/>
      <c r="D418" s="7"/>
      <c r="E418" s="39"/>
      <c r="F418" s="2"/>
      <c r="G418" s="2"/>
      <c r="H418" s="2"/>
      <c r="I418" s="12"/>
      <c r="J418" s="12"/>
      <c r="K418" s="12"/>
      <c r="L418" s="1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.5" customHeight="1">
      <c r="A419" s="7"/>
      <c r="B419" s="7"/>
      <c r="C419" s="52"/>
      <c r="D419" s="7"/>
      <c r="E419" s="39"/>
      <c r="F419" s="2"/>
      <c r="G419" s="2"/>
      <c r="H419" s="2"/>
      <c r="I419" s="12"/>
      <c r="J419" s="12"/>
      <c r="K419" s="12"/>
      <c r="L419" s="1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.5" customHeight="1">
      <c r="A420" s="7"/>
      <c r="B420" s="7"/>
      <c r="C420" s="52"/>
      <c r="D420" s="7"/>
      <c r="E420" s="39"/>
      <c r="F420" s="2"/>
      <c r="G420" s="2"/>
      <c r="H420" s="2"/>
      <c r="I420" s="12"/>
      <c r="J420" s="12"/>
      <c r="K420" s="12"/>
      <c r="L420" s="1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.5" customHeight="1">
      <c r="A421" s="7"/>
      <c r="B421" s="7"/>
      <c r="C421" s="52"/>
      <c r="D421" s="7"/>
      <c r="E421" s="39"/>
      <c r="F421" s="2"/>
      <c r="G421" s="2"/>
      <c r="H421" s="2"/>
      <c r="I421" s="12"/>
      <c r="J421" s="12"/>
      <c r="K421" s="12"/>
      <c r="L421" s="1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.5" customHeight="1">
      <c r="A422" s="7"/>
      <c r="B422" s="7"/>
      <c r="C422" s="52"/>
      <c r="D422" s="7"/>
      <c r="E422" s="39"/>
      <c r="F422" s="2"/>
      <c r="G422" s="2"/>
      <c r="H422" s="2"/>
      <c r="I422" s="12"/>
      <c r="J422" s="12"/>
      <c r="K422" s="12"/>
      <c r="L422" s="1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.5" customHeight="1">
      <c r="A423" s="7"/>
      <c r="B423" s="7"/>
      <c r="C423" s="52"/>
      <c r="D423" s="7"/>
      <c r="E423" s="39"/>
      <c r="F423" s="2"/>
      <c r="G423" s="2"/>
      <c r="H423" s="2"/>
      <c r="I423" s="12"/>
      <c r="J423" s="12"/>
      <c r="K423" s="12"/>
      <c r="L423" s="1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.5" customHeight="1">
      <c r="A424" s="7"/>
      <c r="B424" s="7"/>
      <c r="C424" s="52"/>
      <c r="D424" s="7"/>
      <c r="E424" s="39"/>
      <c r="F424" s="2"/>
      <c r="G424" s="2"/>
      <c r="H424" s="2"/>
      <c r="I424" s="12"/>
      <c r="J424" s="12"/>
      <c r="K424" s="12"/>
      <c r="L424" s="1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.5" customHeight="1">
      <c r="A425" s="7"/>
      <c r="B425" s="7"/>
      <c r="C425" s="52"/>
      <c r="D425" s="7"/>
      <c r="E425" s="39"/>
      <c r="F425" s="2"/>
      <c r="G425" s="2"/>
      <c r="H425" s="2"/>
      <c r="I425" s="12"/>
      <c r="J425" s="12"/>
      <c r="K425" s="12"/>
      <c r="L425" s="1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.5" customHeight="1">
      <c r="A426" s="7"/>
      <c r="B426" s="7"/>
      <c r="C426" s="52"/>
      <c r="D426" s="7"/>
      <c r="E426" s="39"/>
      <c r="F426" s="2"/>
      <c r="G426" s="2"/>
      <c r="H426" s="2"/>
      <c r="I426" s="12"/>
      <c r="J426" s="12"/>
      <c r="K426" s="12"/>
      <c r="L426" s="1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.5" customHeight="1">
      <c r="A427" s="7"/>
      <c r="B427" s="7"/>
      <c r="C427" s="52"/>
      <c r="D427" s="7"/>
      <c r="E427" s="39"/>
      <c r="F427" s="2"/>
      <c r="G427" s="2"/>
      <c r="H427" s="2"/>
      <c r="I427" s="12"/>
      <c r="J427" s="12"/>
      <c r="K427" s="12"/>
      <c r="L427" s="1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.5" customHeight="1">
      <c r="A428" s="7"/>
      <c r="B428" s="7"/>
      <c r="C428" s="52"/>
      <c r="D428" s="7"/>
      <c r="E428" s="39"/>
      <c r="F428" s="2"/>
      <c r="G428" s="2"/>
      <c r="H428" s="2"/>
      <c r="I428" s="12"/>
      <c r="J428" s="12"/>
      <c r="K428" s="12"/>
      <c r="L428" s="1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.5" customHeight="1">
      <c r="A429" s="7"/>
      <c r="B429" s="7"/>
      <c r="C429" s="52"/>
      <c r="D429" s="7"/>
      <c r="E429" s="39"/>
      <c r="F429" s="2"/>
      <c r="G429" s="2"/>
      <c r="H429" s="2"/>
      <c r="I429" s="12"/>
      <c r="J429" s="12"/>
      <c r="K429" s="12"/>
      <c r="L429" s="1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.5" customHeight="1">
      <c r="A430" s="7"/>
      <c r="B430" s="7"/>
      <c r="C430" s="52"/>
      <c r="D430" s="7"/>
      <c r="E430" s="39"/>
      <c r="F430" s="2"/>
      <c r="G430" s="2"/>
      <c r="H430" s="2"/>
      <c r="I430" s="12"/>
      <c r="J430" s="12"/>
      <c r="K430" s="12"/>
      <c r="L430" s="1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.5" customHeight="1">
      <c r="A431" s="7"/>
      <c r="B431" s="7"/>
      <c r="C431" s="52"/>
      <c r="D431" s="7"/>
      <c r="E431" s="39"/>
      <c r="F431" s="2"/>
      <c r="G431" s="2"/>
      <c r="H431" s="2"/>
      <c r="I431" s="12"/>
      <c r="J431" s="12"/>
      <c r="K431" s="12"/>
      <c r="L431" s="1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.5" customHeight="1">
      <c r="A432" s="7"/>
      <c r="B432" s="7"/>
      <c r="C432" s="52"/>
      <c r="D432" s="7"/>
      <c r="E432" s="39"/>
      <c r="F432" s="2"/>
      <c r="G432" s="2"/>
      <c r="H432" s="2"/>
      <c r="I432" s="12"/>
      <c r="J432" s="12"/>
      <c r="K432" s="12"/>
      <c r="L432" s="1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.5" customHeight="1">
      <c r="A433" s="7"/>
      <c r="B433" s="7"/>
      <c r="C433" s="52"/>
      <c r="D433" s="7"/>
      <c r="E433" s="39"/>
      <c r="F433" s="2"/>
      <c r="G433" s="2"/>
      <c r="H433" s="2"/>
      <c r="I433" s="12"/>
      <c r="J433" s="12"/>
      <c r="K433" s="12"/>
      <c r="L433" s="1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.5" customHeight="1">
      <c r="A434" s="7"/>
      <c r="B434" s="7"/>
      <c r="C434" s="52"/>
      <c r="D434" s="7"/>
      <c r="E434" s="39"/>
      <c r="F434" s="2"/>
      <c r="G434" s="2"/>
      <c r="H434" s="2"/>
      <c r="I434" s="12"/>
      <c r="J434" s="12"/>
      <c r="K434" s="12"/>
      <c r="L434" s="1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.5" customHeight="1">
      <c r="A435" s="7"/>
      <c r="B435" s="7"/>
      <c r="C435" s="52"/>
      <c r="D435" s="7"/>
      <c r="E435" s="39"/>
      <c r="F435" s="2"/>
      <c r="G435" s="2"/>
      <c r="H435" s="2"/>
      <c r="I435" s="12"/>
      <c r="J435" s="12"/>
      <c r="K435" s="12"/>
      <c r="L435" s="1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.5" customHeight="1">
      <c r="A436" s="7"/>
      <c r="B436" s="7"/>
      <c r="C436" s="52"/>
      <c r="D436" s="7"/>
      <c r="E436" s="39"/>
      <c r="F436" s="2"/>
      <c r="G436" s="2"/>
      <c r="H436" s="2"/>
      <c r="I436" s="12"/>
      <c r="J436" s="12"/>
      <c r="K436" s="12"/>
      <c r="L436" s="1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.5" customHeight="1">
      <c r="A437" s="7"/>
      <c r="B437" s="7"/>
      <c r="C437" s="52"/>
      <c r="D437" s="7"/>
      <c r="E437" s="39"/>
      <c r="F437" s="2"/>
      <c r="G437" s="2"/>
      <c r="H437" s="2"/>
      <c r="I437" s="12"/>
      <c r="J437" s="12"/>
      <c r="K437" s="12"/>
      <c r="L437" s="1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.5" customHeight="1">
      <c r="A438" s="7"/>
      <c r="B438" s="7"/>
      <c r="C438" s="52"/>
      <c r="D438" s="7"/>
      <c r="E438" s="39"/>
      <c r="F438" s="2"/>
      <c r="G438" s="2"/>
      <c r="H438" s="2"/>
      <c r="I438" s="12"/>
      <c r="J438" s="12"/>
      <c r="K438" s="12"/>
      <c r="L438" s="1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.5" customHeight="1">
      <c r="A439" s="7"/>
      <c r="B439" s="7"/>
      <c r="C439" s="52"/>
      <c r="D439" s="7"/>
      <c r="E439" s="39"/>
      <c r="F439" s="2"/>
      <c r="G439" s="2"/>
      <c r="H439" s="2"/>
      <c r="I439" s="12"/>
      <c r="J439" s="12"/>
      <c r="K439" s="12"/>
      <c r="L439" s="1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.5" customHeight="1">
      <c r="A440" s="7"/>
      <c r="B440" s="7"/>
      <c r="C440" s="52"/>
      <c r="D440" s="7"/>
      <c r="E440" s="39"/>
      <c r="F440" s="2"/>
      <c r="G440" s="2"/>
      <c r="H440" s="2"/>
      <c r="I440" s="12"/>
      <c r="J440" s="12"/>
      <c r="K440" s="12"/>
      <c r="L440" s="1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.5" customHeight="1">
      <c r="A441" s="7"/>
      <c r="B441" s="7"/>
      <c r="C441" s="52"/>
      <c r="D441" s="7"/>
      <c r="E441" s="39"/>
      <c r="F441" s="2"/>
      <c r="G441" s="2"/>
      <c r="H441" s="2"/>
      <c r="I441" s="12"/>
      <c r="J441" s="12"/>
      <c r="K441" s="12"/>
      <c r="L441" s="1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.5" customHeight="1">
      <c r="A442" s="7"/>
      <c r="B442" s="7"/>
      <c r="C442" s="52"/>
      <c r="D442" s="7"/>
      <c r="E442" s="39"/>
      <c r="F442" s="2"/>
      <c r="G442" s="2"/>
      <c r="H442" s="2"/>
      <c r="I442" s="12"/>
      <c r="J442" s="12"/>
      <c r="K442" s="12"/>
      <c r="L442" s="1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.5" customHeight="1">
      <c r="A443" s="7"/>
      <c r="B443" s="7"/>
      <c r="C443" s="52"/>
      <c r="D443" s="7"/>
      <c r="E443" s="39"/>
      <c r="F443" s="2"/>
      <c r="G443" s="2"/>
      <c r="H443" s="2"/>
      <c r="I443" s="12"/>
      <c r="J443" s="12"/>
      <c r="K443" s="12"/>
      <c r="L443" s="1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.5" customHeight="1">
      <c r="A444" s="7"/>
      <c r="B444" s="7"/>
      <c r="C444" s="52"/>
      <c r="D444" s="7"/>
      <c r="E444" s="39"/>
      <c r="F444" s="2"/>
      <c r="G444" s="2"/>
      <c r="H444" s="2"/>
      <c r="I444" s="12"/>
      <c r="J444" s="12"/>
      <c r="K444" s="12"/>
      <c r="L444" s="1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.5" customHeight="1">
      <c r="A445" s="7"/>
      <c r="B445" s="7"/>
      <c r="C445" s="52"/>
      <c r="D445" s="7"/>
      <c r="E445" s="39"/>
      <c r="F445" s="2"/>
      <c r="G445" s="2"/>
      <c r="H445" s="2"/>
      <c r="I445" s="12"/>
      <c r="J445" s="12"/>
      <c r="K445" s="12"/>
      <c r="L445" s="1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.5" customHeight="1">
      <c r="A446" s="7"/>
      <c r="B446" s="7"/>
      <c r="C446" s="52"/>
      <c r="D446" s="7"/>
      <c r="E446" s="39"/>
      <c r="F446" s="2"/>
      <c r="G446" s="2"/>
      <c r="H446" s="2"/>
      <c r="I446" s="12"/>
      <c r="J446" s="12"/>
      <c r="K446" s="12"/>
      <c r="L446" s="1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.5" customHeight="1">
      <c r="A447" s="7"/>
      <c r="B447" s="7"/>
      <c r="C447" s="52"/>
      <c r="D447" s="7"/>
      <c r="E447" s="39"/>
      <c r="F447" s="2"/>
      <c r="G447" s="2"/>
      <c r="H447" s="2"/>
      <c r="I447" s="12"/>
      <c r="J447" s="12"/>
      <c r="K447" s="12"/>
      <c r="L447" s="1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.5" customHeight="1">
      <c r="A448" s="7"/>
      <c r="B448" s="7"/>
      <c r="C448" s="52"/>
      <c r="D448" s="7"/>
      <c r="E448" s="39"/>
      <c r="F448" s="2"/>
      <c r="G448" s="2"/>
      <c r="H448" s="2"/>
      <c r="I448" s="12"/>
      <c r="J448" s="12"/>
      <c r="K448" s="12"/>
      <c r="L448" s="1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.5" customHeight="1">
      <c r="A449" s="7"/>
      <c r="B449" s="7"/>
      <c r="C449" s="52"/>
      <c r="D449" s="7"/>
      <c r="E449" s="39"/>
      <c r="F449" s="2"/>
      <c r="G449" s="2"/>
      <c r="H449" s="2"/>
      <c r="I449" s="12"/>
      <c r="J449" s="12"/>
      <c r="K449" s="12"/>
      <c r="L449" s="1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.5" customHeight="1">
      <c r="A450" s="7"/>
      <c r="B450" s="7"/>
      <c r="C450" s="52"/>
      <c r="D450" s="7"/>
      <c r="E450" s="39"/>
      <c r="F450" s="2"/>
      <c r="G450" s="2"/>
      <c r="H450" s="2"/>
      <c r="I450" s="12"/>
      <c r="J450" s="12"/>
      <c r="K450" s="12"/>
      <c r="L450" s="1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.5" customHeight="1">
      <c r="A451" s="7"/>
      <c r="B451" s="7"/>
      <c r="C451" s="52"/>
      <c r="D451" s="7"/>
      <c r="E451" s="39"/>
      <c r="F451" s="2"/>
      <c r="G451" s="2"/>
      <c r="H451" s="2"/>
      <c r="I451" s="12"/>
      <c r="J451" s="12"/>
      <c r="K451" s="12"/>
      <c r="L451" s="1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.5" customHeight="1">
      <c r="A452" s="7"/>
      <c r="B452" s="7"/>
      <c r="C452" s="52"/>
      <c r="D452" s="7"/>
      <c r="E452" s="39"/>
      <c r="F452" s="2"/>
      <c r="G452" s="2"/>
      <c r="H452" s="2"/>
      <c r="I452" s="12"/>
      <c r="J452" s="12"/>
      <c r="K452" s="12"/>
      <c r="L452" s="1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.5" customHeight="1">
      <c r="A453" s="7"/>
      <c r="B453" s="7"/>
      <c r="C453" s="52"/>
      <c r="D453" s="7"/>
      <c r="E453" s="39"/>
      <c r="F453" s="2"/>
      <c r="G453" s="2"/>
      <c r="H453" s="2"/>
      <c r="I453" s="12"/>
      <c r="J453" s="12"/>
      <c r="K453" s="12"/>
      <c r="L453" s="1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.5" customHeight="1">
      <c r="A454" s="7"/>
      <c r="B454" s="7"/>
      <c r="C454" s="52"/>
      <c r="D454" s="7"/>
      <c r="E454" s="39"/>
      <c r="F454" s="2"/>
      <c r="G454" s="2"/>
      <c r="H454" s="2"/>
      <c r="I454" s="12"/>
      <c r="J454" s="12"/>
      <c r="K454" s="12"/>
      <c r="L454" s="1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.5" customHeight="1">
      <c r="A455" s="7"/>
      <c r="B455" s="7"/>
      <c r="C455" s="52"/>
      <c r="D455" s="7"/>
      <c r="E455" s="39"/>
      <c r="F455" s="2"/>
      <c r="G455" s="2"/>
      <c r="H455" s="2"/>
      <c r="I455" s="12"/>
      <c r="J455" s="12"/>
      <c r="K455" s="12"/>
      <c r="L455" s="1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.5" customHeight="1">
      <c r="A456" s="7"/>
      <c r="B456" s="7"/>
      <c r="C456" s="52"/>
      <c r="D456" s="7"/>
      <c r="E456" s="39"/>
      <c r="F456" s="2"/>
      <c r="G456" s="2"/>
      <c r="H456" s="2"/>
      <c r="I456" s="12"/>
      <c r="J456" s="12"/>
      <c r="K456" s="12"/>
      <c r="L456" s="1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.5" customHeight="1">
      <c r="A457" s="7"/>
      <c r="B457" s="7"/>
      <c r="C457" s="52"/>
      <c r="D457" s="7"/>
      <c r="E457" s="39"/>
      <c r="F457" s="2"/>
      <c r="G457" s="2"/>
      <c r="H457" s="2"/>
      <c r="I457" s="12"/>
      <c r="J457" s="12"/>
      <c r="K457" s="12"/>
      <c r="L457" s="1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.5" customHeight="1">
      <c r="A458" s="7"/>
      <c r="B458" s="7"/>
      <c r="C458" s="52"/>
      <c r="D458" s="7"/>
      <c r="E458" s="39"/>
      <c r="F458" s="2"/>
      <c r="G458" s="2"/>
      <c r="H458" s="2"/>
      <c r="I458" s="12"/>
      <c r="J458" s="12"/>
      <c r="K458" s="12"/>
      <c r="L458" s="1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.5" customHeight="1">
      <c r="A459" s="7"/>
      <c r="B459" s="7"/>
      <c r="C459" s="52"/>
      <c r="D459" s="7"/>
      <c r="E459" s="39"/>
      <c r="F459" s="2"/>
      <c r="G459" s="2"/>
      <c r="H459" s="2"/>
      <c r="I459" s="12"/>
      <c r="J459" s="12"/>
      <c r="K459" s="12"/>
      <c r="L459" s="1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.5" customHeight="1">
      <c r="A460" s="7"/>
      <c r="B460" s="7"/>
      <c r="C460" s="52"/>
      <c r="D460" s="7"/>
      <c r="E460" s="39"/>
      <c r="F460" s="2"/>
      <c r="G460" s="2"/>
      <c r="H460" s="2"/>
      <c r="I460" s="12"/>
      <c r="J460" s="12"/>
      <c r="K460" s="12"/>
      <c r="L460" s="1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.5" customHeight="1">
      <c r="A461" s="7"/>
      <c r="B461" s="7"/>
      <c r="C461" s="52"/>
      <c r="D461" s="7"/>
      <c r="E461" s="39"/>
      <c r="F461" s="2"/>
      <c r="G461" s="2"/>
      <c r="H461" s="2"/>
      <c r="I461" s="12"/>
      <c r="J461" s="12"/>
      <c r="K461" s="12"/>
      <c r="L461" s="1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.5" customHeight="1">
      <c r="A462" s="7"/>
      <c r="B462" s="7"/>
      <c r="C462" s="52"/>
      <c r="D462" s="7"/>
      <c r="E462" s="39"/>
      <c r="F462" s="2"/>
      <c r="G462" s="2"/>
      <c r="H462" s="2"/>
      <c r="I462" s="12"/>
      <c r="J462" s="12"/>
      <c r="K462" s="12"/>
      <c r="L462" s="1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.5" customHeight="1">
      <c r="A463" s="7"/>
      <c r="B463" s="7"/>
      <c r="C463" s="52"/>
      <c r="D463" s="7"/>
      <c r="E463" s="39"/>
      <c r="F463" s="2"/>
      <c r="G463" s="2"/>
      <c r="H463" s="2"/>
      <c r="I463" s="12"/>
      <c r="J463" s="12"/>
      <c r="K463" s="12"/>
      <c r="L463" s="1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.5" customHeight="1">
      <c r="A464" s="7"/>
      <c r="B464" s="7"/>
      <c r="C464" s="52"/>
      <c r="D464" s="7"/>
      <c r="E464" s="39"/>
      <c r="F464" s="2"/>
      <c r="G464" s="2"/>
      <c r="H464" s="2"/>
      <c r="I464" s="12"/>
      <c r="J464" s="12"/>
      <c r="K464" s="12"/>
      <c r="L464" s="1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.5" customHeight="1">
      <c r="A465" s="7"/>
      <c r="B465" s="7"/>
      <c r="C465" s="52"/>
      <c r="D465" s="7"/>
      <c r="E465" s="39"/>
      <c r="F465" s="2"/>
      <c r="G465" s="2"/>
      <c r="H465" s="2"/>
      <c r="I465" s="12"/>
      <c r="J465" s="12"/>
      <c r="K465" s="12"/>
      <c r="L465" s="1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.5" customHeight="1">
      <c r="A466" s="7"/>
      <c r="B466" s="7"/>
      <c r="C466" s="52"/>
      <c r="D466" s="7"/>
      <c r="E466" s="39"/>
      <c r="F466" s="2"/>
      <c r="G466" s="2"/>
      <c r="H466" s="2"/>
      <c r="I466" s="12"/>
      <c r="J466" s="12"/>
      <c r="K466" s="12"/>
      <c r="L466" s="1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.5" customHeight="1">
      <c r="A467" s="7"/>
      <c r="B467" s="7"/>
      <c r="C467" s="52"/>
      <c r="D467" s="7"/>
      <c r="E467" s="39"/>
      <c r="F467" s="2"/>
      <c r="G467" s="2"/>
      <c r="H467" s="2"/>
      <c r="I467" s="12"/>
      <c r="J467" s="12"/>
      <c r="K467" s="12"/>
      <c r="L467" s="1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.5" customHeight="1">
      <c r="A468" s="7"/>
      <c r="B468" s="7"/>
      <c r="C468" s="52"/>
      <c r="D468" s="7"/>
      <c r="E468" s="39"/>
      <c r="F468" s="2"/>
      <c r="G468" s="2"/>
      <c r="H468" s="2"/>
      <c r="I468" s="12"/>
      <c r="J468" s="12"/>
      <c r="K468" s="12"/>
      <c r="L468" s="1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.5" customHeight="1">
      <c r="A469" s="7"/>
      <c r="B469" s="7"/>
      <c r="C469" s="52"/>
      <c r="D469" s="7"/>
      <c r="E469" s="39"/>
      <c r="F469" s="2"/>
      <c r="G469" s="2"/>
      <c r="H469" s="2"/>
      <c r="I469" s="12"/>
      <c r="J469" s="12"/>
      <c r="K469" s="12"/>
      <c r="L469" s="1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.5" customHeight="1">
      <c r="A470" s="7"/>
      <c r="B470" s="7"/>
      <c r="C470" s="52"/>
      <c r="D470" s="7"/>
      <c r="E470" s="39"/>
      <c r="F470" s="2"/>
      <c r="G470" s="2"/>
      <c r="H470" s="2"/>
      <c r="I470" s="12"/>
      <c r="J470" s="12"/>
      <c r="K470" s="12"/>
      <c r="L470" s="1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.5" customHeight="1">
      <c r="A471" s="7"/>
      <c r="B471" s="7"/>
      <c r="C471" s="52"/>
      <c r="D471" s="7"/>
      <c r="E471" s="39"/>
      <c r="F471" s="2"/>
      <c r="G471" s="2"/>
      <c r="H471" s="2"/>
      <c r="I471" s="12"/>
      <c r="J471" s="12"/>
      <c r="K471" s="12"/>
      <c r="L471" s="1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.5" customHeight="1">
      <c r="A472" s="7"/>
      <c r="B472" s="7"/>
      <c r="C472" s="52"/>
      <c r="D472" s="7"/>
      <c r="E472" s="39"/>
      <c r="F472" s="2"/>
      <c r="G472" s="2"/>
      <c r="H472" s="2"/>
      <c r="I472" s="12"/>
      <c r="J472" s="12"/>
      <c r="K472" s="12"/>
      <c r="L472" s="1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.5" customHeight="1">
      <c r="A473" s="7"/>
      <c r="B473" s="7"/>
      <c r="C473" s="52"/>
      <c r="D473" s="7"/>
      <c r="E473" s="39"/>
      <c r="F473" s="2"/>
      <c r="G473" s="2"/>
      <c r="H473" s="2"/>
      <c r="I473" s="12"/>
      <c r="J473" s="12"/>
      <c r="K473" s="12"/>
      <c r="L473" s="1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.5" customHeight="1">
      <c r="A474" s="7"/>
      <c r="B474" s="7"/>
      <c r="C474" s="52"/>
      <c r="D474" s="7"/>
      <c r="E474" s="39"/>
      <c r="F474" s="2"/>
      <c r="G474" s="2"/>
      <c r="H474" s="2"/>
      <c r="I474" s="12"/>
      <c r="J474" s="12"/>
      <c r="K474" s="12"/>
      <c r="L474" s="1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.5" customHeight="1">
      <c r="A475" s="7"/>
      <c r="B475" s="7"/>
      <c r="C475" s="52"/>
      <c r="D475" s="7"/>
      <c r="E475" s="39"/>
      <c r="F475" s="2"/>
      <c r="G475" s="2"/>
      <c r="H475" s="2"/>
      <c r="I475" s="12"/>
      <c r="J475" s="12"/>
      <c r="K475" s="12"/>
      <c r="L475" s="1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.5" customHeight="1">
      <c r="A476" s="7"/>
      <c r="B476" s="7"/>
      <c r="C476" s="52"/>
      <c r="D476" s="7"/>
      <c r="E476" s="39"/>
      <c r="F476" s="2"/>
      <c r="G476" s="2"/>
      <c r="H476" s="2"/>
      <c r="I476" s="12"/>
      <c r="J476" s="12"/>
      <c r="K476" s="12"/>
      <c r="L476" s="1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.5" customHeight="1">
      <c r="A477" s="7"/>
      <c r="B477" s="7"/>
      <c r="C477" s="52"/>
      <c r="D477" s="7"/>
      <c r="E477" s="39"/>
      <c r="F477" s="2"/>
      <c r="G477" s="2"/>
      <c r="H477" s="2"/>
      <c r="I477" s="12"/>
      <c r="J477" s="12"/>
      <c r="K477" s="12"/>
      <c r="L477" s="1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.5" customHeight="1">
      <c r="A478" s="7"/>
      <c r="B478" s="7"/>
      <c r="C478" s="52"/>
      <c r="D478" s="7"/>
      <c r="E478" s="39"/>
      <c r="F478" s="2"/>
      <c r="G478" s="2"/>
      <c r="H478" s="2"/>
      <c r="I478" s="12"/>
      <c r="J478" s="12"/>
      <c r="K478" s="12"/>
      <c r="L478" s="1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.5" customHeight="1">
      <c r="A479" s="7"/>
      <c r="B479" s="7"/>
      <c r="C479" s="52"/>
      <c r="D479" s="7"/>
      <c r="E479" s="39"/>
      <c r="F479" s="2"/>
      <c r="G479" s="2"/>
      <c r="H479" s="2"/>
      <c r="I479" s="12"/>
      <c r="J479" s="12"/>
      <c r="K479" s="12"/>
      <c r="L479" s="1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.5" customHeight="1">
      <c r="A480" s="7"/>
      <c r="B480" s="7"/>
      <c r="C480" s="52"/>
      <c r="D480" s="7"/>
      <c r="E480" s="39"/>
      <c r="F480" s="2"/>
      <c r="G480" s="2"/>
      <c r="H480" s="2"/>
      <c r="I480" s="12"/>
      <c r="J480" s="12"/>
      <c r="K480" s="12"/>
      <c r="L480" s="1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.5" customHeight="1">
      <c r="A481" s="7"/>
      <c r="B481" s="7"/>
      <c r="C481" s="52"/>
      <c r="D481" s="7"/>
      <c r="E481" s="39"/>
      <c r="F481" s="2"/>
      <c r="G481" s="2"/>
      <c r="H481" s="2"/>
      <c r="I481" s="12"/>
      <c r="J481" s="12"/>
      <c r="K481" s="12"/>
      <c r="L481" s="1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.5" customHeight="1">
      <c r="A482" s="7"/>
      <c r="B482" s="7"/>
      <c r="C482" s="52"/>
      <c r="D482" s="7"/>
      <c r="E482" s="39"/>
      <c r="F482" s="2"/>
      <c r="G482" s="2"/>
      <c r="H482" s="2"/>
      <c r="I482" s="12"/>
      <c r="J482" s="12"/>
      <c r="K482" s="12"/>
      <c r="L482" s="1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.5" customHeight="1">
      <c r="A483" s="7"/>
      <c r="B483" s="7"/>
      <c r="C483" s="52"/>
      <c r="D483" s="7"/>
      <c r="E483" s="39"/>
      <c r="F483" s="2"/>
      <c r="G483" s="2"/>
      <c r="H483" s="2"/>
      <c r="I483" s="12"/>
      <c r="J483" s="12"/>
      <c r="K483" s="12"/>
      <c r="L483" s="1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.5" customHeight="1">
      <c r="A484" s="7"/>
      <c r="B484" s="7"/>
      <c r="C484" s="52"/>
      <c r="D484" s="7"/>
      <c r="E484" s="39"/>
      <c r="F484" s="2"/>
      <c r="G484" s="2"/>
      <c r="H484" s="2"/>
      <c r="I484" s="12"/>
      <c r="J484" s="12"/>
      <c r="K484" s="12"/>
      <c r="L484" s="1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.5" customHeight="1">
      <c r="A485" s="7"/>
      <c r="B485" s="7"/>
      <c r="C485" s="52"/>
      <c r="D485" s="7"/>
      <c r="E485" s="39"/>
      <c r="F485" s="2"/>
      <c r="G485" s="2"/>
      <c r="H485" s="2"/>
      <c r="I485" s="12"/>
      <c r="J485" s="12"/>
      <c r="K485" s="12"/>
      <c r="L485" s="1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.5" customHeight="1">
      <c r="A486" s="7"/>
      <c r="B486" s="7"/>
      <c r="C486" s="52"/>
      <c r="D486" s="7"/>
      <c r="E486" s="39"/>
      <c r="F486" s="2"/>
      <c r="G486" s="2"/>
      <c r="H486" s="2"/>
      <c r="I486" s="12"/>
      <c r="J486" s="12"/>
      <c r="K486" s="12"/>
      <c r="L486" s="1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.5" customHeight="1">
      <c r="A487" s="7"/>
      <c r="B487" s="7"/>
      <c r="C487" s="52"/>
      <c r="D487" s="7"/>
      <c r="E487" s="39"/>
      <c r="F487" s="2"/>
      <c r="G487" s="2"/>
      <c r="H487" s="2"/>
      <c r="I487" s="12"/>
      <c r="J487" s="12"/>
      <c r="K487" s="12"/>
      <c r="L487" s="1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.5" customHeight="1">
      <c r="A488" s="7"/>
      <c r="B488" s="7"/>
      <c r="C488" s="52"/>
      <c r="D488" s="7"/>
      <c r="E488" s="39"/>
      <c r="F488" s="2"/>
      <c r="G488" s="2"/>
      <c r="H488" s="2"/>
      <c r="I488" s="12"/>
      <c r="J488" s="12"/>
      <c r="K488" s="12"/>
      <c r="L488" s="1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.5" customHeight="1">
      <c r="A489" s="7"/>
      <c r="B489" s="7"/>
      <c r="C489" s="52"/>
      <c r="D489" s="7"/>
      <c r="E489" s="39"/>
      <c r="F489" s="2"/>
      <c r="G489" s="2"/>
      <c r="H489" s="2"/>
      <c r="I489" s="12"/>
      <c r="J489" s="12"/>
      <c r="K489" s="12"/>
      <c r="L489" s="1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.5" customHeight="1">
      <c r="A490" s="7"/>
      <c r="B490" s="7"/>
      <c r="C490" s="52"/>
      <c r="D490" s="7"/>
      <c r="E490" s="39"/>
      <c r="F490" s="2"/>
      <c r="G490" s="2"/>
      <c r="H490" s="2"/>
      <c r="I490" s="12"/>
      <c r="J490" s="12"/>
      <c r="K490" s="12"/>
      <c r="L490" s="1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.5" customHeight="1">
      <c r="A491" s="7"/>
      <c r="B491" s="7"/>
      <c r="C491" s="52"/>
      <c r="D491" s="7"/>
      <c r="E491" s="39"/>
      <c r="F491" s="2"/>
      <c r="G491" s="2"/>
      <c r="H491" s="2"/>
      <c r="I491" s="12"/>
      <c r="J491" s="12"/>
      <c r="K491" s="12"/>
      <c r="L491" s="1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.5" customHeight="1">
      <c r="A492" s="7"/>
      <c r="B492" s="7"/>
      <c r="C492" s="52"/>
      <c r="D492" s="7"/>
      <c r="E492" s="39"/>
      <c r="F492" s="2"/>
      <c r="G492" s="2"/>
      <c r="H492" s="2"/>
      <c r="I492" s="12"/>
      <c r="J492" s="12"/>
      <c r="K492" s="12"/>
      <c r="L492" s="1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.5" customHeight="1">
      <c r="A493" s="7"/>
      <c r="B493" s="7"/>
      <c r="C493" s="52"/>
      <c r="D493" s="7"/>
      <c r="E493" s="39"/>
      <c r="F493" s="2"/>
      <c r="G493" s="2"/>
      <c r="H493" s="2"/>
      <c r="I493" s="12"/>
      <c r="J493" s="12"/>
      <c r="K493" s="12"/>
      <c r="L493" s="1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.5" customHeight="1">
      <c r="A494" s="7"/>
      <c r="B494" s="7"/>
      <c r="C494" s="52"/>
      <c r="D494" s="7"/>
      <c r="E494" s="39"/>
      <c r="F494" s="2"/>
      <c r="G494" s="2"/>
      <c r="H494" s="2"/>
      <c r="I494" s="12"/>
      <c r="J494" s="12"/>
      <c r="K494" s="12"/>
      <c r="L494" s="1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.5" customHeight="1">
      <c r="A495" s="7"/>
      <c r="B495" s="7"/>
      <c r="C495" s="52"/>
      <c r="D495" s="7"/>
      <c r="E495" s="39"/>
      <c r="F495" s="2"/>
      <c r="G495" s="2"/>
      <c r="H495" s="2"/>
      <c r="I495" s="12"/>
      <c r="J495" s="12"/>
      <c r="K495" s="12"/>
      <c r="L495" s="1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.5" customHeight="1">
      <c r="A496" s="7"/>
      <c r="B496" s="7"/>
      <c r="C496" s="52"/>
      <c r="D496" s="7"/>
      <c r="E496" s="39"/>
      <c r="F496" s="2"/>
      <c r="G496" s="2"/>
      <c r="H496" s="2"/>
      <c r="I496" s="12"/>
      <c r="J496" s="12"/>
      <c r="K496" s="12"/>
      <c r="L496" s="1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.5" customHeight="1">
      <c r="A497" s="7"/>
      <c r="B497" s="7"/>
      <c r="C497" s="52"/>
      <c r="D497" s="7"/>
      <c r="E497" s="39"/>
      <c r="F497" s="2"/>
      <c r="G497" s="2"/>
      <c r="H497" s="2"/>
      <c r="I497" s="12"/>
      <c r="J497" s="12"/>
      <c r="K497" s="12"/>
      <c r="L497" s="1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.5" customHeight="1">
      <c r="A498" s="7"/>
      <c r="B498" s="7"/>
      <c r="C498" s="52"/>
      <c r="D498" s="7"/>
      <c r="E498" s="39"/>
      <c r="F498" s="2"/>
      <c r="G498" s="2"/>
      <c r="H498" s="2"/>
      <c r="I498" s="12"/>
      <c r="J498" s="12"/>
      <c r="K498" s="12"/>
      <c r="L498" s="1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.5" customHeight="1">
      <c r="A499" s="7"/>
      <c r="B499" s="7"/>
      <c r="C499" s="52"/>
      <c r="D499" s="7"/>
      <c r="E499" s="39"/>
      <c r="F499" s="2"/>
      <c r="G499" s="2"/>
      <c r="H499" s="2"/>
      <c r="I499" s="12"/>
      <c r="J499" s="12"/>
      <c r="K499" s="12"/>
      <c r="L499" s="1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.5" customHeight="1">
      <c r="A500" s="7"/>
      <c r="B500" s="7"/>
      <c r="C500" s="52"/>
      <c r="D500" s="7"/>
      <c r="E500" s="39"/>
      <c r="F500" s="2"/>
      <c r="G500" s="2"/>
      <c r="H500" s="2"/>
      <c r="I500" s="12"/>
      <c r="J500" s="12"/>
      <c r="K500" s="12"/>
      <c r="L500" s="1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.5" customHeight="1">
      <c r="A501" s="7"/>
      <c r="B501" s="7"/>
      <c r="C501" s="52"/>
      <c r="D501" s="7"/>
      <c r="E501" s="39"/>
      <c r="F501" s="2"/>
      <c r="G501" s="2"/>
      <c r="H501" s="2"/>
      <c r="I501" s="12"/>
      <c r="J501" s="12"/>
      <c r="K501" s="12"/>
      <c r="L501" s="1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.5" customHeight="1">
      <c r="A502" s="7"/>
      <c r="B502" s="7"/>
      <c r="C502" s="52"/>
      <c r="D502" s="7"/>
      <c r="E502" s="39"/>
      <c r="F502" s="2"/>
      <c r="G502" s="2"/>
      <c r="H502" s="2"/>
      <c r="I502" s="12"/>
      <c r="J502" s="12"/>
      <c r="K502" s="12"/>
      <c r="L502" s="1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.5" customHeight="1">
      <c r="A503" s="7"/>
      <c r="B503" s="7"/>
      <c r="C503" s="52"/>
      <c r="D503" s="7"/>
      <c r="E503" s="39"/>
      <c r="F503" s="2"/>
      <c r="G503" s="2"/>
      <c r="H503" s="2"/>
      <c r="I503" s="12"/>
      <c r="J503" s="12"/>
      <c r="K503" s="12"/>
      <c r="L503" s="1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.5" customHeight="1">
      <c r="A504" s="7"/>
      <c r="B504" s="7"/>
      <c r="C504" s="52"/>
      <c r="D504" s="7"/>
      <c r="E504" s="39"/>
      <c r="F504" s="2"/>
      <c r="G504" s="2"/>
      <c r="H504" s="2"/>
      <c r="I504" s="12"/>
      <c r="J504" s="12"/>
      <c r="K504" s="12"/>
      <c r="L504" s="1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.5" customHeight="1">
      <c r="A505" s="7"/>
      <c r="B505" s="7"/>
      <c r="C505" s="52"/>
      <c r="D505" s="7"/>
      <c r="E505" s="39"/>
      <c r="F505" s="2"/>
      <c r="G505" s="2"/>
      <c r="H505" s="2"/>
      <c r="I505" s="12"/>
      <c r="J505" s="12"/>
      <c r="K505" s="12"/>
      <c r="L505" s="1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.5" customHeight="1">
      <c r="A506" s="7"/>
      <c r="B506" s="7"/>
      <c r="C506" s="52"/>
      <c r="D506" s="7"/>
      <c r="E506" s="39"/>
      <c r="F506" s="2"/>
      <c r="G506" s="2"/>
      <c r="H506" s="2"/>
      <c r="I506" s="12"/>
      <c r="J506" s="12"/>
      <c r="K506" s="12"/>
      <c r="L506" s="1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.5" customHeight="1">
      <c r="A507" s="7"/>
      <c r="B507" s="7"/>
      <c r="C507" s="52"/>
      <c r="D507" s="7"/>
      <c r="E507" s="39"/>
      <c r="F507" s="2"/>
      <c r="G507" s="2"/>
      <c r="H507" s="2"/>
      <c r="I507" s="12"/>
      <c r="J507" s="12"/>
      <c r="K507" s="12"/>
      <c r="L507" s="1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.5" customHeight="1">
      <c r="A508" s="7"/>
      <c r="B508" s="7"/>
      <c r="C508" s="52"/>
      <c r="D508" s="7"/>
      <c r="E508" s="39"/>
      <c r="F508" s="2"/>
      <c r="G508" s="2"/>
      <c r="H508" s="2"/>
      <c r="I508" s="12"/>
      <c r="J508" s="12"/>
      <c r="K508" s="12"/>
      <c r="L508" s="1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.5" customHeight="1">
      <c r="A509" s="7"/>
      <c r="B509" s="7"/>
      <c r="C509" s="52"/>
      <c r="D509" s="7"/>
      <c r="E509" s="39"/>
      <c r="F509" s="2"/>
      <c r="G509" s="2"/>
      <c r="H509" s="2"/>
      <c r="I509" s="12"/>
      <c r="J509" s="12"/>
      <c r="K509" s="12"/>
      <c r="L509" s="1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.5" customHeight="1">
      <c r="A510" s="7"/>
      <c r="B510" s="7"/>
      <c r="C510" s="52"/>
      <c r="D510" s="7"/>
      <c r="E510" s="39"/>
      <c r="F510" s="2"/>
      <c r="G510" s="2"/>
      <c r="H510" s="2"/>
      <c r="I510" s="12"/>
      <c r="J510" s="12"/>
      <c r="K510" s="12"/>
      <c r="L510" s="1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.5" customHeight="1">
      <c r="A511" s="7"/>
      <c r="B511" s="7"/>
      <c r="C511" s="52"/>
      <c r="D511" s="7"/>
      <c r="E511" s="39"/>
      <c r="F511" s="2"/>
      <c r="G511" s="2"/>
      <c r="H511" s="2"/>
      <c r="I511" s="12"/>
      <c r="J511" s="12"/>
      <c r="K511" s="12"/>
      <c r="L511" s="1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.5" customHeight="1">
      <c r="A512" s="7"/>
      <c r="B512" s="7"/>
      <c r="C512" s="52"/>
      <c r="D512" s="7"/>
      <c r="E512" s="39"/>
      <c r="F512" s="2"/>
      <c r="G512" s="2"/>
      <c r="H512" s="2"/>
      <c r="I512" s="12"/>
      <c r="J512" s="12"/>
      <c r="K512" s="12"/>
      <c r="L512" s="1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.5" customHeight="1">
      <c r="A513" s="7"/>
      <c r="B513" s="7"/>
      <c r="C513" s="52"/>
      <c r="D513" s="7"/>
      <c r="E513" s="39"/>
      <c r="F513" s="2"/>
      <c r="G513" s="2"/>
      <c r="H513" s="2"/>
      <c r="I513" s="12"/>
      <c r="J513" s="12"/>
      <c r="K513" s="12"/>
      <c r="L513" s="1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.5" customHeight="1">
      <c r="A514" s="7"/>
      <c r="B514" s="7"/>
      <c r="C514" s="52"/>
      <c r="D514" s="7"/>
      <c r="E514" s="39"/>
      <c r="F514" s="2"/>
      <c r="G514" s="2"/>
      <c r="H514" s="2"/>
      <c r="I514" s="12"/>
      <c r="J514" s="12"/>
      <c r="K514" s="12"/>
      <c r="L514" s="1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.5" customHeight="1">
      <c r="A515" s="7"/>
      <c r="B515" s="7"/>
      <c r="C515" s="52"/>
      <c r="D515" s="7"/>
      <c r="E515" s="39"/>
      <c r="F515" s="2"/>
      <c r="G515" s="2"/>
      <c r="H515" s="2"/>
      <c r="I515" s="12"/>
      <c r="J515" s="12"/>
      <c r="K515" s="12"/>
      <c r="L515" s="1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.5" customHeight="1">
      <c r="A516" s="7"/>
      <c r="B516" s="7"/>
      <c r="C516" s="52"/>
      <c r="D516" s="7"/>
      <c r="E516" s="39"/>
      <c r="F516" s="2"/>
      <c r="G516" s="2"/>
      <c r="H516" s="2"/>
      <c r="I516" s="12"/>
      <c r="J516" s="12"/>
      <c r="K516" s="12"/>
      <c r="L516" s="1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.5" customHeight="1">
      <c r="A517" s="7"/>
      <c r="B517" s="7"/>
      <c r="C517" s="52"/>
      <c r="D517" s="7"/>
      <c r="E517" s="39"/>
      <c r="F517" s="2"/>
      <c r="G517" s="2"/>
      <c r="H517" s="2"/>
      <c r="I517" s="12"/>
      <c r="J517" s="12"/>
      <c r="K517" s="12"/>
      <c r="L517" s="1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.5" customHeight="1">
      <c r="A518" s="7"/>
      <c r="B518" s="7"/>
      <c r="C518" s="52"/>
      <c r="D518" s="7"/>
      <c r="E518" s="39"/>
      <c r="F518" s="2"/>
      <c r="G518" s="2"/>
      <c r="H518" s="2"/>
      <c r="I518" s="12"/>
      <c r="J518" s="12"/>
      <c r="K518" s="12"/>
      <c r="L518" s="1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.5" customHeight="1">
      <c r="A519" s="7"/>
      <c r="B519" s="7"/>
      <c r="C519" s="52"/>
      <c r="D519" s="7"/>
      <c r="E519" s="39"/>
      <c r="F519" s="2"/>
      <c r="G519" s="2"/>
      <c r="H519" s="2"/>
      <c r="I519" s="12"/>
      <c r="J519" s="12"/>
      <c r="K519" s="12"/>
      <c r="L519" s="1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.5" customHeight="1">
      <c r="A520" s="7"/>
      <c r="B520" s="7"/>
      <c r="C520" s="52"/>
      <c r="D520" s="7"/>
      <c r="E520" s="39"/>
      <c r="F520" s="2"/>
      <c r="G520" s="2"/>
      <c r="H520" s="2"/>
      <c r="I520" s="12"/>
      <c r="J520" s="12"/>
      <c r="K520" s="12"/>
      <c r="L520" s="1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.5" customHeight="1">
      <c r="A521" s="7"/>
      <c r="B521" s="7"/>
      <c r="C521" s="52"/>
      <c r="D521" s="7"/>
      <c r="E521" s="39"/>
      <c r="F521" s="2"/>
      <c r="G521" s="2"/>
      <c r="H521" s="2"/>
      <c r="I521" s="12"/>
      <c r="J521" s="12"/>
      <c r="K521" s="12"/>
      <c r="L521" s="1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.5" customHeight="1">
      <c r="A522" s="7"/>
      <c r="B522" s="7"/>
      <c r="C522" s="52"/>
      <c r="D522" s="7"/>
      <c r="E522" s="39"/>
      <c r="F522" s="2"/>
      <c r="G522" s="2"/>
      <c r="H522" s="2"/>
      <c r="I522" s="12"/>
      <c r="J522" s="12"/>
      <c r="K522" s="12"/>
      <c r="L522" s="1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.5" customHeight="1">
      <c r="A523" s="7"/>
      <c r="B523" s="7"/>
      <c r="C523" s="52"/>
      <c r="D523" s="7"/>
      <c r="E523" s="39"/>
      <c r="F523" s="2"/>
      <c r="G523" s="2"/>
      <c r="H523" s="2"/>
      <c r="I523" s="12"/>
      <c r="J523" s="12"/>
      <c r="K523" s="12"/>
      <c r="L523" s="1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.5" customHeight="1">
      <c r="A524" s="7"/>
      <c r="B524" s="7"/>
      <c r="C524" s="52"/>
      <c r="D524" s="7"/>
      <c r="E524" s="39"/>
      <c r="F524" s="2"/>
      <c r="G524" s="2"/>
      <c r="H524" s="2"/>
      <c r="I524" s="12"/>
      <c r="J524" s="12"/>
      <c r="K524" s="12"/>
      <c r="L524" s="1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.5" customHeight="1">
      <c r="A525" s="7"/>
      <c r="B525" s="7"/>
      <c r="C525" s="52"/>
      <c r="D525" s="7"/>
      <c r="E525" s="39"/>
      <c r="F525" s="2"/>
      <c r="G525" s="2"/>
      <c r="H525" s="2"/>
      <c r="I525" s="12"/>
      <c r="J525" s="12"/>
      <c r="K525" s="12"/>
      <c r="L525" s="1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.5" customHeight="1">
      <c r="A526" s="7"/>
      <c r="B526" s="7"/>
      <c r="C526" s="52"/>
      <c r="D526" s="7"/>
      <c r="E526" s="39"/>
      <c r="F526" s="2"/>
      <c r="G526" s="2"/>
      <c r="H526" s="2"/>
      <c r="I526" s="12"/>
      <c r="J526" s="12"/>
      <c r="K526" s="12"/>
      <c r="L526" s="1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.5" customHeight="1">
      <c r="A527" s="7"/>
      <c r="B527" s="7"/>
      <c r="C527" s="52"/>
      <c r="D527" s="7"/>
      <c r="E527" s="39"/>
      <c r="F527" s="2"/>
      <c r="G527" s="2"/>
      <c r="H527" s="2"/>
      <c r="I527" s="12"/>
      <c r="J527" s="12"/>
      <c r="K527" s="12"/>
      <c r="L527" s="1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.5" customHeight="1">
      <c r="A528" s="7"/>
      <c r="B528" s="7"/>
      <c r="C528" s="52"/>
      <c r="D528" s="7"/>
      <c r="E528" s="39"/>
      <c r="F528" s="2"/>
      <c r="G528" s="2"/>
      <c r="H528" s="2"/>
      <c r="I528" s="12"/>
      <c r="J528" s="12"/>
      <c r="K528" s="12"/>
      <c r="L528" s="1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.5" customHeight="1">
      <c r="A529" s="7"/>
      <c r="B529" s="7"/>
      <c r="C529" s="52"/>
      <c r="D529" s="7"/>
      <c r="E529" s="39"/>
      <c r="F529" s="2"/>
      <c r="G529" s="2"/>
      <c r="H529" s="2"/>
      <c r="I529" s="12"/>
      <c r="J529" s="12"/>
      <c r="K529" s="12"/>
      <c r="L529" s="1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.5" customHeight="1">
      <c r="A530" s="7"/>
      <c r="B530" s="7"/>
      <c r="C530" s="52"/>
      <c r="D530" s="7"/>
      <c r="E530" s="39"/>
      <c r="F530" s="2"/>
      <c r="G530" s="2"/>
      <c r="H530" s="2"/>
      <c r="I530" s="12"/>
      <c r="J530" s="12"/>
      <c r="K530" s="12"/>
      <c r="L530" s="1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.5" customHeight="1">
      <c r="A531" s="7"/>
      <c r="B531" s="7"/>
      <c r="C531" s="52"/>
      <c r="D531" s="7"/>
      <c r="E531" s="39"/>
      <c r="F531" s="2"/>
      <c r="G531" s="2"/>
      <c r="H531" s="2"/>
      <c r="I531" s="12"/>
      <c r="J531" s="12"/>
      <c r="K531" s="12"/>
      <c r="L531" s="1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.5" customHeight="1">
      <c r="A532" s="7"/>
      <c r="B532" s="7"/>
      <c r="C532" s="52"/>
      <c r="D532" s="7"/>
      <c r="E532" s="39"/>
      <c r="F532" s="2"/>
      <c r="G532" s="2"/>
      <c r="H532" s="2"/>
      <c r="I532" s="12"/>
      <c r="J532" s="12"/>
      <c r="K532" s="12"/>
      <c r="L532" s="1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.5" customHeight="1">
      <c r="A533" s="7"/>
      <c r="B533" s="7"/>
      <c r="C533" s="52"/>
      <c r="D533" s="7"/>
      <c r="E533" s="39"/>
      <c r="F533" s="2"/>
      <c r="G533" s="2"/>
      <c r="H533" s="2"/>
      <c r="I533" s="12"/>
      <c r="J533" s="12"/>
      <c r="K533" s="12"/>
      <c r="L533" s="1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.5" customHeight="1">
      <c r="A534" s="7"/>
      <c r="B534" s="7"/>
      <c r="C534" s="52"/>
      <c r="D534" s="7"/>
      <c r="E534" s="39"/>
      <c r="F534" s="2"/>
      <c r="G534" s="2"/>
      <c r="H534" s="2"/>
      <c r="I534" s="12"/>
      <c r="J534" s="12"/>
      <c r="K534" s="12"/>
      <c r="L534" s="1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.5" customHeight="1">
      <c r="A535" s="7"/>
      <c r="B535" s="7"/>
      <c r="C535" s="52"/>
      <c r="D535" s="7"/>
      <c r="E535" s="39"/>
      <c r="F535" s="2"/>
      <c r="G535" s="2"/>
      <c r="H535" s="2"/>
      <c r="I535" s="12"/>
      <c r="J535" s="12"/>
      <c r="K535" s="12"/>
      <c r="L535" s="1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.5" customHeight="1">
      <c r="A536" s="7"/>
      <c r="B536" s="7"/>
      <c r="C536" s="52"/>
      <c r="D536" s="7"/>
      <c r="E536" s="39"/>
      <c r="F536" s="2"/>
      <c r="G536" s="2"/>
      <c r="H536" s="2"/>
      <c r="I536" s="12"/>
      <c r="J536" s="12"/>
      <c r="K536" s="12"/>
      <c r="L536" s="1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.5" customHeight="1">
      <c r="A537" s="7"/>
      <c r="B537" s="7"/>
      <c r="C537" s="52"/>
      <c r="D537" s="7"/>
      <c r="E537" s="39"/>
      <c r="F537" s="2"/>
      <c r="G537" s="2"/>
      <c r="H537" s="2"/>
      <c r="I537" s="12"/>
      <c r="J537" s="12"/>
      <c r="K537" s="12"/>
      <c r="L537" s="1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.5" customHeight="1">
      <c r="A538" s="7"/>
      <c r="B538" s="7"/>
      <c r="C538" s="52"/>
      <c r="D538" s="7"/>
      <c r="E538" s="39"/>
      <c r="F538" s="2"/>
      <c r="G538" s="2"/>
      <c r="H538" s="2"/>
      <c r="I538" s="12"/>
      <c r="J538" s="12"/>
      <c r="K538" s="12"/>
      <c r="L538" s="1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.5" customHeight="1">
      <c r="A539" s="7"/>
      <c r="B539" s="7"/>
      <c r="C539" s="52"/>
      <c r="D539" s="7"/>
      <c r="E539" s="39"/>
      <c r="F539" s="2"/>
      <c r="G539" s="2"/>
      <c r="H539" s="2"/>
      <c r="I539" s="12"/>
      <c r="J539" s="12"/>
      <c r="K539" s="12"/>
      <c r="L539" s="1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.5" customHeight="1">
      <c r="A540" s="7"/>
      <c r="B540" s="7"/>
      <c r="C540" s="52"/>
      <c r="D540" s="7"/>
      <c r="E540" s="39"/>
      <c r="F540" s="2"/>
      <c r="G540" s="2"/>
      <c r="H540" s="2"/>
      <c r="I540" s="12"/>
      <c r="J540" s="12"/>
      <c r="K540" s="12"/>
      <c r="L540" s="1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.5" customHeight="1">
      <c r="A541" s="7"/>
      <c r="B541" s="7"/>
      <c r="C541" s="52"/>
      <c r="D541" s="7"/>
      <c r="E541" s="39"/>
      <c r="F541" s="2"/>
      <c r="G541" s="2"/>
      <c r="H541" s="2"/>
      <c r="I541" s="12"/>
      <c r="J541" s="12"/>
      <c r="K541" s="12"/>
      <c r="L541" s="1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.5" customHeight="1">
      <c r="A542" s="7"/>
      <c r="B542" s="7"/>
      <c r="C542" s="52"/>
      <c r="D542" s="7"/>
      <c r="E542" s="39"/>
      <c r="F542" s="2"/>
      <c r="G542" s="2"/>
      <c r="H542" s="2"/>
      <c r="I542" s="12"/>
      <c r="J542" s="12"/>
      <c r="K542" s="12"/>
      <c r="L542" s="1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.5" customHeight="1">
      <c r="A543" s="7"/>
      <c r="B543" s="7"/>
      <c r="C543" s="52"/>
      <c r="D543" s="7"/>
      <c r="E543" s="39"/>
      <c r="F543" s="2"/>
      <c r="G543" s="2"/>
      <c r="H543" s="2"/>
      <c r="I543" s="12"/>
      <c r="J543" s="12"/>
      <c r="K543" s="12"/>
      <c r="L543" s="1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.5" customHeight="1">
      <c r="A544" s="7"/>
      <c r="B544" s="7"/>
      <c r="C544" s="52"/>
      <c r="D544" s="7"/>
      <c r="E544" s="39"/>
      <c r="F544" s="2"/>
      <c r="G544" s="2"/>
      <c r="H544" s="2"/>
      <c r="I544" s="12"/>
      <c r="J544" s="12"/>
      <c r="K544" s="12"/>
      <c r="L544" s="1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.5" customHeight="1">
      <c r="A545" s="7"/>
      <c r="B545" s="7"/>
      <c r="C545" s="52"/>
      <c r="D545" s="7"/>
      <c r="E545" s="39"/>
      <c r="F545" s="2"/>
      <c r="G545" s="2"/>
      <c r="H545" s="2"/>
      <c r="I545" s="12"/>
      <c r="J545" s="12"/>
      <c r="K545" s="12"/>
      <c r="L545" s="1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.5" customHeight="1">
      <c r="A546" s="7"/>
      <c r="B546" s="7"/>
      <c r="C546" s="52"/>
      <c r="D546" s="7"/>
      <c r="E546" s="39"/>
      <c r="F546" s="2"/>
      <c r="G546" s="2"/>
      <c r="H546" s="2"/>
      <c r="I546" s="12"/>
      <c r="J546" s="12"/>
      <c r="K546" s="12"/>
      <c r="L546" s="1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.5" customHeight="1">
      <c r="A547" s="7"/>
      <c r="B547" s="7"/>
      <c r="C547" s="52"/>
      <c r="D547" s="7"/>
      <c r="E547" s="39"/>
      <c r="F547" s="2"/>
      <c r="G547" s="2"/>
      <c r="H547" s="2"/>
      <c r="I547" s="12"/>
      <c r="J547" s="12"/>
      <c r="K547" s="12"/>
      <c r="L547" s="1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.5" customHeight="1">
      <c r="A548" s="7"/>
      <c r="B548" s="7"/>
      <c r="C548" s="52"/>
      <c r="D548" s="7"/>
      <c r="E548" s="39"/>
      <c r="F548" s="2"/>
      <c r="G548" s="2"/>
      <c r="H548" s="2"/>
      <c r="I548" s="12"/>
      <c r="J548" s="12"/>
      <c r="K548" s="12"/>
      <c r="L548" s="1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.5" customHeight="1">
      <c r="A549" s="7"/>
      <c r="B549" s="7"/>
      <c r="C549" s="52"/>
      <c r="D549" s="7"/>
      <c r="E549" s="39"/>
      <c r="F549" s="2"/>
      <c r="G549" s="2"/>
      <c r="H549" s="2"/>
      <c r="I549" s="12"/>
      <c r="J549" s="12"/>
      <c r="K549" s="12"/>
      <c r="L549" s="1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.5" customHeight="1">
      <c r="A550" s="7"/>
      <c r="B550" s="7"/>
      <c r="C550" s="52"/>
      <c r="D550" s="7"/>
      <c r="E550" s="39"/>
      <c r="F550" s="2"/>
      <c r="G550" s="2"/>
      <c r="H550" s="2"/>
      <c r="I550" s="12"/>
      <c r="J550" s="12"/>
      <c r="K550" s="12"/>
      <c r="L550" s="1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.5" customHeight="1">
      <c r="A551" s="7"/>
      <c r="B551" s="7"/>
      <c r="C551" s="52"/>
      <c r="D551" s="7"/>
      <c r="E551" s="39"/>
      <c r="F551" s="2"/>
      <c r="G551" s="2"/>
      <c r="H551" s="2"/>
      <c r="I551" s="12"/>
      <c r="J551" s="12"/>
      <c r="K551" s="12"/>
      <c r="L551" s="1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.5" customHeight="1">
      <c r="A552" s="7"/>
      <c r="B552" s="7"/>
      <c r="C552" s="52"/>
      <c r="D552" s="7"/>
      <c r="E552" s="39"/>
      <c r="F552" s="2"/>
      <c r="G552" s="2"/>
      <c r="H552" s="2"/>
      <c r="I552" s="12"/>
      <c r="J552" s="12"/>
      <c r="K552" s="12"/>
      <c r="L552" s="1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.5" customHeight="1">
      <c r="A553" s="7"/>
      <c r="B553" s="7"/>
      <c r="C553" s="52"/>
      <c r="D553" s="7"/>
      <c r="E553" s="39"/>
      <c r="F553" s="2"/>
      <c r="G553" s="2"/>
      <c r="H553" s="2"/>
      <c r="I553" s="12"/>
      <c r="J553" s="12"/>
      <c r="K553" s="12"/>
      <c r="L553" s="1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.5" customHeight="1">
      <c r="A554" s="7"/>
      <c r="B554" s="7"/>
      <c r="C554" s="52"/>
      <c r="D554" s="7"/>
      <c r="E554" s="39"/>
      <c r="F554" s="2"/>
      <c r="G554" s="2"/>
      <c r="H554" s="2"/>
      <c r="I554" s="12"/>
      <c r="J554" s="12"/>
      <c r="K554" s="12"/>
      <c r="L554" s="1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.5" customHeight="1">
      <c r="A555" s="7"/>
      <c r="B555" s="7"/>
      <c r="C555" s="52"/>
      <c r="D555" s="7"/>
      <c r="E555" s="39"/>
      <c r="F555" s="2"/>
      <c r="G555" s="2"/>
      <c r="H555" s="2"/>
      <c r="I555" s="12"/>
      <c r="J555" s="12"/>
      <c r="K555" s="12"/>
      <c r="L555" s="1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.5" customHeight="1">
      <c r="A556" s="7"/>
      <c r="B556" s="7"/>
      <c r="C556" s="52"/>
      <c r="D556" s="7"/>
      <c r="E556" s="39"/>
      <c r="F556" s="2"/>
      <c r="G556" s="2"/>
      <c r="H556" s="2"/>
      <c r="I556" s="12"/>
      <c r="J556" s="12"/>
      <c r="K556" s="12"/>
      <c r="L556" s="1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.5" customHeight="1">
      <c r="A557" s="7"/>
      <c r="B557" s="7"/>
      <c r="C557" s="52"/>
      <c r="D557" s="7"/>
      <c r="E557" s="39"/>
      <c r="F557" s="2"/>
      <c r="G557" s="2"/>
      <c r="H557" s="2"/>
      <c r="I557" s="12"/>
      <c r="J557" s="12"/>
      <c r="K557" s="12"/>
      <c r="L557" s="1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.5" customHeight="1">
      <c r="A558" s="7"/>
      <c r="B558" s="7"/>
      <c r="C558" s="52"/>
      <c r="D558" s="7"/>
      <c r="E558" s="39"/>
      <c r="F558" s="2"/>
      <c r="G558" s="2"/>
      <c r="H558" s="2"/>
      <c r="I558" s="12"/>
      <c r="J558" s="12"/>
      <c r="K558" s="12"/>
      <c r="L558" s="1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.5" customHeight="1">
      <c r="A559" s="7"/>
      <c r="B559" s="7"/>
      <c r="C559" s="52"/>
      <c r="D559" s="7"/>
      <c r="E559" s="39"/>
      <c r="F559" s="2"/>
      <c r="G559" s="2"/>
      <c r="H559" s="2"/>
      <c r="I559" s="12"/>
      <c r="J559" s="12"/>
      <c r="K559" s="12"/>
      <c r="L559" s="1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.5" customHeight="1">
      <c r="A560" s="7"/>
      <c r="B560" s="7"/>
      <c r="C560" s="52"/>
      <c r="D560" s="7"/>
      <c r="E560" s="39"/>
      <c r="F560" s="2"/>
      <c r="G560" s="2"/>
      <c r="H560" s="2"/>
      <c r="I560" s="12"/>
      <c r="J560" s="12"/>
      <c r="K560" s="12"/>
      <c r="L560" s="1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.5" customHeight="1">
      <c r="A561" s="7"/>
      <c r="B561" s="7"/>
      <c r="C561" s="52"/>
      <c r="D561" s="7"/>
      <c r="E561" s="39"/>
      <c r="F561" s="2"/>
      <c r="G561" s="2"/>
      <c r="H561" s="2"/>
      <c r="I561" s="12"/>
      <c r="J561" s="12"/>
      <c r="K561" s="12"/>
      <c r="L561" s="1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.5" customHeight="1">
      <c r="A562" s="7"/>
      <c r="B562" s="7"/>
      <c r="C562" s="52"/>
      <c r="D562" s="7"/>
      <c r="E562" s="39"/>
      <c r="F562" s="2"/>
      <c r="G562" s="2"/>
      <c r="H562" s="2"/>
      <c r="I562" s="12"/>
      <c r="J562" s="12"/>
      <c r="K562" s="12"/>
      <c r="L562" s="1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.5" customHeight="1">
      <c r="A563" s="7"/>
      <c r="B563" s="7"/>
      <c r="C563" s="52"/>
      <c r="D563" s="7"/>
      <c r="E563" s="39"/>
      <c r="F563" s="2"/>
      <c r="G563" s="2"/>
      <c r="H563" s="2"/>
      <c r="I563" s="12"/>
      <c r="J563" s="12"/>
      <c r="K563" s="12"/>
      <c r="L563" s="1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.5" customHeight="1">
      <c r="A564" s="7"/>
      <c r="B564" s="7"/>
      <c r="C564" s="52"/>
      <c r="D564" s="7"/>
      <c r="E564" s="39"/>
      <c r="F564" s="2"/>
      <c r="G564" s="2"/>
      <c r="H564" s="2"/>
      <c r="I564" s="12"/>
      <c r="J564" s="12"/>
      <c r="K564" s="12"/>
      <c r="L564" s="1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.5" customHeight="1">
      <c r="A565" s="7"/>
      <c r="B565" s="7"/>
      <c r="C565" s="52"/>
      <c r="D565" s="7"/>
      <c r="E565" s="39"/>
      <c r="F565" s="2"/>
      <c r="G565" s="2"/>
      <c r="H565" s="2"/>
      <c r="I565" s="12"/>
      <c r="J565" s="12"/>
      <c r="K565" s="12"/>
      <c r="L565" s="1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.5" customHeight="1">
      <c r="A566" s="7"/>
      <c r="B566" s="7"/>
      <c r="C566" s="52"/>
      <c r="D566" s="7"/>
      <c r="E566" s="39"/>
      <c r="F566" s="2"/>
      <c r="G566" s="2"/>
      <c r="H566" s="2"/>
      <c r="I566" s="12"/>
      <c r="J566" s="12"/>
      <c r="K566" s="12"/>
      <c r="L566" s="1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.5" customHeight="1">
      <c r="A567" s="7"/>
      <c r="B567" s="7"/>
      <c r="C567" s="52"/>
      <c r="D567" s="7"/>
      <c r="E567" s="39"/>
      <c r="F567" s="2"/>
      <c r="G567" s="2"/>
      <c r="H567" s="2"/>
      <c r="I567" s="12"/>
      <c r="J567" s="12"/>
      <c r="K567" s="12"/>
      <c r="L567" s="1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.5" customHeight="1">
      <c r="A568" s="7"/>
      <c r="B568" s="7"/>
      <c r="C568" s="52"/>
      <c r="D568" s="7"/>
      <c r="E568" s="39"/>
      <c r="F568" s="2"/>
      <c r="G568" s="2"/>
      <c r="H568" s="2"/>
      <c r="I568" s="12"/>
      <c r="J568" s="12"/>
      <c r="K568" s="12"/>
      <c r="L568" s="1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.5" customHeight="1">
      <c r="A569" s="7"/>
      <c r="B569" s="7"/>
      <c r="C569" s="52"/>
      <c r="D569" s="7"/>
      <c r="E569" s="39"/>
      <c r="F569" s="2"/>
      <c r="G569" s="2"/>
      <c r="H569" s="2"/>
      <c r="I569" s="12"/>
      <c r="J569" s="12"/>
      <c r="K569" s="12"/>
      <c r="L569" s="1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.5" customHeight="1">
      <c r="A570" s="7"/>
      <c r="B570" s="7"/>
      <c r="C570" s="52"/>
      <c r="D570" s="7"/>
      <c r="E570" s="39"/>
      <c r="F570" s="2"/>
      <c r="G570" s="2"/>
      <c r="H570" s="2"/>
      <c r="I570" s="12"/>
      <c r="J570" s="12"/>
      <c r="K570" s="12"/>
      <c r="L570" s="1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.5" customHeight="1">
      <c r="A571" s="7"/>
      <c r="B571" s="7"/>
      <c r="C571" s="52"/>
      <c r="D571" s="7"/>
      <c r="E571" s="39"/>
      <c r="F571" s="2"/>
      <c r="G571" s="2"/>
      <c r="H571" s="2"/>
      <c r="I571" s="12"/>
      <c r="J571" s="12"/>
      <c r="K571" s="12"/>
      <c r="L571" s="1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.5" customHeight="1">
      <c r="A572" s="7"/>
      <c r="B572" s="7"/>
      <c r="C572" s="52"/>
      <c r="D572" s="7"/>
      <c r="E572" s="39"/>
      <c r="F572" s="2"/>
      <c r="G572" s="2"/>
      <c r="H572" s="2"/>
      <c r="I572" s="12"/>
      <c r="J572" s="12"/>
      <c r="K572" s="12"/>
      <c r="L572" s="1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.5" customHeight="1">
      <c r="A573" s="7"/>
      <c r="B573" s="7"/>
      <c r="C573" s="52"/>
      <c r="D573" s="7"/>
      <c r="E573" s="39"/>
      <c r="F573" s="2"/>
      <c r="G573" s="2"/>
      <c r="H573" s="2"/>
      <c r="I573" s="12"/>
      <c r="J573" s="12"/>
      <c r="K573" s="12"/>
      <c r="L573" s="1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.5" customHeight="1">
      <c r="A574" s="7"/>
      <c r="B574" s="7"/>
      <c r="C574" s="52"/>
      <c r="D574" s="7"/>
      <c r="E574" s="39"/>
      <c r="F574" s="2"/>
      <c r="G574" s="2"/>
      <c r="H574" s="2"/>
      <c r="I574" s="12"/>
      <c r="J574" s="12"/>
      <c r="K574" s="12"/>
      <c r="L574" s="1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.5" customHeight="1">
      <c r="A575" s="7"/>
      <c r="B575" s="7"/>
      <c r="C575" s="52"/>
      <c r="D575" s="7"/>
      <c r="E575" s="39"/>
      <c r="F575" s="2"/>
      <c r="G575" s="2"/>
      <c r="H575" s="2"/>
      <c r="I575" s="12"/>
      <c r="J575" s="12"/>
      <c r="K575" s="12"/>
      <c r="L575" s="1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.5" customHeight="1">
      <c r="A576" s="7"/>
      <c r="B576" s="7"/>
      <c r="C576" s="52"/>
      <c r="D576" s="7"/>
      <c r="E576" s="39"/>
      <c r="F576" s="2"/>
      <c r="G576" s="2"/>
      <c r="H576" s="2"/>
      <c r="I576" s="12"/>
      <c r="J576" s="12"/>
      <c r="K576" s="12"/>
      <c r="L576" s="1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.5" customHeight="1">
      <c r="A577" s="7"/>
      <c r="B577" s="7"/>
      <c r="C577" s="52"/>
      <c r="D577" s="7"/>
      <c r="E577" s="39"/>
      <c r="F577" s="2"/>
      <c r="G577" s="2"/>
      <c r="H577" s="2"/>
      <c r="I577" s="12"/>
      <c r="J577" s="12"/>
      <c r="K577" s="12"/>
      <c r="L577" s="1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.5" customHeight="1">
      <c r="A578" s="7"/>
      <c r="B578" s="7"/>
      <c r="C578" s="52"/>
      <c r="D578" s="7"/>
      <c r="E578" s="39"/>
      <c r="F578" s="2"/>
      <c r="G578" s="2"/>
      <c r="H578" s="2"/>
      <c r="I578" s="12"/>
      <c r="J578" s="12"/>
      <c r="K578" s="12"/>
      <c r="L578" s="1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.5" customHeight="1">
      <c r="A579" s="7"/>
      <c r="B579" s="7"/>
      <c r="C579" s="52"/>
      <c r="D579" s="7"/>
      <c r="E579" s="39"/>
      <c r="F579" s="2"/>
      <c r="G579" s="2"/>
      <c r="H579" s="2"/>
      <c r="I579" s="12"/>
      <c r="J579" s="12"/>
      <c r="K579" s="12"/>
      <c r="L579" s="1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.5" customHeight="1">
      <c r="A580" s="7"/>
      <c r="B580" s="7"/>
      <c r="C580" s="52"/>
      <c r="D580" s="7"/>
      <c r="E580" s="39"/>
      <c r="F580" s="2"/>
      <c r="G580" s="2"/>
      <c r="H580" s="2"/>
      <c r="I580" s="12"/>
      <c r="J580" s="12"/>
      <c r="K580" s="12"/>
      <c r="L580" s="1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.5" customHeight="1">
      <c r="A581" s="7"/>
      <c r="B581" s="7"/>
      <c r="C581" s="52"/>
      <c r="D581" s="7"/>
      <c r="E581" s="39"/>
      <c r="F581" s="2"/>
      <c r="G581" s="2"/>
      <c r="H581" s="2"/>
      <c r="I581" s="12"/>
      <c r="J581" s="12"/>
      <c r="K581" s="12"/>
      <c r="L581" s="1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.5" customHeight="1">
      <c r="A582" s="7"/>
      <c r="B582" s="7"/>
      <c r="C582" s="52"/>
      <c r="D582" s="7"/>
      <c r="E582" s="39"/>
      <c r="F582" s="2"/>
      <c r="G582" s="2"/>
      <c r="H582" s="2"/>
      <c r="I582" s="12"/>
      <c r="J582" s="12"/>
      <c r="K582" s="12"/>
      <c r="L582" s="1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.5" customHeight="1">
      <c r="A583" s="7"/>
      <c r="B583" s="7"/>
      <c r="C583" s="52"/>
      <c r="D583" s="7"/>
      <c r="E583" s="39"/>
      <c r="F583" s="2"/>
      <c r="G583" s="2"/>
      <c r="H583" s="2"/>
      <c r="I583" s="12"/>
      <c r="J583" s="12"/>
      <c r="K583" s="12"/>
      <c r="L583" s="1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.5" customHeight="1">
      <c r="A584" s="7"/>
      <c r="B584" s="7"/>
      <c r="C584" s="52"/>
      <c r="D584" s="7"/>
      <c r="E584" s="39"/>
      <c r="F584" s="2"/>
      <c r="G584" s="2"/>
      <c r="H584" s="2"/>
      <c r="I584" s="12"/>
      <c r="J584" s="12"/>
      <c r="K584" s="12"/>
      <c r="L584" s="1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.5" customHeight="1">
      <c r="A585" s="7"/>
      <c r="B585" s="7"/>
      <c r="C585" s="52"/>
      <c r="D585" s="7"/>
      <c r="E585" s="39"/>
      <c r="F585" s="2"/>
      <c r="G585" s="2"/>
      <c r="H585" s="2"/>
      <c r="I585" s="12"/>
      <c r="J585" s="12"/>
      <c r="K585" s="12"/>
      <c r="L585" s="1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.5" customHeight="1">
      <c r="A586" s="7"/>
      <c r="B586" s="7"/>
      <c r="C586" s="52"/>
      <c r="D586" s="7"/>
      <c r="E586" s="39"/>
      <c r="F586" s="2"/>
      <c r="G586" s="2"/>
      <c r="H586" s="2"/>
      <c r="I586" s="12"/>
      <c r="J586" s="12"/>
      <c r="K586" s="12"/>
      <c r="L586" s="1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.5" customHeight="1">
      <c r="A587" s="7"/>
      <c r="B587" s="7"/>
      <c r="C587" s="52"/>
      <c r="D587" s="7"/>
      <c r="E587" s="39"/>
      <c r="F587" s="2"/>
      <c r="G587" s="2"/>
      <c r="H587" s="2"/>
      <c r="I587" s="12"/>
      <c r="J587" s="12"/>
      <c r="K587" s="12"/>
      <c r="L587" s="1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.5" customHeight="1">
      <c r="A588" s="7"/>
      <c r="B588" s="7"/>
      <c r="C588" s="52"/>
      <c r="D588" s="7"/>
      <c r="E588" s="39"/>
      <c r="F588" s="2"/>
      <c r="G588" s="2"/>
      <c r="H588" s="2"/>
      <c r="I588" s="12"/>
      <c r="J588" s="12"/>
      <c r="K588" s="12"/>
      <c r="L588" s="1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.5" customHeight="1">
      <c r="A589" s="7"/>
      <c r="B589" s="7"/>
      <c r="C589" s="52"/>
      <c r="D589" s="7"/>
      <c r="E589" s="39"/>
      <c r="F589" s="2"/>
      <c r="G589" s="2"/>
      <c r="H589" s="2"/>
      <c r="I589" s="12"/>
      <c r="J589" s="12"/>
      <c r="K589" s="12"/>
      <c r="L589" s="1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.5" customHeight="1">
      <c r="A590" s="7"/>
      <c r="B590" s="7"/>
      <c r="C590" s="52"/>
      <c r="D590" s="7"/>
      <c r="E590" s="39"/>
      <c r="F590" s="2"/>
      <c r="G590" s="2"/>
      <c r="H590" s="2"/>
      <c r="I590" s="12"/>
      <c r="J590" s="12"/>
      <c r="K590" s="12"/>
      <c r="L590" s="1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.5" customHeight="1">
      <c r="A591" s="7"/>
      <c r="B591" s="7"/>
      <c r="C591" s="52"/>
      <c r="D591" s="7"/>
      <c r="E591" s="39"/>
      <c r="F591" s="2"/>
      <c r="G591" s="2"/>
      <c r="H591" s="2"/>
      <c r="I591" s="12"/>
      <c r="J591" s="12"/>
      <c r="K591" s="12"/>
      <c r="L591" s="1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.5" customHeight="1">
      <c r="A592" s="7"/>
      <c r="B592" s="7"/>
      <c r="C592" s="52"/>
      <c r="D592" s="7"/>
      <c r="E592" s="39"/>
      <c r="F592" s="2"/>
      <c r="G592" s="2"/>
      <c r="H592" s="2"/>
      <c r="I592" s="12"/>
      <c r="J592" s="12"/>
      <c r="K592" s="12"/>
      <c r="L592" s="1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.5" customHeight="1">
      <c r="A593" s="7"/>
      <c r="B593" s="7"/>
      <c r="C593" s="52"/>
      <c r="D593" s="7"/>
      <c r="E593" s="39"/>
      <c r="F593" s="2"/>
      <c r="G593" s="2"/>
      <c r="H593" s="2"/>
      <c r="I593" s="12"/>
      <c r="J593" s="12"/>
      <c r="K593" s="12"/>
      <c r="L593" s="1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.5" customHeight="1">
      <c r="A594" s="7"/>
      <c r="B594" s="7"/>
      <c r="C594" s="52"/>
      <c r="D594" s="7"/>
      <c r="E594" s="39"/>
      <c r="F594" s="2"/>
      <c r="G594" s="2"/>
      <c r="H594" s="2"/>
      <c r="I594" s="12"/>
      <c r="J594" s="12"/>
      <c r="K594" s="12"/>
      <c r="L594" s="1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.5" customHeight="1">
      <c r="A595" s="7"/>
      <c r="B595" s="7"/>
      <c r="C595" s="52"/>
      <c r="D595" s="7"/>
      <c r="E595" s="39"/>
      <c r="F595" s="2"/>
      <c r="G595" s="2"/>
      <c r="H595" s="2"/>
      <c r="I595" s="12"/>
      <c r="J595" s="12"/>
      <c r="K595" s="12"/>
      <c r="L595" s="1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.5" customHeight="1">
      <c r="A596" s="7"/>
      <c r="B596" s="7"/>
      <c r="C596" s="52"/>
      <c r="D596" s="7"/>
      <c r="E596" s="39"/>
      <c r="F596" s="2"/>
      <c r="G596" s="2"/>
      <c r="H596" s="2"/>
      <c r="I596" s="12"/>
      <c r="J596" s="12"/>
      <c r="K596" s="12"/>
      <c r="L596" s="1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.5" customHeight="1">
      <c r="A597" s="7"/>
      <c r="B597" s="7"/>
      <c r="C597" s="52"/>
      <c r="D597" s="7"/>
      <c r="E597" s="39"/>
      <c r="F597" s="2"/>
      <c r="G597" s="2"/>
      <c r="H597" s="2"/>
      <c r="I597" s="12"/>
      <c r="J597" s="12"/>
      <c r="K597" s="12"/>
      <c r="L597" s="1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.5" customHeight="1">
      <c r="A598" s="7"/>
      <c r="B598" s="7"/>
      <c r="C598" s="52"/>
      <c r="D598" s="7"/>
      <c r="E598" s="39"/>
      <c r="F598" s="2"/>
      <c r="G598" s="2"/>
      <c r="H598" s="2"/>
      <c r="I598" s="12"/>
      <c r="J598" s="12"/>
      <c r="K598" s="12"/>
      <c r="L598" s="1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.5" customHeight="1">
      <c r="A599" s="7"/>
      <c r="B599" s="7"/>
      <c r="C599" s="52"/>
      <c r="D599" s="7"/>
      <c r="E599" s="39"/>
      <c r="F599" s="2"/>
      <c r="G599" s="2"/>
      <c r="H599" s="2"/>
      <c r="I599" s="12"/>
      <c r="J599" s="12"/>
      <c r="K599" s="12"/>
      <c r="L599" s="1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.5" customHeight="1">
      <c r="A600" s="7"/>
      <c r="B600" s="7"/>
      <c r="C600" s="52"/>
      <c r="D600" s="7"/>
      <c r="E600" s="39"/>
      <c r="F600" s="2"/>
      <c r="G600" s="2"/>
      <c r="H600" s="2"/>
      <c r="I600" s="12"/>
      <c r="J600" s="12"/>
      <c r="K600" s="12"/>
      <c r="L600" s="1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.5" customHeight="1">
      <c r="A601" s="7"/>
      <c r="B601" s="7"/>
      <c r="C601" s="52"/>
      <c r="D601" s="7"/>
      <c r="E601" s="39"/>
      <c r="F601" s="2"/>
      <c r="G601" s="2"/>
      <c r="H601" s="2"/>
      <c r="I601" s="12"/>
      <c r="J601" s="12"/>
      <c r="K601" s="12"/>
      <c r="L601" s="1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.5" customHeight="1">
      <c r="A602" s="7"/>
      <c r="B602" s="7"/>
      <c r="C602" s="52"/>
      <c r="D602" s="7"/>
      <c r="E602" s="39"/>
      <c r="F602" s="2"/>
      <c r="G602" s="2"/>
      <c r="H602" s="2"/>
      <c r="I602" s="12"/>
      <c r="J602" s="12"/>
      <c r="K602" s="12"/>
      <c r="L602" s="1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.5" customHeight="1">
      <c r="A603" s="7"/>
      <c r="B603" s="7"/>
      <c r="C603" s="52"/>
      <c r="D603" s="7"/>
      <c r="E603" s="39"/>
      <c r="F603" s="2"/>
      <c r="G603" s="2"/>
      <c r="H603" s="2"/>
      <c r="I603" s="12"/>
      <c r="J603" s="12"/>
      <c r="K603" s="12"/>
      <c r="L603" s="1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.5" customHeight="1">
      <c r="A604" s="7"/>
      <c r="B604" s="7"/>
      <c r="C604" s="52"/>
      <c r="D604" s="7"/>
      <c r="E604" s="39"/>
      <c r="F604" s="2"/>
      <c r="G604" s="2"/>
      <c r="H604" s="2"/>
      <c r="I604" s="12"/>
      <c r="J604" s="12"/>
      <c r="K604" s="12"/>
      <c r="L604" s="1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.5" customHeight="1">
      <c r="A605" s="7"/>
      <c r="B605" s="7"/>
      <c r="C605" s="52"/>
      <c r="D605" s="7"/>
      <c r="E605" s="39"/>
      <c r="F605" s="2"/>
      <c r="G605" s="2"/>
      <c r="H605" s="2"/>
      <c r="I605" s="12"/>
      <c r="J605" s="12"/>
      <c r="K605" s="12"/>
      <c r="L605" s="1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.5" customHeight="1">
      <c r="A606" s="7"/>
      <c r="B606" s="7"/>
      <c r="C606" s="52"/>
      <c r="D606" s="7"/>
      <c r="E606" s="39"/>
      <c r="F606" s="2"/>
      <c r="G606" s="2"/>
      <c r="H606" s="2"/>
      <c r="I606" s="12"/>
      <c r="J606" s="12"/>
      <c r="K606" s="12"/>
      <c r="L606" s="1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.5" customHeight="1">
      <c r="A607" s="7"/>
      <c r="B607" s="7"/>
      <c r="C607" s="52"/>
      <c r="D607" s="7"/>
      <c r="E607" s="39"/>
      <c r="F607" s="2"/>
      <c r="G607" s="2"/>
      <c r="H607" s="2"/>
      <c r="I607" s="12"/>
      <c r="J607" s="12"/>
      <c r="K607" s="12"/>
      <c r="L607" s="1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.5" customHeight="1">
      <c r="A608" s="7"/>
      <c r="B608" s="7"/>
      <c r="C608" s="52"/>
      <c r="D608" s="7"/>
      <c r="E608" s="39"/>
      <c r="F608" s="2"/>
      <c r="G608" s="2"/>
      <c r="H608" s="2"/>
      <c r="I608" s="12"/>
      <c r="J608" s="12"/>
      <c r="K608" s="12"/>
      <c r="L608" s="1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.5" customHeight="1">
      <c r="A609" s="7"/>
      <c r="B609" s="7"/>
      <c r="C609" s="52"/>
      <c r="D609" s="7"/>
      <c r="E609" s="39"/>
      <c r="F609" s="2"/>
      <c r="G609" s="2"/>
      <c r="H609" s="2"/>
      <c r="I609" s="12"/>
      <c r="J609" s="12"/>
      <c r="K609" s="12"/>
      <c r="L609" s="1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.5" customHeight="1">
      <c r="A610" s="7"/>
      <c r="B610" s="7"/>
      <c r="C610" s="52"/>
      <c r="D610" s="7"/>
      <c r="E610" s="39"/>
      <c r="F610" s="2"/>
      <c r="G610" s="2"/>
      <c r="H610" s="2"/>
      <c r="I610" s="12"/>
      <c r="J610" s="12"/>
      <c r="K610" s="12"/>
      <c r="L610" s="1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.5" customHeight="1">
      <c r="A611" s="7"/>
      <c r="B611" s="7"/>
      <c r="C611" s="52"/>
      <c r="D611" s="7"/>
      <c r="E611" s="39"/>
      <c r="F611" s="2"/>
      <c r="G611" s="2"/>
      <c r="H611" s="2"/>
      <c r="I611" s="12"/>
      <c r="J611" s="12"/>
      <c r="K611" s="12"/>
      <c r="L611" s="1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.5" customHeight="1">
      <c r="A612" s="7"/>
      <c r="B612" s="7"/>
      <c r="C612" s="52"/>
      <c r="D612" s="7"/>
      <c r="E612" s="39"/>
      <c r="F612" s="2"/>
      <c r="G612" s="2"/>
      <c r="H612" s="2"/>
      <c r="I612" s="12"/>
      <c r="J612" s="12"/>
      <c r="K612" s="12"/>
      <c r="L612" s="1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.5" customHeight="1">
      <c r="A613" s="7"/>
      <c r="B613" s="7"/>
      <c r="C613" s="52"/>
      <c r="D613" s="7"/>
      <c r="E613" s="39"/>
      <c r="F613" s="2"/>
      <c r="G613" s="2"/>
      <c r="H613" s="2"/>
      <c r="I613" s="12"/>
      <c r="J613" s="12"/>
      <c r="K613" s="12"/>
      <c r="L613" s="1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.5" customHeight="1">
      <c r="A614" s="7"/>
      <c r="B614" s="7"/>
      <c r="C614" s="52"/>
      <c r="D614" s="7"/>
      <c r="E614" s="39"/>
      <c r="F614" s="2"/>
      <c r="G614" s="2"/>
      <c r="H614" s="2"/>
      <c r="I614" s="12"/>
      <c r="J614" s="12"/>
      <c r="K614" s="12"/>
      <c r="L614" s="1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.5" customHeight="1">
      <c r="A615" s="7"/>
      <c r="B615" s="7"/>
      <c r="C615" s="52"/>
      <c r="D615" s="7"/>
      <c r="E615" s="39"/>
      <c r="F615" s="2"/>
      <c r="G615" s="2"/>
      <c r="H615" s="2"/>
      <c r="I615" s="12"/>
      <c r="J615" s="12"/>
      <c r="K615" s="12"/>
      <c r="L615" s="1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.5" customHeight="1">
      <c r="A616" s="7"/>
      <c r="B616" s="7"/>
      <c r="C616" s="52"/>
      <c r="D616" s="7"/>
      <c r="E616" s="39"/>
      <c r="F616" s="2"/>
      <c r="G616" s="2"/>
      <c r="H616" s="2"/>
      <c r="I616" s="12"/>
      <c r="J616" s="12"/>
      <c r="K616" s="12"/>
      <c r="L616" s="1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.5" customHeight="1">
      <c r="A617" s="7"/>
      <c r="B617" s="7"/>
      <c r="C617" s="52"/>
      <c r="D617" s="7"/>
      <c r="E617" s="39"/>
      <c r="F617" s="2"/>
      <c r="G617" s="2"/>
      <c r="H617" s="2"/>
      <c r="I617" s="12"/>
      <c r="J617" s="12"/>
      <c r="K617" s="12"/>
      <c r="L617" s="1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.5" customHeight="1">
      <c r="A618" s="7"/>
      <c r="B618" s="7"/>
      <c r="C618" s="52"/>
      <c r="D618" s="7"/>
      <c r="E618" s="39"/>
      <c r="F618" s="2"/>
      <c r="G618" s="2"/>
      <c r="H618" s="2"/>
      <c r="I618" s="12"/>
      <c r="J618" s="12"/>
      <c r="K618" s="12"/>
      <c r="L618" s="1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.5" customHeight="1">
      <c r="A619" s="7"/>
      <c r="B619" s="7"/>
      <c r="C619" s="52"/>
      <c r="D619" s="7"/>
      <c r="E619" s="39"/>
      <c r="F619" s="2"/>
      <c r="G619" s="2"/>
      <c r="H619" s="2"/>
      <c r="I619" s="12"/>
      <c r="J619" s="12"/>
      <c r="K619" s="12"/>
      <c r="L619" s="1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.5" customHeight="1">
      <c r="A620" s="7"/>
      <c r="B620" s="7"/>
      <c r="C620" s="52"/>
      <c r="D620" s="7"/>
      <c r="E620" s="39"/>
      <c r="F620" s="2"/>
      <c r="G620" s="2"/>
      <c r="H620" s="2"/>
      <c r="I620" s="12"/>
      <c r="J620" s="12"/>
      <c r="K620" s="12"/>
      <c r="L620" s="1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.5" customHeight="1">
      <c r="A621" s="7"/>
      <c r="B621" s="7"/>
      <c r="C621" s="52"/>
      <c r="D621" s="7"/>
      <c r="E621" s="39"/>
      <c r="F621" s="2"/>
      <c r="G621" s="2"/>
      <c r="H621" s="2"/>
      <c r="I621" s="12"/>
      <c r="J621" s="12"/>
      <c r="K621" s="12"/>
      <c r="L621" s="1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.5" customHeight="1">
      <c r="A622" s="7"/>
      <c r="B622" s="7"/>
      <c r="C622" s="52"/>
      <c r="D622" s="7"/>
      <c r="E622" s="39"/>
      <c r="F622" s="2"/>
      <c r="G622" s="2"/>
      <c r="H622" s="2"/>
      <c r="I622" s="12"/>
      <c r="J622" s="12"/>
      <c r="K622" s="12"/>
      <c r="L622" s="1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.5" customHeight="1">
      <c r="A623" s="7"/>
      <c r="B623" s="7"/>
      <c r="C623" s="52"/>
      <c r="D623" s="7"/>
      <c r="E623" s="39"/>
      <c r="F623" s="2"/>
      <c r="G623" s="2"/>
      <c r="H623" s="2"/>
      <c r="I623" s="12"/>
      <c r="J623" s="12"/>
      <c r="K623" s="12"/>
      <c r="L623" s="1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.5" customHeight="1">
      <c r="A624" s="7"/>
      <c r="B624" s="7"/>
      <c r="C624" s="52"/>
      <c r="D624" s="7"/>
      <c r="E624" s="39"/>
      <c r="F624" s="2"/>
      <c r="G624" s="2"/>
      <c r="H624" s="2"/>
      <c r="I624" s="12"/>
      <c r="J624" s="12"/>
      <c r="K624" s="12"/>
      <c r="L624" s="1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.5" customHeight="1">
      <c r="A625" s="7"/>
      <c r="B625" s="7"/>
      <c r="C625" s="52"/>
      <c r="D625" s="7"/>
      <c r="E625" s="39"/>
      <c r="F625" s="2"/>
      <c r="G625" s="2"/>
      <c r="H625" s="2"/>
      <c r="I625" s="12"/>
      <c r="J625" s="12"/>
      <c r="K625" s="12"/>
      <c r="L625" s="1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.5" customHeight="1">
      <c r="A626" s="7"/>
      <c r="B626" s="7"/>
      <c r="C626" s="52"/>
      <c r="D626" s="7"/>
      <c r="E626" s="39"/>
      <c r="F626" s="2"/>
      <c r="G626" s="2"/>
      <c r="H626" s="2"/>
      <c r="I626" s="12"/>
      <c r="J626" s="12"/>
      <c r="K626" s="12"/>
      <c r="L626" s="1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.5" customHeight="1">
      <c r="A627" s="7"/>
      <c r="B627" s="7"/>
      <c r="C627" s="52"/>
      <c r="D627" s="7"/>
      <c r="E627" s="39"/>
      <c r="F627" s="2"/>
      <c r="G627" s="2"/>
      <c r="H627" s="2"/>
      <c r="I627" s="12"/>
      <c r="J627" s="12"/>
      <c r="K627" s="12"/>
      <c r="L627" s="1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.5" customHeight="1">
      <c r="A628" s="7"/>
      <c r="B628" s="7"/>
      <c r="C628" s="52"/>
      <c r="D628" s="7"/>
      <c r="E628" s="39"/>
      <c r="F628" s="2"/>
      <c r="G628" s="2"/>
      <c r="H628" s="2"/>
      <c r="I628" s="12"/>
      <c r="J628" s="12"/>
      <c r="K628" s="12"/>
      <c r="L628" s="1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.5" customHeight="1">
      <c r="A629" s="7"/>
      <c r="B629" s="7"/>
      <c r="C629" s="52"/>
      <c r="D629" s="7"/>
      <c r="E629" s="39"/>
      <c r="F629" s="2"/>
      <c r="G629" s="2"/>
      <c r="H629" s="2"/>
      <c r="I629" s="12"/>
      <c r="J629" s="12"/>
      <c r="K629" s="12"/>
      <c r="L629" s="1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.5" customHeight="1">
      <c r="A630" s="7"/>
      <c r="B630" s="7"/>
      <c r="C630" s="52"/>
      <c r="D630" s="7"/>
      <c r="E630" s="39"/>
      <c r="F630" s="2"/>
      <c r="G630" s="2"/>
      <c r="H630" s="2"/>
      <c r="I630" s="12"/>
      <c r="J630" s="12"/>
      <c r="K630" s="12"/>
      <c r="L630" s="1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.5" customHeight="1">
      <c r="A631" s="7"/>
      <c r="B631" s="7"/>
      <c r="C631" s="52"/>
      <c r="D631" s="7"/>
      <c r="E631" s="39"/>
      <c r="F631" s="2"/>
      <c r="G631" s="2"/>
      <c r="H631" s="2"/>
      <c r="I631" s="12"/>
      <c r="J631" s="12"/>
      <c r="K631" s="12"/>
      <c r="L631" s="1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.5" customHeight="1">
      <c r="A632" s="7"/>
      <c r="B632" s="7"/>
      <c r="C632" s="52"/>
      <c r="D632" s="7"/>
      <c r="E632" s="39"/>
      <c r="F632" s="2"/>
      <c r="G632" s="2"/>
      <c r="H632" s="2"/>
      <c r="I632" s="12"/>
      <c r="J632" s="12"/>
      <c r="K632" s="12"/>
      <c r="L632" s="1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.5" customHeight="1">
      <c r="A633" s="7"/>
      <c r="B633" s="7"/>
      <c r="C633" s="52"/>
      <c r="D633" s="7"/>
      <c r="E633" s="39"/>
      <c r="F633" s="2"/>
      <c r="G633" s="2"/>
      <c r="H633" s="2"/>
      <c r="I633" s="12"/>
      <c r="J633" s="12"/>
      <c r="K633" s="12"/>
      <c r="L633" s="1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.5" customHeight="1">
      <c r="A634" s="7"/>
      <c r="B634" s="7"/>
      <c r="C634" s="52"/>
      <c r="D634" s="7"/>
      <c r="E634" s="39"/>
      <c r="F634" s="2"/>
      <c r="G634" s="2"/>
      <c r="H634" s="2"/>
      <c r="I634" s="12"/>
      <c r="J634" s="12"/>
      <c r="K634" s="12"/>
      <c r="L634" s="1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.5" customHeight="1">
      <c r="A635" s="7"/>
      <c r="B635" s="7"/>
      <c r="C635" s="52"/>
      <c r="D635" s="7"/>
      <c r="E635" s="39"/>
      <c r="F635" s="2"/>
      <c r="G635" s="2"/>
      <c r="H635" s="2"/>
      <c r="I635" s="12"/>
      <c r="J635" s="12"/>
      <c r="K635" s="12"/>
      <c r="L635" s="1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.5" customHeight="1">
      <c r="A636" s="7"/>
      <c r="B636" s="7"/>
      <c r="C636" s="52"/>
      <c r="D636" s="7"/>
      <c r="E636" s="39"/>
      <c r="F636" s="2"/>
      <c r="G636" s="2"/>
      <c r="H636" s="2"/>
      <c r="I636" s="12"/>
      <c r="J636" s="12"/>
      <c r="K636" s="12"/>
      <c r="L636" s="1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.5" customHeight="1">
      <c r="A637" s="7"/>
      <c r="B637" s="7"/>
      <c r="C637" s="52"/>
      <c r="D637" s="7"/>
      <c r="E637" s="39"/>
      <c r="F637" s="2"/>
      <c r="G637" s="2"/>
      <c r="H637" s="2"/>
      <c r="I637" s="12"/>
      <c r="J637" s="12"/>
      <c r="K637" s="12"/>
      <c r="L637" s="1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.5" customHeight="1">
      <c r="A638" s="7"/>
      <c r="B638" s="7"/>
      <c r="C638" s="52"/>
      <c r="D638" s="7"/>
      <c r="E638" s="39"/>
      <c r="F638" s="2"/>
      <c r="G638" s="2"/>
      <c r="H638" s="2"/>
      <c r="I638" s="12"/>
      <c r="J638" s="12"/>
      <c r="K638" s="12"/>
      <c r="L638" s="1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.5" customHeight="1">
      <c r="A639" s="7"/>
      <c r="B639" s="7"/>
      <c r="C639" s="52"/>
      <c r="D639" s="7"/>
      <c r="E639" s="39"/>
      <c r="F639" s="2"/>
      <c r="G639" s="2"/>
      <c r="H639" s="2"/>
      <c r="I639" s="12"/>
      <c r="J639" s="12"/>
      <c r="K639" s="12"/>
      <c r="L639" s="1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.5" customHeight="1">
      <c r="A640" s="7"/>
      <c r="B640" s="7"/>
      <c r="C640" s="52"/>
      <c r="D640" s="7"/>
      <c r="E640" s="39"/>
      <c r="F640" s="2"/>
      <c r="G640" s="2"/>
      <c r="H640" s="2"/>
      <c r="I640" s="12"/>
      <c r="J640" s="12"/>
      <c r="K640" s="12"/>
      <c r="L640" s="1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.5" customHeight="1">
      <c r="A641" s="7"/>
      <c r="B641" s="7"/>
      <c r="C641" s="52"/>
      <c r="D641" s="7"/>
      <c r="E641" s="39"/>
      <c r="F641" s="2"/>
      <c r="G641" s="2"/>
      <c r="H641" s="2"/>
      <c r="I641" s="12"/>
      <c r="J641" s="12"/>
      <c r="K641" s="12"/>
      <c r="L641" s="1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.5" customHeight="1">
      <c r="A642" s="7"/>
      <c r="B642" s="7"/>
      <c r="C642" s="52"/>
      <c r="D642" s="7"/>
      <c r="E642" s="39"/>
      <c r="F642" s="2"/>
      <c r="G642" s="2"/>
      <c r="H642" s="2"/>
      <c r="I642" s="12"/>
      <c r="J642" s="12"/>
      <c r="K642" s="12"/>
      <c r="L642" s="1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.5" customHeight="1">
      <c r="A643" s="7"/>
      <c r="B643" s="7"/>
      <c r="C643" s="52"/>
      <c r="D643" s="7"/>
      <c r="E643" s="39"/>
      <c r="F643" s="2"/>
      <c r="G643" s="2"/>
      <c r="H643" s="2"/>
      <c r="I643" s="12"/>
      <c r="J643" s="12"/>
      <c r="K643" s="12"/>
      <c r="L643" s="1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.5" customHeight="1">
      <c r="A644" s="7"/>
      <c r="B644" s="7"/>
      <c r="C644" s="52"/>
      <c r="D644" s="7"/>
      <c r="E644" s="39"/>
      <c r="F644" s="2"/>
      <c r="G644" s="2"/>
      <c r="H644" s="2"/>
      <c r="I644" s="12"/>
      <c r="J644" s="12"/>
      <c r="K644" s="12"/>
      <c r="L644" s="1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.5" customHeight="1">
      <c r="A645" s="7"/>
      <c r="B645" s="7"/>
      <c r="C645" s="52"/>
      <c r="D645" s="7"/>
      <c r="E645" s="39"/>
      <c r="F645" s="2"/>
      <c r="G645" s="2"/>
      <c r="H645" s="2"/>
      <c r="I645" s="12"/>
      <c r="J645" s="12"/>
      <c r="K645" s="12"/>
      <c r="L645" s="1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.5" customHeight="1">
      <c r="A646" s="7"/>
      <c r="B646" s="7"/>
      <c r="C646" s="52"/>
      <c r="D646" s="7"/>
      <c r="E646" s="39"/>
      <c r="F646" s="2"/>
      <c r="G646" s="2"/>
      <c r="H646" s="2"/>
      <c r="I646" s="12"/>
      <c r="J646" s="12"/>
      <c r="K646" s="12"/>
      <c r="L646" s="1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.5" customHeight="1">
      <c r="A647" s="7"/>
      <c r="B647" s="7"/>
      <c r="C647" s="52"/>
      <c r="D647" s="7"/>
      <c r="E647" s="39"/>
      <c r="F647" s="2"/>
      <c r="G647" s="2"/>
      <c r="H647" s="2"/>
      <c r="I647" s="12"/>
      <c r="J647" s="12"/>
      <c r="K647" s="12"/>
      <c r="L647" s="1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.5" customHeight="1">
      <c r="A648" s="7"/>
      <c r="B648" s="7"/>
      <c r="C648" s="52"/>
      <c r="D648" s="7"/>
      <c r="E648" s="39"/>
      <c r="F648" s="2"/>
      <c r="G648" s="2"/>
      <c r="H648" s="2"/>
      <c r="I648" s="12"/>
      <c r="J648" s="12"/>
      <c r="K648" s="12"/>
      <c r="L648" s="1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.5" customHeight="1">
      <c r="A649" s="7"/>
      <c r="B649" s="7"/>
      <c r="C649" s="52"/>
      <c r="D649" s="7"/>
      <c r="E649" s="39"/>
      <c r="F649" s="2"/>
      <c r="G649" s="2"/>
      <c r="H649" s="2"/>
      <c r="I649" s="12"/>
      <c r="J649" s="12"/>
      <c r="K649" s="12"/>
      <c r="L649" s="1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.5" customHeight="1">
      <c r="A650" s="7"/>
      <c r="B650" s="7"/>
      <c r="C650" s="52"/>
      <c r="D650" s="7"/>
      <c r="E650" s="39"/>
      <c r="F650" s="2"/>
      <c r="G650" s="2"/>
      <c r="H650" s="2"/>
      <c r="I650" s="12"/>
      <c r="J650" s="12"/>
      <c r="K650" s="12"/>
      <c r="L650" s="1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.5" customHeight="1">
      <c r="A651" s="7"/>
      <c r="B651" s="7"/>
      <c r="C651" s="52"/>
      <c r="D651" s="7"/>
      <c r="E651" s="39"/>
      <c r="F651" s="2"/>
      <c r="G651" s="2"/>
      <c r="H651" s="2"/>
      <c r="I651" s="12"/>
      <c r="J651" s="12"/>
      <c r="K651" s="12"/>
      <c r="L651" s="1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.5" customHeight="1">
      <c r="A652" s="7"/>
      <c r="B652" s="7"/>
      <c r="C652" s="52"/>
      <c r="D652" s="7"/>
      <c r="E652" s="39"/>
      <c r="F652" s="2"/>
      <c r="G652" s="2"/>
      <c r="H652" s="2"/>
      <c r="I652" s="12"/>
      <c r="J652" s="12"/>
      <c r="K652" s="12"/>
      <c r="L652" s="1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.5" customHeight="1">
      <c r="A653" s="7"/>
      <c r="B653" s="7"/>
      <c r="C653" s="52"/>
      <c r="D653" s="7"/>
      <c r="E653" s="39"/>
      <c r="F653" s="2"/>
      <c r="G653" s="2"/>
      <c r="H653" s="2"/>
      <c r="I653" s="12"/>
      <c r="J653" s="12"/>
      <c r="K653" s="12"/>
      <c r="L653" s="1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.5" customHeight="1">
      <c r="A654" s="7"/>
      <c r="B654" s="7"/>
      <c r="C654" s="52"/>
      <c r="D654" s="7"/>
      <c r="E654" s="39"/>
      <c r="F654" s="2"/>
      <c r="G654" s="2"/>
      <c r="H654" s="2"/>
      <c r="I654" s="12"/>
      <c r="J654" s="12"/>
      <c r="K654" s="12"/>
      <c r="L654" s="1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.5" customHeight="1">
      <c r="A655" s="7"/>
      <c r="B655" s="7"/>
      <c r="C655" s="52"/>
      <c r="D655" s="7"/>
      <c r="E655" s="39"/>
      <c r="F655" s="2"/>
      <c r="G655" s="2"/>
      <c r="H655" s="2"/>
      <c r="I655" s="12"/>
      <c r="J655" s="12"/>
      <c r="K655" s="12"/>
      <c r="L655" s="1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.5" customHeight="1">
      <c r="A656" s="7"/>
      <c r="B656" s="7"/>
      <c r="C656" s="52"/>
      <c r="D656" s="7"/>
      <c r="E656" s="39"/>
      <c r="F656" s="2"/>
      <c r="G656" s="2"/>
      <c r="H656" s="2"/>
      <c r="I656" s="12"/>
      <c r="J656" s="12"/>
      <c r="K656" s="12"/>
      <c r="L656" s="1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.5" customHeight="1">
      <c r="A657" s="7"/>
      <c r="B657" s="7"/>
      <c r="C657" s="52"/>
      <c r="D657" s="7"/>
      <c r="E657" s="39"/>
      <c r="F657" s="2"/>
      <c r="G657" s="2"/>
      <c r="H657" s="2"/>
      <c r="I657" s="12"/>
      <c r="J657" s="12"/>
      <c r="K657" s="12"/>
      <c r="L657" s="1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.5" customHeight="1">
      <c r="A658" s="7"/>
      <c r="B658" s="7"/>
      <c r="C658" s="52"/>
      <c r="D658" s="7"/>
      <c r="E658" s="39"/>
      <c r="F658" s="2"/>
      <c r="G658" s="2"/>
      <c r="H658" s="2"/>
      <c r="I658" s="12"/>
      <c r="J658" s="12"/>
      <c r="K658" s="12"/>
      <c r="L658" s="1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.5" customHeight="1">
      <c r="A659" s="7"/>
      <c r="B659" s="7"/>
      <c r="C659" s="52"/>
      <c r="D659" s="7"/>
      <c r="E659" s="39"/>
      <c r="F659" s="2"/>
      <c r="G659" s="2"/>
      <c r="H659" s="2"/>
      <c r="I659" s="12"/>
      <c r="J659" s="12"/>
      <c r="K659" s="12"/>
      <c r="L659" s="1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.5" customHeight="1">
      <c r="A660" s="7"/>
      <c r="B660" s="7"/>
      <c r="C660" s="52"/>
      <c r="D660" s="7"/>
      <c r="E660" s="39"/>
      <c r="F660" s="2"/>
      <c r="G660" s="2"/>
      <c r="H660" s="2"/>
      <c r="I660" s="12"/>
      <c r="J660" s="12"/>
      <c r="K660" s="12"/>
      <c r="L660" s="1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.5" customHeight="1">
      <c r="A661" s="7"/>
      <c r="B661" s="7"/>
      <c r="C661" s="52"/>
      <c r="D661" s="7"/>
      <c r="E661" s="39"/>
      <c r="F661" s="2"/>
      <c r="G661" s="2"/>
      <c r="H661" s="2"/>
      <c r="I661" s="12"/>
      <c r="J661" s="12"/>
      <c r="K661" s="12"/>
      <c r="L661" s="1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.5" customHeight="1">
      <c r="A662" s="7"/>
      <c r="B662" s="7"/>
      <c r="C662" s="52"/>
      <c r="D662" s="7"/>
      <c r="E662" s="39"/>
      <c r="F662" s="2"/>
      <c r="G662" s="2"/>
      <c r="H662" s="2"/>
      <c r="I662" s="12"/>
      <c r="J662" s="12"/>
      <c r="K662" s="12"/>
      <c r="L662" s="1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.5" customHeight="1">
      <c r="A663" s="7"/>
      <c r="B663" s="7"/>
      <c r="C663" s="52"/>
      <c r="D663" s="7"/>
      <c r="E663" s="39"/>
      <c r="F663" s="2"/>
      <c r="G663" s="2"/>
      <c r="H663" s="2"/>
      <c r="I663" s="12"/>
      <c r="J663" s="12"/>
      <c r="K663" s="12"/>
      <c r="L663" s="1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.5" customHeight="1">
      <c r="A664" s="7"/>
      <c r="B664" s="7"/>
      <c r="C664" s="52"/>
      <c r="D664" s="7"/>
      <c r="E664" s="39"/>
      <c r="F664" s="2"/>
      <c r="G664" s="2"/>
      <c r="H664" s="2"/>
      <c r="I664" s="12"/>
      <c r="J664" s="12"/>
      <c r="K664" s="12"/>
      <c r="L664" s="1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.5" customHeight="1">
      <c r="A665" s="7"/>
      <c r="B665" s="7"/>
      <c r="C665" s="52"/>
      <c r="D665" s="7"/>
      <c r="E665" s="39"/>
      <c r="F665" s="2"/>
      <c r="G665" s="2"/>
      <c r="H665" s="2"/>
      <c r="I665" s="12"/>
      <c r="J665" s="12"/>
      <c r="K665" s="12"/>
      <c r="L665" s="1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.5" customHeight="1">
      <c r="A666" s="7"/>
      <c r="B666" s="7"/>
      <c r="C666" s="52"/>
      <c r="D666" s="7"/>
      <c r="E666" s="39"/>
      <c r="F666" s="2"/>
      <c r="G666" s="2"/>
      <c r="H666" s="2"/>
      <c r="I666" s="12"/>
      <c r="J666" s="12"/>
      <c r="K666" s="12"/>
      <c r="L666" s="1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.5" customHeight="1">
      <c r="A667" s="7"/>
      <c r="B667" s="7"/>
      <c r="C667" s="52"/>
      <c r="D667" s="7"/>
      <c r="E667" s="39"/>
      <c r="F667" s="2"/>
      <c r="G667" s="2"/>
      <c r="H667" s="2"/>
      <c r="I667" s="12"/>
      <c r="J667" s="12"/>
      <c r="K667" s="12"/>
      <c r="L667" s="1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.5" customHeight="1">
      <c r="A668" s="7"/>
      <c r="B668" s="7"/>
      <c r="C668" s="52"/>
      <c r="D668" s="7"/>
      <c r="E668" s="39"/>
      <c r="F668" s="2"/>
      <c r="G668" s="2"/>
      <c r="H668" s="2"/>
      <c r="I668" s="12"/>
      <c r="J668" s="12"/>
      <c r="K668" s="12"/>
      <c r="L668" s="1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.5" customHeight="1">
      <c r="A669" s="7"/>
      <c r="B669" s="7"/>
      <c r="C669" s="52"/>
      <c r="D669" s="7"/>
      <c r="E669" s="39"/>
      <c r="F669" s="2"/>
      <c r="G669" s="2"/>
      <c r="H669" s="2"/>
      <c r="I669" s="12"/>
      <c r="J669" s="12"/>
      <c r="K669" s="12"/>
      <c r="L669" s="1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.5" customHeight="1">
      <c r="A670" s="7"/>
      <c r="B670" s="7"/>
      <c r="C670" s="52"/>
      <c r="D670" s="7"/>
      <c r="E670" s="39"/>
      <c r="F670" s="2"/>
      <c r="G670" s="2"/>
      <c r="H670" s="2"/>
      <c r="I670" s="12"/>
      <c r="J670" s="12"/>
      <c r="K670" s="12"/>
      <c r="L670" s="1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.5" customHeight="1">
      <c r="A671" s="7"/>
      <c r="B671" s="7"/>
      <c r="C671" s="52"/>
      <c r="D671" s="7"/>
      <c r="E671" s="39"/>
      <c r="F671" s="2"/>
      <c r="G671" s="2"/>
      <c r="H671" s="2"/>
      <c r="I671" s="12"/>
      <c r="J671" s="12"/>
      <c r="K671" s="12"/>
      <c r="L671" s="1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.5" customHeight="1">
      <c r="A672" s="7"/>
      <c r="B672" s="7"/>
      <c r="C672" s="52"/>
      <c r="D672" s="7"/>
      <c r="E672" s="39"/>
      <c r="F672" s="2"/>
      <c r="G672" s="2"/>
      <c r="H672" s="2"/>
      <c r="I672" s="12"/>
      <c r="J672" s="12"/>
      <c r="K672" s="12"/>
      <c r="L672" s="1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.5" customHeight="1">
      <c r="A673" s="7"/>
      <c r="B673" s="7"/>
      <c r="C673" s="52"/>
      <c r="D673" s="7"/>
      <c r="E673" s="39"/>
      <c r="F673" s="2"/>
      <c r="G673" s="2"/>
      <c r="H673" s="2"/>
      <c r="I673" s="12"/>
      <c r="J673" s="12"/>
      <c r="K673" s="12"/>
      <c r="L673" s="1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.5" customHeight="1">
      <c r="A674" s="7"/>
      <c r="B674" s="7"/>
      <c r="C674" s="52"/>
      <c r="D674" s="7"/>
      <c r="E674" s="39"/>
      <c r="F674" s="2"/>
      <c r="G674" s="2"/>
      <c r="H674" s="2"/>
      <c r="I674" s="12"/>
      <c r="J674" s="12"/>
      <c r="K674" s="12"/>
      <c r="L674" s="1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.5" customHeight="1">
      <c r="A675" s="7"/>
      <c r="B675" s="7"/>
      <c r="C675" s="52"/>
      <c r="D675" s="7"/>
      <c r="E675" s="39"/>
      <c r="F675" s="2"/>
      <c r="G675" s="2"/>
      <c r="H675" s="2"/>
      <c r="I675" s="12"/>
      <c r="J675" s="12"/>
      <c r="K675" s="12"/>
      <c r="L675" s="1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.5" customHeight="1">
      <c r="A676" s="7"/>
      <c r="B676" s="7"/>
      <c r="C676" s="52"/>
      <c r="D676" s="7"/>
      <c r="E676" s="39"/>
      <c r="F676" s="2"/>
      <c r="G676" s="2"/>
      <c r="H676" s="2"/>
      <c r="I676" s="12"/>
      <c r="J676" s="12"/>
      <c r="K676" s="12"/>
      <c r="L676" s="1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.5" customHeight="1">
      <c r="A677" s="7"/>
      <c r="B677" s="7"/>
      <c r="C677" s="52"/>
      <c r="D677" s="7"/>
      <c r="E677" s="39"/>
      <c r="F677" s="2"/>
      <c r="G677" s="2"/>
      <c r="H677" s="2"/>
      <c r="I677" s="12"/>
      <c r="J677" s="12"/>
      <c r="K677" s="12"/>
      <c r="L677" s="1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.5" customHeight="1">
      <c r="A678" s="7"/>
      <c r="B678" s="7"/>
      <c r="C678" s="52"/>
      <c r="D678" s="7"/>
      <c r="E678" s="39"/>
      <c r="F678" s="2"/>
      <c r="G678" s="2"/>
      <c r="H678" s="2"/>
      <c r="I678" s="12"/>
      <c r="J678" s="12"/>
      <c r="K678" s="12"/>
      <c r="L678" s="1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.5" customHeight="1">
      <c r="A679" s="7"/>
      <c r="B679" s="7"/>
      <c r="C679" s="52"/>
      <c r="D679" s="7"/>
      <c r="E679" s="39"/>
      <c r="F679" s="2"/>
      <c r="G679" s="2"/>
      <c r="H679" s="2"/>
      <c r="I679" s="12"/>
      <c r="J679" s="12"/>
      <c r="K679" s="12"/>
      <c r="L679" s="1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.5" customHeight="1">
      <c r="A680" s="7"/>
      <c r="B680" s="7"/>
      <c r="C680" s="52"/>
      <c r="D680" s="7"/>
      <c r="E680" s="39"/>
      <c r="F680" s="2"/>
      <c r="G680" s="2"/>
      <c r="H680" s="2"/>
      <c r="I680" s="12"/>
      <c r="J680" s="12"/>
      <c r="K680" s="12"/>
      <c r="L680" s="1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.5" customHeight="1">
      <c r="A681" s="7"/>
      <c r="B681" s="7"/>
      <c r="C681" s="52"/>
      <c r="D681" s="7"/>
      <c r="E681" s="39"/>
      <c r="F681" s="2"/>
      <c r="G681" s="2"/>
      <c r="H681" s="2"/>
      <c r="I681" s="12"/>
      <c r="J681" s="12"/>
      <c r="K681" s="12"/>
      <c r="L681" s="1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.5" customHeight="1">
      <c r="A682" s="7"/>
      <c r="B682" s="7"/>
      <c r="C682" s="52"/>
      <c r="D682" s="7"/>
      <c r="E682" s="39"/>
      <c r="F682" s="2"/>
      <c r="G682" s="2"/>
      <c r="H682" s="2"/>
      <c r="I682" s="12"/>
      <c r="J682" s="12"/>
      <c r="K682" s="12"/>
      <c r="L682" s="1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.5" customHeight="1">
      <c r="A683" s="7"/>
      <c r="B683" s="7"/>
      <c r="C683" s="52"/>
      <c r="D683" s="7"/>
      <c r="E683" s="39"/>
      <c r="F683" s="2"/>
      <c r="G683" s="2"/>
      <c r="H683" s="2"/>
      <c r="I683" s="12"/>
      <c r="J683" s="12"/>
      <c r="K683" s="12"/>
      <c r="L683" s="1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.5" customHeight="1">
      <c r="A684" s="7"/>
      <c r="B684" s="7"/>
      <c r="C684" s="52"/>
      <c r="D684" s="7"/>
      <c r="E684" s="39"/>
      <c r="F684" s="2"/>
      <c r="G684" s="2"/>
      <c r="H684" s="2"/>
      <c r="I684" s="12"/>
      <c r="J684" s="12"/>
      <c r="K684" s="12"/>
      <c r="L684" s="1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.5" customHeight="1">
      <c r="A685" s="7"/>
      <c r="B685" s="7"/>
      <c r="C685" s="52"/>
      <c r="D685" s="7"/>
      <c r="E685" s="39"/>
      <c r="F685" s="2"/>
      <c r="G685" s="2"/>
      <c r="H685" s="2"/>
      <c r="I685" s="12"/>
      <c r="J685" s="12"/>
      <c r="K685" s="12"/>
      <c r="L685" s="1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.5" customHeight="1">
      <c r="A686" s="7"/>
      <c r="B686" s="7"/>
      <c r="C686" s="52"/>
      <c r="D686" s="7"/>
      <c r="E686" s="39"/>
      <c r="F686" s="2"/>
      <c r="G686" s="2"/>
      <c r="H686" s="2"/>
      <c r="I686" s="12"/>
      <c r="J686" s="12"/>
      <c r="K686" s="12"/>
      <c r="L686" s="1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.5" customHeight="1">
      <c r="A687" s="7"/>
      <c r="B687" s="7"/>
      <c r="C687" s="52"/>
      <c r="D687" s="7"/>
      <c r="E687" s="39"/>
      <c r="F687" s="2"/>
      <c r="G687" s="2"/>
      <c r="H687" s="2"/>
      <c r="I687" s="12"/>
      <c r="J687" s="12"/>
      <c r="K687" s="12"/>
      <c r="L687" s="1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.5" customHeight="1">
      <c r="A688" s="7"/>
      <c r="B688" s="7"/>
      <c r="C688" s="52"/>
      <c r="D688" s="7"/>
      <c r="E688" s="39"/>
      <c r="F688" s="2"/>
      <c r="G688" s="2"/>
      <c r="H688" s="2"/>
      <c r="I688" s="12"/>
      <c r="J688" s="12"/>
      <c r="K688" s="12"/>
      <c r="L688" s="1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.5" customHeight="1">
      <c r="A689" s="7"/>
      <c r="B689" s="7"/>
      <c r="C689" s="52"/>
      <c r="D689" s="7"/>
      <c r="E689" s="39"/>
      <c r="F689" s="2"/>
      <c r="G689" s="2"/>
      <c r="H689" s="2"/>
      <c r="I689" s="12"/>
      <c r="J689" s="12"/>
      <c r="K689" s="12"/>
      <c r="L689" s="1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.5" customHeight="1">
      <c r="A690" s="7"/>
      <c r="B690" s="7"/>
      <c r="C690" s="52"/>
      <c r="D690" s="7"/>
      <c r="E690" s="39"/>
      <c r="F690" s="2"/>
      <c r="G690" s="2"/>
      <c r="H690" s="2"/>
      <c r="I690" s="12"/>
      <c r="J690" s="12"/>
      <c r="K690" s="12"/>
      <c r="L690" s="1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.5" customHeight="1">
      <c r="A691" s="7"/>
      <c r="B691" s="7"/>
      <c r="C691" s="52"/>
      <c r="D691" s="7"/>
      <c r="E691" s="39"/>
      <c r="F691" s="2"/>
      <c r="G691" s="2"/>
      <c r="H691" s="2"/>
      <c r="I691" s="12"/>
      <c r="J691" s="12"/>
      <c r="K691" s="12"/>
      <c r="L691" s="1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.5" customHeight="1">
      <c r="A692" s="7"/>
      <c r="B692" s="7"/>
      <c r="C692" s="52"/>
      <c r="D692" s="7"/>
      <c r="E692" s="39"/>
      <c r="F692" s="2"/>
      <c r="G692" s="2"/>
      <c r="H692" s="2"/>
      <c r="I692" s="12"/>
      <c r="J692" s="12"/>
      <c r="K692" s="12"/>
      <c r="L692" s="1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.5" customHeight="1">
      <c r="A693" s="7"/>
      <c r="B693" s="7"/>
      <c r="C693" s="52"/>
      <c r="D693" s="7"/>
      <c r="E693" s="39"/>
      <c r="F693" s="2"/>
      <c r="G693" s="2"/>
      <c r="H693" s="2"/>
      <c r="I693" s="12"/>
      <c r="J693" s="12"/>
      <c r="K693" s="12"/>
      <c r="L693" s="1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.5" customHeight="1">
      <c r="A694" s="7"/>
      <c r="B694" s="7"/>
      <c r="C694" s="52"/>
      <c r="D694" s="7"/>
      <c r="E694" s="39"/>
      <c r="F694" s="2"/>
      <c r="G694" s="2"/>
      <c r="H694" s="2"/>
      <c r="I694" s="12"/>
      <c r="J694" s="12"/>
      <c r="K694" s="12"/>
      <c r="L694" s="1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.5" customHeight="1">
      <c r="A695" s="7"/>
      <c r="B695" s="7"/>
      <c r="C695" s="52"/>
      <c r="D695" s="7"/>
      <c r="E695" s="39"/>
      <c r="F695" s="2"/>
      <c r="G695" s="2"/>
      <c r="H695" s="2"/>
      <c r="I695" s="12"/>
      <c r="J695" s="12"/>
      <c r="K695" s="12"/>
      <c r="L695" s="1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.5" customHeight="1">
      <c r="A696" s="7"/>
      <c r="B696" s="7"/>
      <c r="C696" s="52"/>
      <c r="D696" s="7"/>
      <c r="E696" s="39"/>
      <c r="F696" s="2"/>
      <c r="G696" s="2"/>
      <c r="H696" s="2"/>
      <c r="I696" s="12"/>
      <c r="J696" s="12"/>
      <c r="K696" s="12"/>
      <c r="L696" s="1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.5" customHeight="1">
      <c r="A697" s="7"/>
      <c r="B697" s="7"/>
      <c r="C697" s="52"/>
      <c r="D697" s="7"/>
      <c r="E697" s="39"/>
      <c r="F697" s="2"/>
      <c r="G697" s="2"/>
      <c r="H697" s="2"/>
      <c r="I697" s="12"/>
      <c r="J697" s="12"/>
      <c r="K697" s="12"/>
      <c r="L697" s="1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.5" customHeight="1">
      <c r="A698" s="7"/>
      <c r="B698" s="7"/>
      <c r="C698" s="52"/>
      <c r="D698" s="7"/>
      <c r="E698" s="39"/>
      <c r="F698" s="2"/>
      <c r="G698" s="2"/>
      <c r="H698" s="2"/>
      <c r="I698" s="12"/>
      <c r="J698" s="12"/>
      <c r="K698" s="12"/>
      <c r="L698" s="1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.5" customHeight="1">
      <c r="A699" s="7"/>
      <c r="B699" s="7"/>
      <c r="C699" s="52"/>
      <c r="D699" s="7"/>
      <c r="E699" s="39"/>
      <c r="F699" s="2"/>
      <c r="G699" s="2"/>
      <c r="H699" s="2"/>
      <c r="I699" s="12"/>
      <c r="J699" s="12"/>
      <c r="K699" s="12"/>
      <c r="L699" s="1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.5" customHeight="1">
      <c r="A700" s="7"/>
      <c r="B700" s="7"/>
      <c r="C700" s="52"/>
      <c r="D700" s="7"/>
      <c r="E700" s="39"/>
      <c r="F700" s="2"/>
      <c r="G700" s="2"/>
      <c r="H700" s="2"/>
      <c r="I700" s="12"/>
      <c r="J700" s="12"/>
      <c r="K700" s="12"/>
      <c r="L700" s="1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.5" customHeight="1">
      <c r="A701" s="7"/>
      <c r="B701" s="7"/>
      <c r="C701" s="52"/>
      <c r="D701" s="7"/>
      <c r="E701" s="39"/>
      <c r="F701" s="2"/>
      <c r="G701" s="2"/>
      <c r="H701" s="2"/>
      <c r="I701" s="12"/>
      <c r="J701" s="12"/>
      <c r="K701" s="12"/>
      <c r="L701" s="1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.5" customHeight="1">
      <c r="A702" s="7"/>
      <c r="B702" s="7"/>
      <c r="C702" s="52"/>
      <c r="D702" s="7"/>
      <c r="E702" s="39"/>
      <c r="F702" s="2"/>
      <c r="G702" s="2"/>
      <c r="H702" s="2"/>
      <c r="I702" s="12"/>
      <c r="J702" s="12"/>
      <c r="K702" s="12"/>
      <c r="L702" s="1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.5" customHeight="1">
      <c r="A703" s="7"/>
      <c r="B703" s="7"/>
      <c r="C703" s="52"/>
      <c r="D703" s="7"/>
      <c r="E703" s="39"/>
      <c r="F703" s="2"/>
      <c r="G703" s="2"/>
      <c r="H703" s="2"/>
      <c r="I703" s="12"/>
      <c r="J703" s="12"/>
      <c r="K703" s="12"/>
      <c r="L703" s="1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.5" customHeight="1">
      <c r="A704" s="7"/>
      <c r="B704" s="7"/>
      <c r="C704" s="52"/>
      <c r="D704" s="7"/>
      <c r="E704" s="39"/>
      <c r="F704" s="2"/>
      <c r="G704" s="2"/>
      <c r="H704" s="2"/>
      <c r="I704" s="12"/>
      <c r="J704" s="12"/>
      <c r="K704" s="12"/>
      <c r="L704" s="1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.5" customHeight="1">
      <c r="A705" s="7"/>
      <c r="B705" s="7"/>
      <c r="C705" s="52"/>
      <c r="D705" s="7"/>
      <c r="E705" s="39"/>
      <c r="F705" s="2"/>
      <c r="G705" s="2"/>
      <c r="H705" s="2"/>
      <c r="I705" s="12"/>
      <c r="J705" s="12"/>
      <c r="K705" s="12"/>
      <c r="L705" s="1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.5" customHeight="1">
      <c r="A706" s="7"/>
      <c r="B706" s="7"/>
      <c r="C706" s="52"/>
      <c r="D706" s="7"/>
      <c r="E706" s="39"/>
      <c r="F706" s="2"/>
      <c r="G706" s="2"/>
      <c r="H706" s="2"/>
      <c r="I706" s="12"/>
      <c r="J706" s="12"/>
      <c r="K706" s="12"/>
      <c r="L706" s="1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.5" customHeight="1">
      <c r="A707" s="7"/>
      <c r="B707" s="7"/>
      <c r="C707" s="52"/>
      <c r="D707" s="7"/>
      <c r="E707" s="39"/>
      <c r="F707" s="2"/>
      <c r="G707" s="2"/>
      <c r="H707" s="2"/>
      <c r="I707" s="12"/>
      <c r="J707" s="12"/>
      <c r="K707" s="12"/>
      <c r="L707" s="1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.5" customHeight="1">
      <c r="A708" s="7"/>
      <c r="B708" s="7"/>
      <c r="C708" s="52"/>
      <c r="D708" s="7"/>
      <c r="E708" s="39"/>
      <c r="F708" s="2"/>
      <c r="G708" s="2"/>
      <c r="H708" s="2"/>
      <c r="I708" s="12"/>
      <c r="J708" s="12"/>
      <c r="K708" s="12"/>
      <c r="L708" s="1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.5" customHeight="1">
      <c r="A709" s="7"/>
      <c r="B709" s="7"/>
      <c r="C709" s="52"/>
      <c r="D709" s="7"/>
      <c r="E709" s="39"/>
      <c r="F709" s="2"/>
      <c r="G709" s="2"/>
      <c r="H709" s="2"/>
      <c r="I709" s="12"/>
      <c r="J709" s="12"/>
      <c r="K709" s="12"/>
      <c r="L709" s="1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.5" customHeight="1">
      <c r="A710" s="7"/>
      <c r="B710" s="7"/>
      <c r="C710" s="52"/>
      <c r="D710" s="7"/>
      <c r="E710" s="39"/>
      <c r="F710" s="2"/>
      <c r="G710" s="2"/>
      <c r="H710" s="2"/>
      <c r="I710" s="12"/>
      <c r="J710" s="12"/>
      <c r="K710" s="12"/>
      <c r="L710" s="1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.5" customHeight="1">
      <c r="A711" s="7"/>
      <c r="B711" s="7"/>
      <c r="C711" s="52"/>
      <c r="D711" s="7"/>
      <c r="E711" s="39"/>
      <c r="F711" s="2"/>
      <c r="G711" s="2"/>
      <c r="H711" s="2"/>
      <c r="I711" s="12"/>
      <c r="J711" s="12"/>
      <c r="K711" s="12"/>
      <c r="L711" s="1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.5" customHeight="1">
      <c r="A712" s="7"/>
      <c r="B712" s="7"/>
      <c r="C712" s="52"/>
      <c r="D712" s="7"/>
      <c r="E712" s="39"/>
      <c r="F712" s="2"/>
      <c r="G712" s="2"/>
      <c r="H712" s="2"/>
      <c r="I712" s="12"/>
      <c r="J712" s="12"/>
      <c r="K712" s="12"/>
      <c r="L712" s="1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.5" customHeight="1">
      <c r="A713" s="7"/>
      <c r="B713" s="7"/>
      <c r="C713" s="52"/>
      <c r="D713" s="7"/>
      <c r="E713" s="39"/>
      <c r="F713" s="2"/>
      <c r="G713" s="2"/>
      <c r="H713" s="2"/>
      <c r="I713" s="12"/>
      <c r="J713" s="12"/>
      <c r="K713" s="12"/>
      <c r="L713" s="1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.5" customHeight="1">
      <c r="A714" s="7"/>
      <c r="B714" s="7"/>
      <c r="C714" s="52"/>
      <c r="D714" s="7"/>
      <c r="E714" s="39"/>
      <c r="F714" s="2"/>
      <c r="G714" s="2"/>
      <c r="H714" s="2"/>
      <c r="I714" s="12"/>
      <c r="J714" s="12"/>
      <c r="K714" s="12"/>
      <c r="L714" s="1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.5" customHeight="1">
      <c r="A715" s="7"/>
      <c r="B715" s="7"/>
      <c r="C715" s="52"/>
      <c r="D715" s="7"/>
      <c r="E715" s="39"/>
      <c r="F715" s="2"/>
      <c r="G715" s="2"/>
      <c r="H715" s="2"/>
      <c r="I715" s="12"/>
      <c r="J715" s="12"/>
      <c r="K715" s="12"/>
      <c r="L715" s="1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.5" customHeight="1">
      <c r="A716" s="7"/>
      <c r="B716" s="7"/>
      <c r="C716" s="52"/>
      <c r="D716" s="7"/>
      <c r="E716" s="39"/>
      <c r="F716" s="2"/>
      <c r="G716" s="2"/>
      <c r="H716" s="2"/>
      <c r="I716" s="12"/>
      <c r="J716" s="12"/>
      <c r="K716" s="12"/>
      <c r="L716" s="1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.5" customHeight="1">
      <c r="A717" s="7"/>
      <c r="B717" s="7"/>
      <c r="C717" s="52"/>
      <c r="D717" s="7"/>
      <c r="E717" s="39"/>
      <c r="F717" s="2"/>
      <c r="G717" s="2"/>
      <c r="H717" s="2"/>
      <c r="I717" s="12"/>
      <c r="J717" s="12"/>
      <c r="K717" s="12"/>
      <c r="L717" s="1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.5" customHeight="1">
      <c r="A718" s="7"/>
      <c r="B718" s="7"/>
      <c r="C718" s="52"/>
      <c r="D718" s="7"/>
      <c r="E718" s="39"/>
      <c r="F718" s="2"/>
      <c r="G718" s="2"/>
      <c r="H718" s="2"/>
      <c r="I718" s="12"/>
      <c r="J718" s="12"/>
      <c r="K718" s="12"/>
      <c r="L718" s="1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.5" customHeight="1">
      <c r="A719" s="7"/>
      <c r="B719" s="7"/>
      <c r="C719" s="52"/>
      <c r="D719" s="7"/>
      <c r="E719" s="39"/>
      <c r="F719" s="2"/>
      <c r="G719" s="2"/>
      <c r="H719" s="2"/>
      <c r="I719" s="12"/>
      <c r="J719" s="12"/>
      <c r="K719" s="12"/>
      <c r="L719" s="1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.5" customHeight="1">
      <c r="A720" s="7"/>
      <c r="B720" s="7"/>
      <c r="C720" s="52"/>
      <c r="D720" s="7"/>
      <c r="E720" s="39"/>
      <c r="F720" s="2"/>
      <c r="G720" s="2"/>
      <c r="H720" s="2"/>
      <c r="I720" s="12"/>
      <c r="J720" s="12"/>
      <c r="K720" s="12"/>
      <c r="L720" s="1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.5" customHeight="1">
      <c r="A721" s="7"/>
      <c r="B721" s="7"/>
      <c r="C721" s="52"/>
      <c r="D721" s="7"/>
      <c r="E721" s="39"/>
      <c r="F721" s="2"/>
      <c r="G721" s="2"/>
      <c r="H721" s="2"/>
      <c r="I721" s="12"/>
      <c r="J721" s="12"/>
      <c r="K721" s="12"/>
      <c r="L721" s="1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.5" customHeight="1">
      <c r="A722" s="7"/>
      <c r="B722" s="7"/>
      <c r="C722" s="52"/>
      <c r="D722" s="7"/>
      <c r="E722" s="39"/>
      <c r="F722" s="2"/>
      <c r="G722" s="2"/>
      <c r="H722" s="2"/>
      <c r="I722" s="12"/>
      <c r="J722" s="12"/>
      <c r="K722" s="12"/>
      <c r="L722" s="1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.5" customHeight="1">
      <c r="A723" s="7"/>
      <c r="B723" s="7"/>
      <c r="C723" s="52"/>
      <c r="D723" s="7"/>
      <c r="E723" s="39"/>
      <c r="F723" s="2"/>
      <c r="G723" s="2"/>
      <c r="H723" s="2"/>
      <c r="I723" s="12"/>
      <c r="J723" s="12"/>
      <c r="K723" s="12"/>
      <c r="L723" s="1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.5" customHeight="1">
      <c r="A724" s="7"/>
      <c r="B724" s="7"/>
      <c r="C724" s="52"/>
      <c r="D724" s="7"/>
      <c r="E724" s="39"/>
      <c r="F724" s="2"/>
      <c r="G724" s="2"/>
      <c r="H724" s="2"/>
      <c r="I724" s="12"/>
      <c r="J724" s="12"/>
      <c r="K724" s="12"/>
      <c r="L724" s="1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.5" customHeight="1">
      <c r="A725" s="7"/>
      <c r="B725" s="7"/>
      <c r="C725" s="52"/>
      <c r="D725" s="7"/>
      <c r="E725" s="39"/>
      <c r="F725" s="2"/>
      <c r="G725" s="2"/>
      <c r="H725" s="2"/>
      <c r="I725" s="12"/>
      <c r="J725" s="12"/>
      <c r="K725" s="12"/>
      <c r="L725" s="1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.5" customHeight="1">
      <c r="A726" s="7"/>
      <c r="B726" s="7"/>
      <c r="C726" s="52"/>
      <c r="D726" s="7"/>
      <c r="E726" s="39"/>
      <c r="F726" s="2"/>
      <c r="G726" s="2"/>
      <c r="H726" s="2"/>
      <c r="I726" s="12"/>
      <c r="J726" s="12"/>
      <c r="K726" s="12"/>
      <c r="L726" s="1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.5" customHeight="1">
      <c r="A727" s="7"/>
      <c r="B727" s="7"/>
      <c r="C727" s="52"/>
      <c r="D727" s="7"/>
      <c r="E727" s="39"/>
      <c r="F727" s="2"/>
      <c r="G727" s="2"/>
      <c r="H727" s="2"/>
      <c r="I727" s="12"/>
      <c r="J727" s="12"/>
      <c r="K727" s="12"/>
      <c r="L727" s="1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.5" customHeight="1">
      <c r="A728" s="7"/>
      <c r="B728" s="7"/>
      <c r="C728" s="52"/>
      <c r="D728" s="7"/>
      <c r="E728" s="39"/>
      <c r="F728" s="2"/>
      <c r="G728" s="2"/>
      <c r="H728" s="2"/>
      <c r="I728" s="12"/>
      <c r="J728" s="12"/>
      <c r="K728" s="12"/>
      <c r="L728" s="1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.5" customHeight="1">
      <c r="A729" s="7"/>
      <c r="B729" s="7"/>
      <c r="C729" s="52"/>
      <c r="D729" s="7"/>
      <c r="E729" s="39"/>
      <c r="F729" s="2"/>
      <c r="G729" s="2"/>
      <c r="H729" s="2"/>
      <c r="I729" s="12"/>
      <c r="J729" s="12"/>
      <c r="K729" s="12"/>
      <c r="L729" s="1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.5" customHeight="1">
      <c r="A730" s="7"/>
      <c r="B730" s="7"/>
      <c r="C730" s="52"/>
      <c r="D730" s="7"/>
      <c r="E730" s="39"/>
      <c r="F730" s="2"/>
      <c r="G730" s="2"/>
      <c r="H730" s="2"/>
      <c r="I730" s="12"/>
      <c r="J730" s="12"/>
      <c r="K730" s="12"/>
      <c r="L730" s="1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.5" customHeight="1">
      <c r="A731" s="7"/>
      <c r="B731" s="7"/>
      <c r="C731" s="52"/>
      <c r="D731" s="7"/>
      <c r="E731" s="39"/>
      <c r="F731" s="2"/>
      <c r="G731" s="2"/>
      <c r="H731" s="2"/>
      <c r="I731" s="12"/>
      <c r="J731" s="12"/>
      <c r="K731" s="12"/>
      <c r="L731" s="1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.5" customHeight="1">
      <c r="A732" s="7"/>
      <c r="B732" s="7"/>
      <c r="C732" s="52"/>
      <c r="D732" s="7"/>
      <c r="E732" s="39"/>
      <c r="F732" s="2"/>
      <c r="G732" s="2"/>
      <c r="H732" s="2"/>
      <c r="I732" s="12"/>
      <c r="J732" s="12"/>
      <c r="K732" s="12"/>
      <c r="L732" s="1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.5" customHeight="1">
      <c r="A733" s="7"/>
      <c r="B733" s="7"/>
      <c r="C733" s="52"/>
      <c r="D733" s="7"/>
      <c r="E733" s="39"/>
      <c r="F733" s="2"/>
      <c r="G733" s="2"/>
      <c r="H733" s="2"/>
      <c r="I733" s="12"/>
      <c r="J733" s="12"/>
      <c r="K733" s="12"/>
      <c r="L733" s="1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.5" customHeight="1">
      <c r="A734" s="7"/>
      <c r="B734" s="7"/>
      <c r="C734" s="52"/>
      <c r="D734" s="7"/>
      <c r="E734" s="39"/>
      <c r="F734" s="2"/>
      <c r="G734" s="2"/>
      <c r="H734" s="2"/>
      <c r="I734" s="12"/>
      <c r="J734" s="12"/>
      <c r="K734" s="12"/>
      <c r="L734" s="1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.5" customHeight="1">
      <c r="A735" s="7"/>
      <c r="B735" s="7"/>
      <c r="C735" s="52"/>
      <c r="D735" s="7"/>
      <c r="E735" s="39"/>
      <c r="F735" s="2"/>
      <c r="G735" s="2"/>
      <c r="H735" s="2"/>
      <c r="I735" s="12"/>
      <c r="J735" s="12"/>
      <c r="K735" s="12"/>
      <c r="L735" s="1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.5" customHeight="1">
      <c r="A736" s="7"/>
      <c r="B736" s="7"/>
      <c r="C736" s="52"/>
      <c r="D736" s="7"/>
      <c r="E736" s="39"/>
      <c r="F736" s="2"/>
      <c r="G736" s="2"/>
      <c r="H736" s="2"/>
      <c r="I736" s="12"/>
      <c r="J736" s="12"/>
      <c r="K736" s="12"/>
      <c r="L736" s="1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.5" customHeight="1">
      <c r="A737" s="7"/>
      <c r="B737" s="7"/>
      <c r="C737" s="52"/>
      <c r="D737" s="7"/>
      <c r="E737" s="39"/>
      <c r="F737" s="2"/>
      <c r="G737" s="2"/>
      <c r="H737" s="2"/>
      <c r="I737" s="12"/>
      <c r="J737" s="12"/>
      <c r="K737" s="12"/>
      <c r="L737" s="1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.5" customHeight="1">
      <c r="A738" s="7"/>
      <c r="B738" s="7"/>
      <c r="C738" s="52"/>
      <c r="D738" s="7"/>
      <c r="E738" s="39"/>
      <c r="F738" s="2"/>
      <c r="G738" s="2"/>
      <c r="H738" s="2"/>
      <c r="I738" s="12"/>
      <c r="J738" s="12"/>
      <c r="K738" s="12"/>
      <c r="L738" s="1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.5" customHeight="1">
      <c r="A739" s="7"/>
      <c r="B739" s="7"/>
      <c r="C739" s="52"/>
      <c r="D739" s="7"/>
      <c r="E739" s="39"/>
      <c r="F739" s="2"/>
      <c r="G739" s="2"/>
      <c r="H739" s="2"/>
      <c r="I739" s="12"/>
      <c r="J739" s="12"/>
      <c r="K739" s="12"/>
      <c r="L739" s="1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.5" customHeight="1">
      <c r="A740" s="7"/>
      <c r="B740" s="7"/>
      <c r="C740" s="52"/>
      <c r="D740" s="7"/>
      <c r="E740" s="39"/>
      <c r="F740" s="2"/>
      <c r="G740" s="2"/>
      <c r="H740" s="2"/>
      <c r="I740" s="12"/>
      <c r="J740" s="12"/>
      <c r="K740" s="12"/>
      <c r="L740" s="1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.5" customHeight="1">
      <c r="A741" s="7"/>
      <c r="B741" s="7"/>
      <c r="C741" s="52"/>
      <c r="D741" s="7"/>
      <c r="E741" s="39"/>
      <c r="F741" s="2"/>
      <c r="G741" s="2"/>
      <c r="H741" s="2"/>
      <c r="I741" s="12"/>
      <c r="J741" s="12"/>
      <c r="K741" s="12"/>
      <c r="L741" s="1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.5" customHeight="1">
      <c r="A742" s="7"/>
      <c r="B742" s="7"/>
      <c r="C742" s="52"/>
      <c r="D742" s="7"/>
      <c r="E742" s="39"/>
      <c r="F742" s="2"/>
      <c r="G742" s="2"/>
      <c r="H742" s="2"/>
      <c r="I742" s="12"/>
      <c r="J742" s="12"/>
      <c r="K742" s="12"/>
      <c r="L742" s="1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.5" customHeight="1">
      <c r="A743" s="7"/>
      <c r="B743" s="7"/>
      <c r="C743" s="52"/>
      <c r="D743" s="7"/>
      <c r="E743" s="39"/>
      <c r="F743" s="2"/>
      <c r="G743" s="2"/>
      <c r="H743" s="2"/>
      <c r="I743" s="12"/>
      <c r="J743" s="12"/>
      <c r="K743" s="12"/>
      <c r="L743" s="1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.5" customHeight="1">
      <c r="A744" s="7"/>
      <c r="B744" s="7"/>
      <c r="C744" s="52"/>
      <c r="D744" s="7"/>
      <c r="E744" s="39"/>
      <c r="F744" s="2"/>
      <c r="G744" s="2"/>
      <c r="H744" s="2"/>
      <c r="I744" s="12"/>
      <c r="J744" s="12"/>
      <c r="K744" s="12"/>
      <c r="L744" s="1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.5" customHeight="1">
      <c r="A745" s="7"/>
      <c r="B745" s="7"/>
      <c r="C745" s="52"/>
      <c r="D745" s="7"/>
      <c r="E745" s="39"/>
      <c r="F745" s="2"/>
      <c r="G745" s="2"/>
      <c r="H745" s="2"/>
      <c r="I745" s="12"/>
      <c r="J745" s="12"/>
      <c r="K745" s="12"/>
      <c r="L745" s="1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.5" customHeight="1">
      <c r="A746" s="7"/>
      <c r="B746" s="7"/>
      <c r="C746" s="52"/>
      <c r="D746" s="7"/>
      <c r="E746" s="39"/>
      <c r="F746" s="2"/>
      <c r="G746" s="2"/>
      <c r="H746" s="2"/>
      <c r="I746" s="12"/>
      <c r="J746" s="12"/>
      <c r="K746" s="12"/>
      <c r="L746" s="1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.5" customHeight="1">
      <c r="A747" s="7"/>
      <c r="B747" s="7"/>
      <c r="C747" s="52"/>
      <c r="D747" s="7"/>
      <c r="E747" s="39"/>
      <c r="F747" s="2"/>
      <c r="G747" s="2"/>
      <c r="H747" s="2"/>
      <c r="I747" s="12"/>
      <c r="J747" s="12"/>
      <c r="K747" s="12"/>
      <c r="L747" s="1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.5" customHeight="1">
      <c r="A748" s="7"/>
      <c r="B748" s="7"/>
      <c r="C748" s="52"/>
      <c r="D748" s="7"/>
      <c r="E748" s="39"/>
      <c r="F748" s="2"/>
      <c r="G748" s="2"/>
      <c r="H748" s="2"/>
      <c r="I748" s="12"/>
      <c r="J748" s="12"/>
      <c r="K748" s="12"/>
      <c r="L748" s="1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.5" customHeight="1">
      <c r="A749" s="7"/>
      <c r="B749" s="7"/>
      <c r="C749" s="52"/>
      <c r="D749" s="7"/>
      <c r="E749" s="39"/>
      <c r="F749" s="2"/>
      <c r="G749" s="2"/>
      <c r="H749" s="2"/>
      <c r="I749" s="12"/>
      <c r="J749" s="12"/>
      <c r="K749" s="12"/>
      <c r="L749" s="1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.5" customHeight="1">
      <c r="A750" s="7"/>
      <c r="B750" s="7"/>
      <c r="C750" s="52"/>
      <c r="D750" s="7"/>
      <c r="E750" s="39"/>
      <c r="F750" s="2"/>
      <c r="G750" s="2"/>
      <c r="H750" s="2"/>
      <c r="I750" s="12"/>
      <c r="J750" s="12"/>
      <c r="K750" s="12"/>
      <c r="L750" s="1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.5" customHeight="1">
      <c r="A751" s="7"/>
      <c r="B751" s="7"/>
      <c r="C751" s="52"/>
      <c r="D751" s="7"/>
      <c r="E751" s="39"/>
      <c r="F751" s="2"/>
      <c r="G751" s="2"/>
      <c r="H751" s="2"/>
      <c r="I751" s="12"/>
      <c r="J751" s="12"/>
      <c r="K751" s="12"/>
      <c r="L751" s="1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.5" customHeight="1">
      <c r="A752" s="7"/>
      <c r="B752" s="7"/>
      <c r="C752" s="52"/>
      <c r="D752" s="7"/>
      <c r="E752" s="39"/>
      <c r="F752" s="2"/>
      <c r="G752" s="2"/>
      <c r="H752" s="2"/>
      <c r="I752" s="12"/>
      <c r="J752" s="12"/>
      <c r="K752" s="12"/>
      <c r="L752" s="1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.5" customHeight="1">
      <c r="A753" s="7"/>
      <c r="B753" s="7"/>
      <c r="C753" s="52"/>
      <c r="D753" s="7"/>
      <c r="E753" s="39"/>
      <c r="F753" s="2"/>
      <c r="G753" s="2"/>
      <c r="H753" s="2"/>
      <c r="I753" s="12"/>
      <c r="J753" s="12"/>
      <c r="K753" s="12"/>
      <c r="L753" s="1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.5" customHeight="1">
      <c r="A754" s="7"/>
      <c r="B754" s="7"/>
      <c r="C754" s="52"/>
      <c r="D754" s="7"/>
      <c r="E754" s="39"/>
      <c r="F754" s="2"/>
      <c r="G754" s="2"/>
      <c r="H754" s="2"/>
      <c r="I754" s="12"/>
      <c r="J754" s="12"/>
      <c r="K754" s="12"/>
      <c r="L754" s="1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.5" customHeight="1">
      <c r="A755" s="7"/>
      <c r="B755" s="7"/>
      <c r="C755" s="52"/>
      <c r="D755" s="7"/>
      <c r="E755" s="39"/>
      <c r="F755" s="2"/>
      <c r="G755" s="2"/>
      <c r="H755" s="2"/>
      <c r="I755" s="12"/>
      <c r="J755" s="12"/>
      <c r="K755" s="12"/>
      <c r="L755" s="1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.5" customHeight="1">
      <c r="A756" s="7"/>
      <c r="B756" s="7"/>
      <c r="C756" s="52"/>
      <c r="D756" s="7"/>
      <c r="E756" s="39"/>
      <c r="F756" s="2"/>
      <c r="G756" s="2"/>
      <c r="H756" s="2"/>
      <c r="I756" s="12"/>
      <c r="J756" s="12"/>
      <c r="K756" s="12"/>
      <c r="L756" s="1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.5" customHeight="1">
      <c r="A757" s="7"/>
      <c r="B757" s="7"/>
      <c r="C757" s="52"/>
      <c r="D757" s="7"/>
      <c r="E757" s="39"/>
      <c r="F757" s="2"/>
      <c r="G757" s="2"/>
      <c r="H757" s="2"/>
      <c r="I757" s="12"/>
      <c r="J757" s="12"/>
      <c r="K757" s="12"/>
      <c r="L757" s="1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.5" customHeight="1">
      <c r="A758" s="7"/>
      <c r="B758" s="7"/>
      <c r="C758" s="52"/>
      <c r="D758" s="7"/>
      <c r="E758" s="39"/>
      <c r="F758" s="2"/>
      <c r="G758" s="2"/>
      <c r="H758" s="2"/>
      <c r="I758" s="12"/>
      <c r="J758" s="12"/>
      <c r="K758" s="12"/>
      <c r="L758" s="1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.5" customHeight="1">
      <c r="A759" s="7"/>
      <c r="B759" s="7"/>
      <c r="C759" s="52"/>
      <c r="D759" s="7"/>
      <c r="E759" s="39"/>
      <c r="F759" s="2"/>
      <c r="G759" s="2"/>
      <c r="H759" s="2"/>
      <c r="I759" s="12"/>
      <c r="J759" s="12"/>
      <c r="K759" s="12"/>
      <c r="L759" s="1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.5" customHeight="1">
      <c r="A760" s="7"/>
      <c r="B760" s="7"/>
      <c r="C760" s="52"/>
      <c r="D760" s="7"/>
      <c r="E760" s="39"/>
      <c r="F760" s="2"/>
      <c r="G760" s="2"/>
      <c r="H760" s="2"/>
      <c r="I760" s="12"/>
      <c r="J760" s="12"/>
      <c r="K760" s="12"/>
      <c r="L760" s="1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.5" customHeight="1">
      <c r="A761" s="7"/>
      <c r="B761" s="7"/>
      <c r="C761" s="52"/>
      <c r="D761" s="7"/>
      <c r="E761" s="39"/>
      <c r="F761" s="2"/>
      <c r="G761" s="2"/>
      <c r="H761" s="2"/>
      <c r="I761" s="12"/>
      <c r="J761" s="12"/>
      <c r="K761" s="12"/>
      <c r="L761" s="1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.5" customHeight="1">
      <c r="A762" s="7"/>
      <c r="B762" s="7"/>
      <c r="C762" s="52"/>
      <c r="D762" s="7"/>
      <c r="E762" s="39"/>
      <c r="F762" s="2"/>
      <c r="G762" s="2"/>
      <c r="H762" s="2"/>
      <c r="I762" s="12"/>
      <c r="J762" s="12"/>
      <c r="K762" s="12"/>
      <c r="L762" s="1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.5" customHeight="1">
      <c r="A763" s="7"/>
      <c r="B763" s="7"/>
      <c r="C763" s="52"/>
      <c r="D763" s="7"/>
      <c r="E763" s="39"/>
      <c r="F763" s="2"/>
      <c r="G763" s="2"/>
      <c r="H763" s="2"/>
      <c r="I763" s="12"/>
      <c r="J763" s="12"/>
      <c r="K763" s="12"/>
      <c r="L763" s="1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.5" customHeight="1">
      <c r="A764" s="7"/>
      <c r="B764" s="7"/>
      <c r="C764" s="52"/>
      <c r="D764" s="7"/>
      <c r="E764" s="39"/>
      <c r="F764" s="2"/>
      <c r="G764" s="2"/>
      <c r="H764" s="2"/>
      <c r="I764" s="12"/>
      <c r="J764" s="12"/>
      <c r="K764" s="12"/>
      <c r="L764" s="1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.5" customHeight="1">
      <c r="A765" s="7"/>
      <c r="B765" s="7"/>
      <c r="C765" s="52"/>
      <c r="D765" s="7"/>
      <c r="E765" s="39"/>
      <c r="F765" s="2"/>
      <c r="G765" s="2"/>
      <c r="H765" s="2"/>
      <c r="I765" s="12"/>
      <c r="J765" s="12"/>
      <c r="K765" s="12"/>
      <c r="L765" s="1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.5" customHeight="1">
      <c r="A766" s="7"/>
      <c r="B766" s="7"/>
      <c r="C766" s="52"/>
      <c r="D766" s="7"/>
      <c r="E766" s="39"/>
      <c r="F766" s="2"/>
      <c r="G766" s="2"/>
      <c r="H766" s="2"/>
      <c r="I766" s="12"/>
      <c r="J766" s="12"/>
      <c r="K766" s="12"/>
      <c r="L766" s="1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.5" customHeight="1">
      <c r="A767" s="7"/>
      <c r="B767" s="7"/>
      <c r="C767" s="52"/>
      <c r="D767" s="7"/>
      <c r="E767" s="39"/>
      <c r="F767" s="2"/>
      <c r="G767" s="2"/>
      <c r="H767" s="2"/>
      <c r="I767" s="12"/>
      <c r="J767" s="12"/>
      <c r="K767" s="12"/>
      <c r="L767" s="1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.5" customHeight="1">
      <c r="A768" s="7"/>
      <c r="B768" s="7"/>
      <c r="C768" s="52"/>
      <c r="D768" s="7"/>
      <c r="E768" s="39"/>
      <c r="F768" s="2"/>
      <c r="G768" s="2"/>
      <c r="H768" s="2"/>
      <c r="I768" s="12"/>
      <c r="J768" s="12"/>
      <c r="K768" s="12"/>
      <c r="L768" s="1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.5" customHeight="1">
      <c r="A769" s="7"/>
      <c r="B769" s="7"/>
      <c r="C769" s="52"/>
      <c r="D769" s="7"/>
      <c r="E769" s="39"/>
      <c r="F769" s="2"/>
      <c r="G769" s="2"/>
      <c r="H769" s="2"/>
      <c r="I769" s="12"/>
      <c r="J769" s="12"/>
      <c r="K769" s="12"/>
      <c r="L769" s="1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.5" customHeight="1">
      <c r="A770" s="7"/>
      <c r="B770" s="7"/>
      <c r="C770" s="52"/>
      <c r="D770" s="7"/>
      <c r="E770" s="39"/>
      <c r="F770" s="2"/>
      <c r="G770" s="2"/>
      <c r="H770" s="2"/>
      <c r="I770" s="12"/>
      <c r="J770" s="12"/>
      <c r="K770" s="12"/>
      <c r="L770" s="1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.5" customHeight="1">
      <c r="A771" s="7"/>
      <c r="B771" s="7"/>
      <c r="C771" s="52"/>
      <c r="D771" s="7"/>
      <c r="E771" s="39"/>
      <c r="F771" s="2"/>
      <c r="G771" s="2"/>
      <c r="H771" s="2"/>
      <c r="I771" s="12"/>
      <c r="J771" s="12"/>
      <c r="K771" s="12"/>
      <c r="L771" s="1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.5" customHeight="1">
      <c r="A772" s="7"/>
      <c r="B772" s="7"/>
      <c r="C772" s="52"/>
      <c r="D772" s="7"/>
      <c r="E772" s="39"/>
      <c r="F772" s="2"/>
      <c r="G772" s="2"/>
      <c r="H772" s="2"/>
      <c r="I772" s="12"/>
      <c r="J772" s="12"/>
      <c r="K772" s="12"/>
      <c r="L772" s="1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.5" customHeight="1">
      <c r="A773" s="7"/>
      <c r="B773" s="7"/>
      <c r="C773" s="52"/>
      <c r="D773" s="7"/>
      <c r="E773" s="39"/>
      <c r="F773" s="2"/>
      <c r="G773" s="2"/>
      <c r="H773" s="2"/>
      <c r="I773" s="12"/>
      <c r="J773" s="12"/>
      <c r="K773" s="12"/>
      <c r="L773" s="1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.5" customHeight="1">
      <c r="A774" s="7"/>
      <c r="B774" s="7"/>
      <c r="C774" s="52"/>
      <c r="D774" s="7"/>
      <c r="E774" s="39"/>
      <c r="F774" s="2"/>
      <c r="G774" s="2"/>
      <c r="H774" s="2"/>
      <c r="I774" s="12"/>
      <c r="J774" s="12"/>
      <c r="K774" s="12"/>
      <c r="L774" s="1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.5" customHeight="1">
      <c r="A775" s="7"/>
      <c r="B775" s="7"/>
      <c r="C775" s="52"/>
      <c r="D775" s="7"/>
      <c r="E775" s="39"/>
      <c r="F775" s="2"/>
      <c r="G775" s="2"/>
      <c r="H775" s="2"/>
      <c r="I775" s="12"/>
      <c r="J775" s="12"/>
      <c r="K775" s="12"/>
      <c r="L775" s="1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.5" customHeight="1">
      <c r="A776" s="7"/>
      <c r="B776" s="7"/>
      <c r="C776" s="52"/>
      <c r="D776" s="7"/>
      <c r="E776" s="39"/>
      <c r="F776" s="2"/>
      <c r="G776" s="2"/>
      <c r="H776" s="2"/>
      <c r="I776" s="12"/>
      <c r="J776" s="12"/>
      <c r="K776" s="12"/>
      <c r="L776" s="1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.5" customHeight="1">
      <c r="A777" s="7"/>
      <c r="B777" s="7"/>
      <c r="C777" s="52"/>
      <c r="D777" s="7"/>
      <c r="E777" s="39"/>
      <c r="F777" s="2"/>
      <c r="G777" s="2"/>
      <c r="H777" s="2"/>
      <c r="I777" s="12"/>
      <c r="J777" s="12"/>
      <c r="K777" s="12"/>
      <c r="L777" s="1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.5" customHeight="1">
      <c r="A778" s="7"/>
      <c r="B778" s="7"/>
      <c r="C778" s="52"/>
      <c r="D778" s="7"/>
      <c r="E778" s="39"/>
      <c r="F778" s="2"/>
      <c r="G778" s="2"/>
      <c r="H778" s="2"/>
      <c r="I778" s="12"/>
      <c r="J778" s="12"/>
      <c r="K778" s="12"/>
      <c r="L778" s="1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.5" customHeight="1">
      <c r="A779" s="7"/>
      <c r="B779" s="7"/>
      <c r="C779" s="52"/>
      <c r="D779" s="7"/>
      <c r="E779" s="39"/>
      <c r="F779" s="2"/>
      <c r="G779" s="2"/>
      <c r="H779" s="2"/>
      <c r="I779" s="12"/>
      <c r="J779" s="12"/>
      <c r="K779" s="12"/>
      <c r="L779" s="1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.5" customHeight="1">
      <c r="A780" s="7"/>
      <c r="B780" s="7"/>
      <c r="C780" s="52"/>
      <c r="D780" s="7"/>
      <c r="E780" s="39"/>
      <c r="F780" s="2"/>
      <c r="G780" s="2"/>
      <c r="H780" s="2"/>
      <c r="I780" s="12"/>
      <c r="J780" s="12"/>
      <c r="K780" s="12"/>
      <c r="L780" s="1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.5" customHeight="1">
      <c r="A781" s="7"/>
      <c r="B781" s="7"/>
      <c r="C781" s="52"/>
      <c r="D781" s="7"/>
      <c r="E781" s="39"/>
      <c r="F781" s="2"/>
      <c r="G781" s="2"/>
      <c r="H781" s="2"/>
      <c r="I781" s="12"/>
      <c r="J781" s="12"/>
      <c r="K781" s="12"/>
      <c r="L781" s="1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.5" customHeight="1">
      <c r="A782" s="7"/>
      <c r="B782" s="7"/>
      <c r="C782" s="52"/>
      <c r="D782" s="7"/>
      <c r="E782" s="39"/>
      <c r="F782" s="2"/>
      <c r="G782" s="2"/>
      <c r="H782" s="2"/>
      <c r="I782" s="12"/>
      <c r="J782" s="12"/>
      <c r="K782" s="12"/>
      <c r="L782" s="1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.5" customHeight="1">
      <c r="A783" s="7"/>
      <c r="B783" s="7"/>
      <c r="C783" s="52"/>
      <c r="D783" s="7"/>
      <c r="E783" s="39"/>
      <c r="F783" s="2"/>
      <c r="G783" s="2"/>
      <c r="H783" s="2"/>
      <c r="I783" s="12"/>
      <c r="J783" s="12"/>
      <c r="K783" s="12"/>
      <c r="L783" s="1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.5" customHeight="1">
      <c r="A784" s="7"/>
      <c r="B784" s="7"/>
      <c r="C784" s="52"/>
      <c r="D784" s="7"/>
      <c r="E784" s="39"/>
      <c r="F784" s="2"/>
      <c r="G784" s="2"/>
      <c r="H784" s="2"/>
      <c r="I784" s="12"/>
      <c r="J784" s="12"/>
      <c r="K784" s="12"/>
      <c r="L784" s="1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.5" customHeight="1">
      <c r="A785" s="7"/>
      <c r="B785" s="7"/>
      <c r="C785" s="52"/>
      <c r="D785" s="7"/>
      <c r="E785" s="39"/>
      <c r="F785" s="2"/>
      <c r="G785" s="2"/>
      <c r="H785" s="2"/>
      <c r="I785" s="12"/>
      <c r="J785" s="12"/>
      <c r="K785" s="12"/>
      <c r="L785" s="1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.5" customHeight="1">
      <c r="A786" s="7"/>
      <c r="B786" s="7"/>
      <c r="C786" s="52"/>
      <c r="D786" s="7"/>
      <c r="E786" s="39"/>
      <c r="F786" s="2"/>
      <c r="G786" s="2"/>
      <c r="H786" s="2"/>
      <c r="I786" s="12"/>
      <c r="J786" s="12"/>
      <c r="K786" s="12"/>
      <c r="L786" s="1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.5" customHeight="1">
      <c r="A787" s="7"/>
      <c r="B787" s="7"/>
      <c r="C787" s="52"/>
      <c r="D787" s="7"/>
      <c r="E787" s="39"/>
      <c r="F787" s="2"/>
      <c r="G787" s="2"/>
      <c r="H787" s="2"/>
      <c r="I787" s="12"/>
      <c r="J787" s="12"/>
      <c r="K787" s="12"/>
      <c r="L787" s="1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.5" customHeight="1">
      <c r="A788" s="7"/>
      <c r="B788" s="7"/>
      <c r="C788" s="52"/>
      <c r="D788" s="7"/>
      <c r="E788" s="39"/>
      <c r="F788" s="2"/>
      <c r="G788" s="2"/>
      <c r="H788" s="2"/>
      <c r="I788" s="12"/>
      <c r="J788" s="12"/>
      <c r="K788" s="12"/>
      <c r="L788" s="1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.5" customHeight="1">
      <c r="A789" s="7"/>
      <c r="B789" s="7"/>
      <c r="C789" s="52"/>
      <c r="D789" s="7"/>
      <c r="E789" s="39"/>
      <c r="F789" s="2"/>
      <c r="G789" s="2"/>
      <c r="H789" s="2"/>
      <c r="I789" s="12"/>
      <c r="J789" s="12"/>
      <c r="K789" s="12"/>
      <c r="L789" s="1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.5" customHeight="1">
      <c r="A790" s="7"/>
      <c r="B790" s="7"/>
      <c r="C790" s="52"/>
      <c r="D790" s="7"/>
      <c r="E790" s="39"/>
      <c r="F790" s="2"/>
      <c r="G790" s="2"/>
      <c r="H790" s="2"/>
      <c r="I790" s="12"/>
      <c r="J790" s="12"/>
      <c r="K790" s="12"/>
      <c r="L790" s="1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.5" customHeight="1">
      <c r="A791" s="7"/>
      <c r="B791" s="7"/>
      <c r="C791" s="52"/>
      <c r="D791" s="7"/>
      <c r="E791" s="39"/>
      <c r="F791" s="2"/>
      <c r="G791" s="2"/>
      <c r="H791" s="2"/>
      <c r="I791" s="12"/>
      <c r="J791" s="12"/>
      <c r="K791" s="12"/>
      <c r="L791" s="1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.5" customHeight="1">
      <c r="A792" s="7"/>
      <c r="B792" s="7"/>
      <c r="C792" s="52"/>
      <c r="D792" s="7"/>
      <c r="E792" s="39"/>
      <c r="F792" s="2"/>
      <c r="G792" s="2"/>
      <c r="H792" s="2"/>
      <c r="I792" s="12"/>
      <c r="J792" s="12"/>
      <c r="K792" s="12"/>
      <c r="L792" s="1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.5" customHeight="1">
      <c r="A793" s="7"/>
      <c r="B793" s="7"/>
      <c r="C793" s="52"/>
      <c r="D793" s="7"/>
      <c r="E793" s="39"/>
      <c r="F793" s="2"/>
      <c r="G793" s="2"/>
      <c r="H793" s="2"/>
      <c r="I793" s="12"/>
      <c r="J793" s="12"/>
      <c r="K793" s="12"/>
      <c r="L793" s="1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.5" customHeight="1">
      <c r="A794" s="7"/>
      <c r="B794" s="7"/>
      <c r="C794" s="52"/>
      <c r="D794" s="7"/>
      <c r="E794" s="39"/>
      <c r="F794" s="2"/>
      <c r="G794" s="2"/>
      <c r="H794" s="2"/>
      <c r="I794" s="12"/>
      <c r="J794" s="12"/>
      <c r="K794" s="12"/>
      <c r="L794" s="1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.5" customHeight="1">
      <c r="A795" s="7"/>
      <c r="B795" s="7"/>
      <c r="C795" s="52"/>
      <c r="D795" s="7"/>
      <c r="E795" s="39"/>
      <c r="F795" s="2"/>
      <c r="G795" s="2"/>
      <c r="H795" s="2"/>
      <c r="I795" s="12"/>
      <c r="J795" s="12"/>
      <c r="K795" s="12"/>
      <c r="L795" s="1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.5" customHeight="1">
      <c r="A796" s="7"/>
      <c r="B796" s="7"/>
      <c r="C796" s="52"/>
      <c r="D796" s="7"/>
      <c r="E796" s="39"/>
      <c r="F796" s="2"/>
      <c r="G796" s="2"/>
      <c r="H796" s="2"/>
      <c r="I796" s="12"/>
      <c r="J796" s="12"/>
      <c r="K796" s="12"/>
      <c r="L796" s="1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.5" customHeight="1">
      <c r="A797" s="7"/>
      <c r="B797" s="7"/>
      <c r="C797" s="52"/>
      <c r="D797" s="7"/>
      <c r="E797" s="39"/>
      <c r="F797" s="2"/>
      <c r="G797" s="2"/>
      <c r="H797" s="2"/>
      <c r="I797" s="12"/>
      <c r="J797" s="12"/>
      <c r="K797" s="12"/>
      <c r="L797" s="1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.5" customHeight="1">
      <c r="A798" s="7"/>
      <c r="B798" s="7"/>
      <c r="C798" s="52"/>
      <c r="D798" s="7"/>
      <c r="E798" s="39"/>
      <c r="F798" s="2"/>
      <c r="G798" s="2"/>
      <c r="H798" s="2"/>
      <c r="I798" s="12"/>
      <c r="J798" s="12"/>
      <c r="K798" s="12"/>
      <c r="L798" s="1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.5" customHeight="1">
      <c r="A799" s="7"/>
      <c r="B799" s="7"/>
      <c r="C799" s="52"/>
      <c r="D799" s="7"/>
      <c r="E799" s="39"/>
      <c r="F799" s="2"/>
      <c r="G799" s="2"/>
      <c r="H799" s="2"/>
      <c r="I799" s="12"/>
      <c r="J799" s="12"/>
      <c r="K799" s="12"/>
      <c r="L799" s="1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.5" customHeight="1">
      <c r="A800" s="7"/>
      <c r="B800" s="7"/>
      <c r="C800" s="52"/>
      <c r="D800" s="7"/>
      <c r="E800" s="39"/>
      <c r="F800" s="2"/>
      <c r="G800" s="2"/>
      <c r="H800" s="2"/>
      <c r="I800" s="12"/>
      <c r="J800" s="12"/>
      <c r="K800" s="12"/>
      <c r="L800" s="1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.5" customHeight="1">
      <c r="A801" s="7"/>
      <c r="B801" s="7"/>
      <c r="C801" s="52"/>
      <c r="D801" s="7"/>
      <c r="E801" s="39"/>
      <c r="F801" s="2"/>
      <c r="G801" s="2"/>
      <c r="H801" s="2"/>
      <c r="I801" s="12"/>
      <c r="J801" s="12"/>
      <c r="K801" s="12"/>
      <c r="L801" s="1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.5" customHeight="1">
      <c r="A802" s="7"/>
      <c r="B802" s="7"/>
      <c r="C802" s="52"/>
      <c r="D802" s="7"/>
      <c r="E802" s="39"/>
      <c r="F802" s="2"/>
      <c r="G802" s="2"/>
      <c r="H802" s="2"/>
      <c r="I802" s="12"/>
      <c r="J802" s="12"/>
      <c r="K802" s="12"/>
      <c r="L802" s="1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.5" customHeight="1">
      <c r="A803" s="7"/>
      <c r="B803" s="7"/>
      <c r="C803" s="52"/>
      <c r="D803" s="7"/>
      <c r="E803" s="39"/>
      <c r="F803" s="2"/>
      <c r="G803" s="2"/>
      <c r="H803" s="2"/>
      <c r="I803" s="12"/>
      <c r="J803" s="12"/>
      <c r="K803" s="12"/>
      <c r="L803" s="1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.5" customHeight="1">
      <c r="A804" s="7"/>
      <c r="B804" s="7"/>
      <c r="C804" s="52"/>
      <c r="D804" s="7"/>
      <c r="E804" s="39"/>
      <c r="F804" s="2"/>
      <c r="G804" s="2"/>
      <c r="H804" s="2"/>
      <c r="I804" s="12"/>
      <c r="J804" s="12"/>
      <c r="K804" s="12"/>
      <c r="L804" s="1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.5" customHeight="1">
      <c r="A805" s="7"/>
      <c r="B805" s="7"/>
      <c r="C805" s="52"/>
      <c r="D805" s="7"/>
      <c r="E805" s="39"/>
      <c r="F805" s="2"/>
      <c r="G805" s="2"/>
      <c r="H805" s="2"/>
      <c r="I805" s="12"/>
      <c r="J805" s="12"/>
      <c r="K805" s="12"/>
      <c r="L805" s="1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.5" customHeight="1">
      <c r="A806" s="7"/>
      <c r="B806" s="7"/>
      <c r="C806" s="52"/>
      <c r="D806" s="7"/>
      <c r="E806" s="39"/>
      <c r="F806" s="2"/>
      <c r="G806" s="2"/>
      <c r="H806" s="2"/>
      <c r="I806" s="12"/>
      <c r="J806" s="12"/>
      <c r="K806" s="12"/>
      <c r="L806" s="1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.5" customHeight="1">
      <c r="A807" s="7"/>
      <c r="B807" s="7"/>
      <c r="C807" s="52"/>
      <c r="D807" s="7"/>
      <c r="E807" s="39"/>
      <c r="F807" s="2"/>
      <c r="G807" s="2"/>
      <c r="H807" s="2"/>
      <c r="I807" s="12"/>
      <c r="J807" s="12"/>
      <c r="K807" s="12"/>
      <c r="L807" s="1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.5" customHeight="1">
      <c r="A808" s="7"/>
      <c r="B808" s="7"/>
      <c r="C808" s="52"/>
      <c r="D808" s="7"/>
      <c r="E808" s="39"/>
      <c r="F808" s="2"/>
      <c r="G808" s="2"/>
      <c r="H808" s="2"/>
      <c r="I808" s="12"/>
      <c r="J808" s="12"/>
      <c r="K808" s="12"/>
      <c r="L808" s="1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.5" customHeight="1">
      <c r="A809" s="7"/>
      <c r="B809" s="7"/>
      <c r="C809" s="52"/>
      <c r="D809" s="7"/>
      <c r="E809" s="39"/>
      <c r="F809" s="2"/>
      <c r="G809" s="2"/>
      <c r="H809" s="2"/>
      <c r="I809" s="12"/>
      <c r="J809" s="12"/>
      <c r="K809" s="12"/>
      <c r="L809" s="1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.5" customHeight="1">
      <c r="A810" s="7"/>
      <c r="B810" s="7"/>
      <c r="C810" s="52"/>
      <c r="D810" s="7"/>
      <c r="E810" s="39"/>
      <c r="F810" s="2"/>
      <c r="G810" s="2"/>
      <c r="H810" s="2"/>
      <c r="I810" s="12"/>
      <c r="J810" s="12"/>
      <c r="K810" s="12"/>
      <c r="L810" s="1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.5" customHeight="1">
      <c r="A811" s="7"/>
      <c r="B811" s="7"/>
      <c r="C811" s="52"/>
      <c r="D811" s="7"/>
      <c r="E811" s="39"/>
      <c r="F811" s="2"/>
      <c r="G811" s="2"/>
      <c r="H811" s="2"/>
      <c r="I811" s="12"/>
      <c r="J811" s="12"/>
      <c r="K811" s="12"/>
      <c r="L811" s="1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.5" customHeight="1">
      <c r="A812" s="7"/>
      <c r="B812" s="7"/>
      <c r="C812" s="52"/>
      <c r="D812" s="7"/>
      <c r="E812" s="39"/>
      <c r="F812" s="2"/>
      <c r="G812" s="2"/>
      <c r="H812" s="2"/>
      <c r="I812" s="12"/>
      <c r="J812" s="12"/>
      <c r="K812" s="12"/>
      <c r="L812" s="1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.5" customHeight="1">
      <c r="A813" s="7"/>
      <c r="B813" s="7"/>
      <c r="C813" s="52"/>
      <c r="D813" s="7"/>
      <c r="E813" s="39"/>
      <c r="F813" s="2"/>
      <c r="G813" s="2"/>
      <c r="H813" s="2"/>
      <c r="I813" s="12"/>
      <c r="J813" s="12"/>
      <c r="K813" s="12"/>
      <c r="L813" s="1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.5" customHeight="1">
      <c r="A814" s="7"/>
      <c r="B814" s="7"/>
      <c r="C814" s="52"/>
      <c r="D814" s="7"/>
      <c r="E814" s="39"/>
      <c r="F814" s="2"/>
      <c r="G814" s="2"/>
      <c r="H814" s="2"/>
      <c r="I814" s="12"/>
      <c r="J814" s="12"/>
      <c r="K814" s="12"/>
      <c r="L814" s="1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.5" customHeight="1">
      <c r="A815" s="7"/>
      <c r="B815" s="7"/>
      <c r="C815" s="52"/>
      <c r="D815" s="7"/>
      <c r="E815" s="39"/>
      <c r="F815" s="2"/>
      <c r="G815" s="2"/>
      <c r="H815" s="2"/>
      <c r="I815" s="12"/>
      <c r="J815" s="12"/>
      <c r="K815" s="12"/>
      <c r="L815" s="1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.5" customHeight="1">
      <c r="A816" s="7"/>
      <c r="B816" s="7"/>
      <c r="C816" s="52"/>
      <c r="D816" s="7"/>
      <c r="E816" s="39"/>
      <c r="F816" s="2"/>
      <c r="G816" s="2"/>
      <c r="H816" s="2"/>
      <c r="I816" s="12"/>
      <c r="J816" s="12"/>
      <c r="K816" s="12"/>
      <c r="L816" s="1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.5" customHeight="1">
      <c r="A817" s="7"/>
      <c r="B817" s="7"/>
      <c r="C817" s="52"/>
      <c r="D817" s="7"/>
      <c r="E817" s="39"/>
      <c r="F817" s="2"/>
      <c r="G817" s="2"/>
      <c r="H817" s="2"/>
      <c r="I817" s="12"/>
      <c r="J817" s="12"/>
      <c r="K817" s="12"/>
      <c r="L817" s="1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.5" customHeight="1">
      <c r="A818" s="7"/>
      <c r="B818" s="7"/>
      <c r="C818" s="52"/>
      <c r="D818" s="7"/>
      <c r="E818" s="39"/>
      <c r="F818" s="2"/>
      <c r="G818" s="2"/>
      <c r="H818" s="2"/>
      <c r="I818" s="12"/>
      <c r="J818" s="12"/>
      <c r="K818" s="12"/>
      <c r="L818" s="1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.5" customHeight="1">
      <c r="A819" s="7"/>
      <c r="B819" s="7"/>
      <c r="C819" s="52"/>
      <c r="D819" s="7"/>
      <c r="E819" s="39"/>
      <c r="F819" s="2"/>
      <c r="G819" s="2"/>
      <c r="H819" s="2"/>
      <c r="I819" s="12"/>
      <c r="J819" s="12"/>
      <c r="K819" s="12"/>
      <c r="L819" s="1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.5" customHeight="1">
      <c r="A820" s="7"/>
      <c r="B820" s="7"/>
      <c r="C820" s="52"/>
      <c r="D820" s="7"/>
      <c r="E820" s="39"/>
      <c r="F820" s="2"/>
      <c r="G820" s="2"/>
      <c r="H820" s="2"/>
      <c r="I820" s="12"/>
      <c r="J820" s="12"/>
      <c r="K820" s="12"/>
      <c r="L820" s="1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.5" customHeight="1">
      <c r="A821" s="7"/>
      <c r="B821" s="7"/>
      <c r="C821" s="52"/>
      <c r="D821" s="7"/>
      <c r="E821" s="39"/>
      <c r="F821" s="2"/>
      <c r="G821" s="2"/>
      <c r="H821" s="2"/>
      <c r="I821" s="12"/>
      <c r="J821" s="12"/>
      <c r="K821" s="12"/>
      <c r="L821" s="1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.5" customHeight="1">
      <c r="A822" s="7"/>
      <c r="B822" s="7"/>
      <c r="C822" s="52"/>
      <c r="D822" s="7"/>
      <c r="E822" s="39"/>
      <c r="F822" s="2"/>
      <c r="G822" s="2"/>
      <c r="H822" s="2"/>
      <c r="I822" s="12"/>
      <c r="J822" s="12"/>
      <c r="K822" s="12"/>
      <c r="L822" s="1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.5" customHeight="1">
      <c r="A823" s="7"/>
      <c r="B823" s="7"/>
      <c r="C823" s="52"/>
      <c r="D823" s="7"/>
      <c r="E823" s="39"/>
      <c r="F823" s="2"/>
      <c r="G823" s="2"/>
      <c r="H823" s="2"/>
      <c r="I823" s="12"/>
      <c r="J823" s="12"/>
      <c r="K823" s="12"/>
      <c r="L823" s="1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.5" customHeight="1">
      <c r="A824" s="7"/>
      <c r="B824" s="7"/>
      <c r="C824" s="52"/>
      <c r="D824" s="7"/>
      <c r="E824" s="39"/>
      <c r="F824" s="2"/>
      <c r="G824" s="2"/>
      <c r="H824" s="2"/>
      <c r="I824" s="12"/>
      <c r="J824" s="12"/>
      <c r="K824" s="12"/>
      <c r="L824" s="1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.5" customHeight="1">
      <c r="A825" s="7"/>
      <c r="B825" s="7"/>
      <c r="C825" s="52"/>
      <c r="D825" s="7"/>
      <c r="E825" s="39"/>
      <c r="F825" s="2"/>
      <c r="G825" s="2"/>
      <c r="H825" s="2"/>
      <c r="I825" s="12"/>
      <c r="J825" s="12"/>
      <c r="K825" s="12"/>
      <c r="L825" s="1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.5" customHeight="1">
      <c r="A826" s="7"/>
      <c r="B826" s="7"/>
      <c r="C826" s="52"/>
      <c r="D826" s="7"/>
      <c r="E826" s="39"/>
      <c r="F826" s="2"/>
      <c r="G826" s="2"/>
      <c r="H826" s="2"/>
      <c r="I826" s="12"/>
      <c r="J826" s="12"/>
      <c r="K826" s="12"/>
      <c r="L826" s="1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.5" customHeight="1">
      <c r="A827" s="7"/>
      <c r="B827" s="7"/>
      <c r="C827" s="52"/>
      <c r="D827" s="7"/>
      <c r="E827" s="39"/>
      <c r="F827" s="2"/>
      <c r="G827" s="2"/>
      <c r="H827" s="2"/>
      <c r="I827" s="12"/>
      <c r="J827" s="12"/>
      <c r="K827" s="12"/>
      <c r="L827" s="1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.5" customHeight="1">
      <c r="A828" s="7"/>
      <c r="B828" s="7"/>
      <c r="C828" s="52"/>
      <c r="D828" s="7"/>
      <c r="E828" s="39"/>
      <c r="F828" s="2"/>
      <c r="G828" s="2"/>
      <c r="H828" s="2"/>
      <c r="I828" s="12"/>
      <c r="J828" s="12"/>
      <c r="K828" s="12"/>
      <c r="L828" s="1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.5" customHeight="1">
      <c r="A829" s="7"/>
      <c r="B829" s="7"/>
      <c r="C829" s="52"/>
      <c r="D829" s="7"/>
      <c r="E829" s="39"/>
      <c r="F829" s="2"/>
      <c r="G829" s="2"/>
      <c r="H829" s="2"/>
      <c r="I829" s="12"/>
      <c r="J829" s="12"/>
      <c r="K829" s="12"/>
      <c r="L829" s="1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.5" customHeight="1">
      <c r="A830" s="7"/>
      <c r="B830" s="7"/>
      <c r="C830" s="52"/>
      <c r="D830" s="7"/>
      <c r="E830" s="39"/>
      <c r="F830" s="2"/>
      <c r="G830" s="2"/>
      <c r="H830" s="2"/>
      <c r="I830" s="12"/>
      <c r="J830" s="12"/>
      <c r="K830" s="12"/>
      <c r="L830" s="1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.5" customHeight="1">
      <c r="A831" s="7"/>
      <c r="B831" s="7"/>
      <c r="C831" s="52"/>
      <c r="D831" s="7"/>
      <c r="E831" s="39"/>
      <c r="F831" s="2"/>
      <c r="G831" s="2"/>
      <c r="H831" s="2"/>
      <c r="I831" s="12"/>
      <c r="J831" s="12"/>
      <c r="K831" s="12"/>
      <c r="L831" s="1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.5" customHeight="1">
      <c r="A832" s="7"/>
      <c r="B832" s="7"/>
      <c r="C832" s="52"/>
      <c r="D832" s="7"/>
      <c r="E832" s="39"/>
      <c r="F832" s="2"/>
      <c r="G832" s="2"/>
      <c r="H832" s="2"/>
      <c r="I832" s="12"/>
      <c r="J832" s="12"/>
      <c r="K832" s="12"/>
      <c r="L832" s="1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.5" customHeight="1">
      <c r="A833" s="7"/>
      <c r="B833" s="7"/>
      <c r="C833" s="52"/>
      <c r="D833" s="7"/>
      <c r="E833" s="39"/>
      <c r="F833" s="2"/>
      <c r="G833" s="2"/>
      <c r="H833" s="2"/>
      <c r="I833" s="12"/>
      <c r="J833" s="12"/>
      <c r="K833" s="12"/>
      <c r="L833" s="1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.5" customHeight="1">
      <c r="A834" s="7"/>
      <c r="B834" s="7"/>
      <c r="C834" s="52"/>
      <c r="D834" s="7"/>
      <c r="E834" s="39"/>
      <c r="F834" s="2"/>
      <c r="G834" s="2"/>
      <c r="H834" s="2"/>
      <c r="I834" s="12"/>
      <c r="J834" s="12"/>
      <c r="K834" s="12"/>
      <c r="L834" s="1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.5" customHeight="1">
      <c r="A835" s="7"/>
      <c r="B835" s="7"/>
      <c r="C835" s="52"/>
      <c r="D835" s="7"/>
      <c r="E835" s="39"/>
      <c r="F835" s="2"/>
      <c r="G835" s="2"/>
      <c r="H835" s="2"/>
      <c r="I835" s="12"/>
      <c r="J835" s="12"/>
      <c r="K835" s="12"/>
      <c r="L835" s="1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.5" customHeight="1">
      <c r="A836" s="7"/>
      <c r="B836" s="7"/>
      <c r="C836" s="52"/>
      <c r="D836" s="7"/>
      <c r="E836" s="39"/>
      <c r="F836" s="2"/>
      <c r="G836" s="2"/>
      <c r="H836" s="2"/>
      <c r="I836" s="12"/>
      <c r="J836" s="12"/>
      <c r="K836" s="12"/>
      <c r="L836" s="1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.5" customHeight="1">
      <c r="A837" s="7"/>
      <c r="B837" s="7"/>
      <c r="C837" s="52"/>
      <c r="D837" s="7"/>
      <c r="E837" s="39"/>
      <c r="F837" s="2"/>
      <c r="G837" s="2"/>
      <c r="H837" s="2"/>
      <c r="I837" s="12"/>
      <c r="J837" s="12"/>
      <c r="K837" s="12"/>
      <c r="L837" s="1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.5" customHeight="1">
      <c r="A838" s="7"/>
      <c r="B838" s="7"/>
      <c r="C838" s="52"/>
      <c r="D838" s="7"/>
      <c r="E838" s="39"/>
      <c r="F838" s="2"/>
      <c r="G838" s="2"/>
      <c r="H838" s="2"/>
      <c r="I838" s="12"/>
      <c r="J838" s="12"/>
      <c r="K838" s="12"/>
      <c r="L838" s="1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.5" customHeight="1">
      <c r="A839" s="7"/>
      <c r="B839" s="7"/>
      <c r="C839" s="52"/>
      <c r="D839" s="7"/>
      <c r="E839" s="39"/>
      <c r="F839" s="2"/>
      <c r="G839" s="2"/>
      <c r="H839" s="2"/>
      <c r="I839" s="12"/>
      <c r="J839" s="12"/>
      <c r="K839" s="12"/>
      <c r="L839" s="1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.5" customHeight="1">
      <c r="A840" s="7"/>
      <c r="B840" s="7"/>
      <c r="C840" s="52"/>
      <c r="D840" s="7"/>
      <c r="E840" s="39"/>
      <c r="F840" s="2"/>
      <c r="G840" s="2"/>
      <c r="H840" s="2"/>
      <c r="I840" s="12"/>
      <c r="J840" s="12"/>
      <c r="K840" s="12"/>
      <c r="L840" s="1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.5" customHeight="1">
      <c r="A841" s="7"/>
      <c r="B841" s="7"/>
      <c r="C841" s="52"/>
      <c r="D841" s="7"/>
      <c r="E841" s="39"/>
      <c r="F841" s="2"/>
      <c r="G841" s="2"/>
      <c r="H841" s="2"/>
      <c r="I841" s="12"/>
      <c r="J841" s="12"/>
      <c r="K841" s="12"/>
      <c r="L841" s="1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.5" customHeight="1">
      <c r="A842" s="7"/>
      <c r="B842" s="7"/>
      <c r="C842" s="52"/>
      <c r="D842" s="7"/>
      <c r="E842" s="39"/>
      <c r="F842" s="2"/>
      <c r="G842" s="2"/>
      <c r="H842" s="2"/>
      <c r="I842" s="12"/>
      <c r="J842" s="12"/>
      <c r="K842" s="12"/>
      <c r="L842" s="1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.5" customHeight="1">
      <c r="A843" s="7"/>
      <c r="B843" s="7"/>
      <c r="C843" s="52"/>
      <c r="D843" s="7"/>
      <c r="E843" s="39"/>
      <c r="F843" s="2"/>
      <c r="G843" s="2"/>
      <c r="H843" s="2"/>
      <c r="I843" s="12"/>
      <c r="J843" s="12"/>
      <c r="K843" s="12"/>
      <c r="L843" s="1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.5" customHeight="1">
      <c r="A844" s="7"/>
      <c r="B844" s="7"/>
      <c r="C844" s="52"/>
      <c r="D844" s="7"/>
      <c r="E844" s="39"/>
      <c r="F844" s="2"/>
      <c r="G844" s="2"/>
      <c r="H844" s="2"/>
      <c r="I844" s="12"/>
      <c r="J844" s="12"/>
      <c r="K844" s="12"/>
      <c r="L844" s="1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.5" customHeight="1">
      <c r="A845" s="7"/>
      <c r="B845" s="7"/>
      <c r="C845" s="52"/>
      <c r="D845" s="7"/>
      <c r="E845" s="39"/>
      <c r="F845" s="2"/>
      <c r="G845" s="2"/>
      <c r="H845" s="2"/>
      <c r="I845" s="12"/>
      <c r="J845" s="12"/>
      <c r="K845" s="12"/>
      <c r="L845" s="1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.5" customHeight="1">
      <c r="A846" s="7"/>
      <c r="B846" s="7"/>
      <c r="C846" s="52"/>
      <c r="D846" s="7"/>
      <c r="E846" s="39"/>
      <c r="F846" s="2"/>
      <c r="G846" s="2"/>
      <c r="H846" s="2"/>
      <c r="I846" s="12"/>
      <c r="J846" s="12"/>
      <c r="K846" s="12"/>
      <c r="L846" s="1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.5" customHeight="1">
      <c r="A847" s="7"/>
      <c r="B847" s="7"/>
      <c r="C847" s="52"/>
      <c r="D847" s="7"/>
      <c r="E847" s="39"/>
      <c r="F847" s="2"/>
      <c r="G847" s="2"/>
      <c r="H847" s="2"/>
      <c r="I847" s="12"/>
      <c r="J847" s="12"/>
      <c r="K847" s="12"/>
      <c r="L847" s="1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.5" customHeight="1">
      <c r="A848" s="7"/>
      <c r="B848" s="7"/>
      <c r="C848" s="52"/>
      <c r="D848" s="7"/>
      <c r="E848" s="39"/>
      <c r="F848" s="2"/>
      <c r="G848" s="2"/>
      <c r="H848" s="2"/>
      <c r="I848" s="12"/>
      <c r="J848" s="12"/>
      <c r="K848" s="12"/>
      <c r="L848" s="1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.5" customHeight="1">
      <c r="A849" s="7"/>
      <c r="B849" s="7"/>
      <c r="C849" s="52"/>
      <c r="D849" s="7"/>
      <c r="E849" s="39"/>
      <c r="F849" s="2"/>
      <c r="G849" s="2"/>
      <c r="H849" s="2"/>
      <c r="I849" s="12"/>
      <c r="J849" s="12"/>
      <c r="K849" s="12"/>
      <c r="L849" s="1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.5" customHeight="1">
      <c r="A850" s="7"/>
      <c r="B850" s="7"/>
      <c r="C850" s="52"/>
      <c r="D850" s="7"/>
      <c r="E850" s="39"/>
      <c r="F850" s="2"/>
      <c r="G850" s="2"/>
      <c r="H850" s="2"/>
      <c r="I850" s="12"/>
      <c r="J850" s="12"/>
      <c r="K850" s="12"/>
      <c r="L850" s="1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.5" customHeight="1">
      <c r="A851" s="7"/>
      <c r="B851" s="7"/>
      <c r="C851" s="52"/>
      <c r="D851" s="7"/>
      <c r="E851" s="39"/>
      <c r="F851" s="2"/>
      <c r="G851" s="2"/>
      <c r="H851" s="2"/>
      <c r="I851" s="12"/>
      <c r="J851" s="12"/>
      <c r="K851" s="12"/>
      <c r="L851" s="1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.5" customHeight="1">
      <c r="A852" s="7"/>
      <c r="B852" s="7"/>
      <c r="C852" s="52"/>
      <c r="D852" s="7"/>
      <c r="E852" s="39"/>
      <c r="F852" s="2"/>
      <c r="G852" s="2"/>
      <c r="H852" s="2"/>
      <c r="I852" s="12"/>
      <c r="J852" s="12"/>
      <c r="K852" s="12"/>
      <c r="L852" s="1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.5" customHeight="1">
      <c r="A853" s="7"/>
      <c r="B853" s="7"/>
      <c r="C853" s="52"/>
      <c r="D853" s="7"/>
      <c r="E853" s="39"/>
      <c r="F853" s="2"/>
      <c r="G853" s="2"/>
      <c r="H853" s="2"/>
      <c r="I853" s="12"/>
      <c r="J853" s="12"/>
      <c r="K853" s="12"/>
      <c r="L853" s="1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.5" customHeight="1">
      <c r="A854" s="7"/>
      <c r="B854" s="7"/>
      <c r="C854" s="52"/>
      <c r="D854" s="7"/>
      <c r="E854" s="39"/>
      <c r="F854" s="2"/>
      <c r="G854" s="2"/>
      <c r="H854" s="2"/>
      <c r="I854" s="12"/>
      <c r="J854" s="12"/>
      <c r="K854" s="12"/>
      <c r="L854" s="1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.5" customHeight="1">
      <c r="A855" s="7"/>
      <c r="B855" s="7"/>
      <c r="C855" s="52"/>
      <c r="D855" s="7"/>
      <c r="E855" s="39"/>
      <c r="F855" s="2"/>
      <c r="G855" s="2"/>
      <c r="H855" s="2"/>
      <c r="I855" s="12"/>
      <c r="J855" s="12"/>
      <c r="K855" s="12"/>
      <c r="L855" s="1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.5" customHeight="1">
      <c r="A856" s="7"/>
      <c r="B856" s="7"/>
      <c r="C856" s="52"/>
      <c r="D856" s="7"/>
      <c r="E856" s="39"/>
      <c r="F856" s="2"/>
      <c r="G856" s="2"/>
      <c r="H856" s="2"/>
      <c r="I856" s="12"/>
      <c r="J856" s="12"/>
      <c r="K856" s="12"/>
      <c r="L856" s="1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.5" customHeight="1">
      <c r="A857" s="7"/>
      <c r="B857" s="7"/>
      <c r="C857" s="52"/>
      <c r="D857" s="7"/>
      <c r="E857" s="39"/>
      <c r="F857" s="2"/>
      <c r="G857" s="2"/>
      <c r="H857" s="2"/>
      <c r="I857" s="12"/>
      <c r="J857" s="12"/>
      <c r="K857" s="12"/>
      <c r="L857" s="1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.5" customHeight="1">
      <c r="A858" s="7"/>
      <c r="B858" s="7"/>
      <c r="C858" s="52"/>
      <c r="D858" s="7"/>
      <c r="E858" s="39"/>
      <c r="F858" s="2"/>
      <c r="G858" s="2"/>
      <c r="H858" s="2"/>
      <c r="I858" s="12"/>
      <c r="J858" s="12"/>
      <c r="K858" s="12"/>
      <c r="L858" s="1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.5" customHeight="1">
      <c r="A859" s="7"/>
      <c r="B859" s="7"/>
      <c r="C859" s="52"/>
      <c r="D859" s="7"/>
      <c r="E859" s="39"/>
      <c r="F859" s="2"/>
      <c r="G859" s="2"/>
      <c r="H859" s="2"/>
      <c r="I859" s="12"/>
      <c r="J859" s="12"/>
      <c r="K859" s="12"/>
      <c r="L859" s="1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.5" customHeight="1">
      <c r="A860" s="7"/>
      <c r="B860" s="7"/>
      <c r="C860" s="52"/>
      <c r="D860" s="7"/>
      <c r="E860" s="39"/>
      <c r="F860" s="2"/>
      <c r="G860" s="2"/>
      <c r="H860" s="2"/>
      <c r="I860" s="12"/>
      <c r="J860" s="12"/>
      <c r="K860" s="12"/>
      <c r="L860" s="1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.5" customHeight="1">
      <c r="A861" s="7"/>
      <c r="B861" s="7"/>
      <c r="C861" s="52"/>
      <c r="D861" s="7"/>
      <c r="E861" s="39"/>
      <c r="F861" s="2"/>
      <c r="G861" s="2"/>
      <c r="H861" s="2"/>
      <c r="I861" s="12"/>
      <c r="J861" s="12"/>
      <c r="K861" s="12"/>
      <c r="L861" s="1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.5" customHeight="1">
      <c r="A862" s="7"/>
      <c r="B862" s="7"/>
      <c r="C862" s="52"/>
      <c r="D862" s="7"/>
      <c r="E862" s="39"/>
      <c r="F862" s="2"/>
      <c r="G862" s="2"/>
      <c r="H862" s="2"/>
      <c r="I862" s="12"/>
      <c r="J862" s="12"/>
      <c r="K862" s="12"/>
      <c r="L862" s="1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.5" customHeight="1">
      <c r="A863" s="7"/>
      <c r="B863" s="7"/>
      <c r="C863" s="52"/>
      <c r="D863" s="7"/>
      <c r="E863" s="39"/>
      <c r="F863" s="2"/>
      <c r="G863" s="2"/>
      <c r="H863" s="2"/>
      <c r="I863" s="12"/>
      <c r="J863" s="12"/>
      <c r="K863" s="12"/>
      <c r="L863" s="1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.5" customHeight="1">
      <c r="A864" s="7"/>
      <c r="B864" s="7"/>
      <c r="C864" s="52"/>
      <c r="D864" s="7"/>
      <c r="E864" s="39"/>
      <c r="F864" s="2"/>
      <c r="G864" s="2"/>
      <c r="H864" s="2"/>
      <c r="I864" s="12"/>
      <c r="J864" s="12"/>
      <c r="K864" s="12"/>
      <c r="L864" s="1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.5" customHeight="1">
      <c r="A865" s="7"/>
      <c r="B865" s="7"/>
      <c r="C865" s="52"/>
      <c r="D865" s="7"/>
      <c r="E865" s="39"/>
      <c r="F865" s="2"/>
      <c r="G865" s="2"/>
      <c r="H865" s="2"/>
      <c r="I865" s="12"/>
      <c r="J865" s="12"/>
      <c r="K865" s="12"/>
      <c r="L865" s="1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.5" customHeight="1">
      <c r="A866" s="7"/>
      <c r="B866" s="7"/>
      <c r="C866" s="52"/>
      <c r="D866" s="7"/>
      <c r="E866" s="39"/>
      <c r="F866" s="2"/>
      <c r="G866" s="2"/>
      <c r="H866" s="2"/>
      <c r="I866" s="12"/>
      <c r="J866" s="12"/>
      <c r="K866" s="12"/>
      <c r="L866" s="1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.5" customHeight="1">
      <c r="A867" s="7"/>
      <c r="B867" s="7"/>
      <c r="C867" s="52"/>
      <c r="D867" s="7"/>
      <c r="E867" s="39"/>
      <c r="F867" s="2"/>
      <c r="G867" s="2"/>
      <c r="H867" s="2"/>
      <c r="I867" s="12"/>
      <c r="J867" s="12"/>
      <c r="K867" s="12"/>
      <c r="L867" s="1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.5" customHeight="1">
      <c r="A868" s="7"/>
      <c r="B868" s="7"/>
      <c r="C868" s="52"/>
      <c r="D868" s="7"/>
      <c r="E868" s="39"/>
      <c r="F868" s="2"/>
      <c r="G868" s="2"/>
      <c r="H868" s="2"/>
      <c r="I868" s="12"/>
      <c r="J868" s="12"/>
      <c r="K868" s="12"/>
      <c r="L868" s="1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.5" customHeight="1">
      <c r="A869" s="7"/>
      <c r="B869" s="7"/>
      <c r="C869" s="52"/>
      <c r="D869" s="7"/>
      <c r="E869" s="39"/>
      <c r="F869" s="2"/>
      <c r="G869" s="2"/>
      <c r="H869" s="2"/>
      <c r="I869" s="12"/>
      <c r="J869" s="12"/>
      <c r="K869" s="12"/>
      <c r="L869" s="1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.5" customHeight="1">
      <c r="A870" s="7"/>
      <c r="B870" s="7"/>
      <c r="C870" s="52"/>
      <c r="D870" s="7"/>
      <c r="E870" s="39"/>
      <c r="F870" s="2"/>
      <c r="G870" s="2"/>
      <c r="H870" s="2"/>
      <c r="I870" s="12"/>
      <c r="J870" s="12"/>
      <c r="K870" s="12"/>
      <c r="L870" s="1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.5" customHeight="1">
      <c r="A871" s="7"/>
      <c r="B871" s="7"/>
      <c r="C871" s="52"/>
      <c r="D871" s="7"/>
      <c r="E871" s="39"/>
      <c r="F871" s="2"/>
      <c r="G871" s="2"/>
      <c r="H871" s="2"/>
      <c r="I871" s="12"/>
      <c r="J871" s="12"/>
      <c r="K871" s="12"/>
      <c r="L871" s="1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.5" customHeight="1">
      <c r="A872" s="7"/>
      <c r="B872" s="7"/>
      <c r="C872" s="52"/>
      <c r="D872" s="7"/>
      <c r="E872" s="39"/>
      <c r="F872" s="2"/>
      <c r="G872" s="2"/>
      <c r="H872" s="2"/>
      <c r="I872" s="12"/>
      <c r="J872" s="12"/>
      <c r="K872" s="12"/>
      <c r="L872" s="1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.5" customHeight="1">
      <c r="A873" s="7"/>
      <c r="B873" s="7"/>
      <c r="C873" s="52"/>
      <c r="D873" s="7"/>
      <c r="E873" s="39"/>
      <c r="F873" s="2"/>
      <c r="G873" s="2"/>
      <c r="H873" s="2"/>
      <c r="I873" s="12"/>
      <c r="J873" s="12"/>
      <c r="K873" s="12"/>
      <c r="L873" s="1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.5" customHeight="1">
      <c r="A874" s="7"/>
      <c r="B874" s="7"/>
      <c r="C874" s="52"/>
      <c r="D874" s="7"/>
      <c r="E874" s="39"/>
      <c r="F874" s="2"/>
      <c r="G874" s="2"/>
      <c r="H874" s="2"/>
      <c r="I874" s="12"/>
      <c r="J874" s="12"/>
      <c r="K874" s="12"/>
      <c r="L874" s="1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.5" customHeight="1">
      <c r="A875" s="7"/>
      <c r="B875" s="7"/>
      <c r="C875" s="52"/>
      <c r="D875" s="7"/>
      <c r="E875" s="39"/>
      <c r="F875" s="2"/>
      <c r="G875" s="2"/>
      <c r="H875" s="2"/>
      <c r="I875" s="12"/>
      <c r="J875" s="12"/>
      <c r="K875" s="12"/>
      <c r="L875" s="1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.5" customHeight="1">
      <c r="A876" s="7"/>
      <c r="B876" s="7"/>
      <c r="C876" s="52"/>
      <c r="D876" s="7"/>
      <c r="E876" s="39"/>
      <c r="F876" s="2"/>
      <c r="G876" s="2"/>
      <c r="H876" s="2"/>
      <c r="I876" s="12"/>
      <c r="J876" s="12"/>
      <c r="K876" s="12"/>
      <c r="L876" s="1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.5" customHeight="1">
      <c r="A877" s="7"/>
      <c r="B877" s="7"/>
      <c r="C877" s="52"/>
      <c r="D877" s="7"/>
      <c r="E877" s="39"/>
      <c r="F877" s="2"/>
      <c r="G877" s="2"/>
      <c r="H877" s="2"/>
      <c r="I877" s="12"/>
      <c r="J877" s="12"/>
      <c r="K877" s="12"/>
      <c r="L877" s="1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.5" customHeight="1">
      <c r="A878" s="7"/>
      <c r="B878" s="7"/>
      <c r="C878" s="52"/>
      <c r="D878" s="7"/>
      <c r="E878" s="39"/>
      <c r="F878" s="2"/>
      <c r="G878" s="2"/>
      <c r="H878" s="2"/>
      <c r="I878" s="12"/>
      <c r="J878" s="12"/>
      <c r="K878" s="12"/>
      <c r="L878" s="1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.5" customHeight="1">
      <c r="A879" s="7"/>
      <c r="B879" s="7"/>
      <c r="C879" s="52"/>
      <c r="D879" s="7"/>
      <c r="E879" s="39"/>
      <c r="F879" s="2"/>
      <c r="G879" s="2"/>
      <c r="H879" s="2"/>
      <c r="I879" s="12"/>
      <c r="J879" s="12"/>
      <c r="K879" s="12"/>
      <c r="L879" s="1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.5" customHeight="1">
      <c r="A880" s="7"/>
      <c r="B880" s="7"/>
      <c r="C880" s="52"/>
      <c r="D880" s="7"/>
      <c r="E880" s="39"/>
      <c r="F880" s="2"/>
      <c r="G880" s="2"/>
      <c r="H880" s="2"/>
      <c r="I880" s="12"/>
      <c r="J880" s="12"/>
      <c r="K880" s="12"/>
      <c r="L880" s="1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.5" customHeight="1">
      <c r="A881" s="7"/>
      <c r="B881" s="7"/>
      <c r="C881" s="52"/>
      <c r="D881" s="7"/>
      <c r="E881" s="39"/>
      <c r="F881" s="2"/>
      <c r="G881" s="2"/>
      <c r="H881" s="2"/>
      <c r="I881" s="12"/>
      <c r="J881" s="12"/>
      <c r="K881" s="12"/>
      <c r="L881" s="1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.5" customHeight="1">
      <c r="A882" s="7"/>
      <c r="B882" s="7"/>
      <c r="C882" s="52"/>
      <c r="D882" s="7"/>
      <c r="E882" s="39"/>
      <c r="F882" s="2"/>
      <c r="G882" s="2"/>
      <c r="H882" s="2"/>
      <c r="I882" s="12"/>
      <c r="J882" s="12"/>
      <c r="K882" s="12"/>
      <c r="L882" s="1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.5" customHeight="1">
      <c r="A883" s="7"/>
      <c r="B883" s="7"/>
      <c r="C883" s="52"/>
      <c r="D883" s="7"/>
      <c r="E883" s="39"/>
      <c r="F883" s="2"/>
      <c r="G883" s="2"/>
      <c r="H883" s="2"/>
      <c r="I883" s="12"/>
      <c r="J883" s="12"/>
      <c r="K883" s="12"/>
      <c r="L883" s="1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.5" customHeight="1">
      <c r="A884" s="7"/>
      <c r="B884" s="7"/>
      <c r="C884" s="52"/>
      <c r="D884" s="7"/>
      <c r="E884" s="39"/>
      <c r="F884" s="2"/>
      <c r="G884" s="2"/>
      <c r="H884" s="2"/>
      <c r="I884" s="12"/>
      <c r="J884" s="12"/>
      <c r="K884" s="12"/>
      <c r="L884" s="1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.5" customHeight="1">
      <c r="A885" s="7"/>
      <c r="B885" s="7"/>
      <c r="C885" s="52"/>
      <c r="D885" s="7"/>
      <c r="E885" s="39"/>
      <c r="F885" s="2"/>
      <c r="G885" s="2"/>
      <c r="H885" s="2"/>
      <c r="I885" s="12"/>
      <c r="J885" s="12"/>
      <c r="K885" s="12"/>
      <c r="L885" s="1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.5" customHeight="1">
      <c r="A886" s="7"/>
      <c r="B886" s="7"/>
      <c r="C886" s="52"/>
      <c r="D886" s="7"/>
      <c r="E886" s="39"/>
      <c r="F886" s="2"/>
      <c r="G886" s="2"/>
      <c r="H886" s="2"/>
      <c r="I886" s="12"/>
      <c r="J886" s="12"/>
      <c r="K886" s="12"/>
      <c r="L886" s="1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.5" customHeight="1">
      <c r="A887" s="7"/>
      <c r="B887" s="7"/>
      <c r="C887" s="52"/>
      <c r="D887" s="7"/>
      <c r="E887" s="39"/>
      <c r="F887" s="2"/>
      <c r="G887" s="2"/>
      <c r="H887" s="2"/>
      <c r="I887" s="12"/>
      <c r="J887" s="12"/>
      <c r="K887" s="12"/>
      <c r="L887" s="1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.5" customHeight="1">
      <c r="A888" s="7"/>
      <c r="B888" s="7"/>
      <c r="C888" s="52"/>
      <c r="D888" s="7"/>
      <c r="E888" s="39"/>
      <c r="F888" s="2"/>
      <c r="G888" s="2"/>
      <c r="H888" s="2"/>
      <c r="I888" s="12"/>
      <c r="J888" s="12"/>
      <c r="K888" s="12"/>
      <c r="L888" s="1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.5" customHeight="1">
      <c r="A889" s="7"/>
      <c r="B889" s="7"/>
      <c r="C889" s="52"/>
      <c r="D889" s="7"/>
      <c r="E889" s="39"/>
      <c r="F889" s="2"/>
      <c r="G889" s="2"/>
      <c r="H889" s="2"/>
      <c r="I889" s="12"/>
      <c r="J889" s="12"/>
      <c r="K889" s="12"/>
      <c r="L889" s="1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.5" customHeight="1">
      <c r="A890" s="7"/>
      <c r="B890" s="7"/>
      <c r="C890" s="52"/>
      <c r="D890" s="7"/>
      <c r="E890" s="39"/>
      <c r="F890" s="2"/>
      <c r="G890" s="2"/>
      <c r="H890" s="2"/>
      <c r="I890" s="12"/>
      <c r="J890" s="12"/>
      <c r="K890" s="12"/>
      <c r="L890" s="1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.5" customHeight="1">
      <c r="A891" s="7"/>
      <c r="B891" s="7"/>
      <c r="C891" s="52"/>
      <c r="D891" s="7"/>
      <c r="E891" s="39"/>
      <c r="F891" s="2"/>
      <c r="G891" s="2"/>
      <c r="H891" s="2"/>
      <c r="I891" s="12"/>
      <c r="J891" s="12"/>
      <c r="K891" s="12"/>
      <c r="L891" s="1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.5" customHeight="1">
      <c r="A892" s="7"/>
      <c r="B892" s="7"/>
      <c r="C892" s="52"/>
      <c r="D892" s="7"/>
      <c r="E892" s="39"/>
      <c r="F892" s="2"/>
      <c r="G892" s="2"/>
      <c r="H892" s="2"/>
      <c r="I892" s="12"/>
      <c r="J892" s="12"/>
      <c r="K892" s="12"/>
      <c r="L892" s="1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.5" customHeight="1">
      <c r="A893" s="7"/>
      <c r="B893" s="7"/>
      <c r="C893" s="52"/>
      <c r="D893" s="7"/>
      <c r="E893" s="39"/>
      <c r="F893" s="2"/>
      <c r="G893" s="2"/>
      <c r="H893" s="2"/>
      <c r="I893" s="12"/>
      <c r="J893" s="12"/>
      <c r="K893" s="12"/>
      <c r="L893" s="1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.5" customHeight="1">
      <c r="A894" s="7"/>
      <c r="B894" s="7"/>
      <c r="C894" s="52"/>
      <c r="D894" s="7"/>
      <c r="E894" s="39"/>
      <c r="F894" s="2"/>
      <c r="G894" s="2"/>
      <c r="H894" s="2"/>
      <c r="I894" s="12"/>
      <c r="J894" s="12"/>
      <c r="K894" s="12"/>
      <c r="L894" s="1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.5" customHeight="1">
      <c r="A895" s="7"/>
      <c r="B895" s="7"/>
      <c r="C895" s="52"/>
      <c r="D895" s="7"/>
      <c r="E895" s="39"/>
      <c r="F895" s="2"/>
      <c r="G895" s="2"/>
      <c r="H895" s="2"/>
      <c r="I895" s="12"/>
      <c r="J895" s="12"/>
      <c r="K895" s="12"/>
      <c r="L895" s="1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.5" customHeight="1">
      <c r="A896" s="7"/>
      <c r="B896" s="7"/>
      <c r="C896" s="52"/>
      <c r="D896" s="7"/>
      <c r="E896" s="39"/>
      <c r="F896" s="2"/>
      <c r="G896" s="2"/>
      <c r="H896" s="2"/>
      <c r="I896" s="12"/>
      <c r="J896" s="12"/>
      <c r="K896" s="12"/>
      <c r="L896" s="1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.5" customHeight="1">
      <c r="A897" s="7"/>
      <c r="B897" s="7"/>
      <c r="C897" s="52"/>
      <c r="D897" s="7"/>
      <c r="E897" s="39"/>
      <c r="F897" s="2"/>
      <c r="G897" s="2"/>
      <c r="H897" s="2"/>
      <c r="I897" s="12"/>
      <c r="J897" s="12"/>
      <c r="K897" s="12"/>
      <c r="L897" s="1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.5" customHeight="1">
      <c r="A898" s="7"/>
      <c r="B898" s="7"/>
      <c r="C898" s="52"/>
      <c r="D898" s="7"/>
      <c r="E898" s="39"/>
      <c r="F898" s="2"/>
      <c r="G898" s="2"/>
      <c r="H898" s="2"/>
      <c r="I898" s="12"/>
      <c r="J898" s="12"/>
      <c r="K898" s="12"/>
      <c r="L898" s="1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.5" customHeight="1">
      <c r="A899" s="7"/>
      <c r="B899" s="7"/>
      <c r="C899" s="52"/>
      <c r="D899" s="7"/>
      <c r="E899" s="39"/>
      <c r="F899" s="2"/>
      <c r="G899" s="2"/>
      <c r="H899" s="2"/>
      <c r="I899" s="12"/>
      <c r="J899" s="12"/>
      <c r="K899" s="12"/>
      <c r="L899" s="1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.5" customHeight="1">
      <c r="A900" s="7"/>
      <c r="B900" s="7"/>
      <c r="C900" s="52"/>
      <c r="D900" s="7"/>
      <c r="E900" s="39"/>
      <c r="F900" s="2"/>
      <c r="G900" s="2"/>
      <c r="H900" s="2"/>
      <c r="I900" s="12"/>
      <c r="J900" s="12"/>
      <c r="K900" s="12"/>
      <c r="L900" s="1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.5" customHeight="1">
      <c r="A901" s="7"/>
      <c r="B901" s="7"/>
      <c r="C901" s="52"/>
      <c r="D901" s="7"/>
      <c r="E901" s="39"/>
      <c r="F901" s="2"/>
      <c r="G901" s="2"/>
      <c r="H901" s="2"/>
      <c r="I901" s="12"/>
      <c r="J901" s="12"/>
      <c r="K901" s="12"/>
      <c r="L901" s="1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.5" customHeight="1">
      <c r="A902" s="7"/>
      <c r="B902" s="7"/>
      <c r="C902" s="52"/>
      <c r="D902" s="7"/>
      <c r="E902" s="39"/>
      <c r="F902" s="2"/>
      <c r="G902" s="2"/>
      <c r="H902" s="2"/>
      <c r="I902" s="12"/>
      <c r="J902" s="12"/>
      <c r="K902" s="12"/>
      <c r="L902" s="1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.5" customHeight="1">
      <c r="A903" s="7"/>
      <c r="B903" s="7"/>
      <c r="C903" s="52"/>
      <c r="D903" s="7"/>
      <c r="E903" s="39"/>
      <c r="F903" s="2"/>
      <c r="G903" s="2"/>
      <c r="H903" s="2"/>
      <c r="I903" s="12"/>
      <c r="J903" s="12"/>
      <c r="K903" s="12"/>
      <c r="L903" s="1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.5" customHeight="1">
      <c r="A904" s="7"/>
      <c r="B904" s="7"/>
      <c r="C904" s="52"/>
      <c r="D904" s="7"/>
      <c r="E904" s="39"/>
      <c r="F904" s="2"/>
      <c r="G904" s="2"/>
      <c r="H904" s="2"/>
      <c r="I904" s="12"/>
      <c r="J904" s="12"/>
      <c r="K904" s="12"/>
      <c r="L904" s="1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.5" customHeight="1">
      <c r="A905" s="7"/>
      <c r="B905" s="7"/>
      <c r="C905" s="52"/>
      <c r="D905" s="7"/>
      <c r="E905" s="39"/>
      <c r="F905" s="2"/>
      <c r="G905" s="2"/>
      <c r="H905" s="2"/>
      <c r="I905" s="12"/>
      <c r="J905" s="12"/>
      <c r="K905" s="12"/>
      <c r="L905" s="1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.5" customHeight="1">
      <c r="A906" s="7"/>
      <c r="B906" s="7"/>
      <c r="C906" s="52"/>
      <c r="D906" s="7"/>
      <c r="E906" s="39"/>
      <c r="F906" s="2"/>
      <c r="G906" s="2"/>
      <c r="H906" s="2"/>
      <c r="I906" s="12"/>
      <c r="J906" s="12"/>
      <c r="K906" s="12"/>
      <c r="L906" s="1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.5" customHeight="1">
      <c r="A907" s="7"/>
      <c r="B907" s="7"/>
      <c r="C907" s="52"/>
      <c r="D907" s="7"/>
      <c r="E907" s="39"/>
      <c r="F907" s="2"/>
      <c r="G907" s="2"/>
      <c r="H907" s="2"/>
      <c r="I907" s="12"/>
      <c r="J907" s="12"/>
      <c r="K907" s="12"/>
      <c r="L907" s="1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.5" customHeight="1">
      <c r="A908" s="7"/>
      <c r="B908" s="7"/>
      <c r="C908" s="52"/>
      <c r="D908" s="7"/>
      <c r="E908" s="39"/>
      <c r="F908" s="2"/>
      <c r="G908" s="2"/>
      <c r="H908" s="2"/>
      <c r="I908" s="12"/>
      <c r="J908" s="12"/>
      <c r="K908" s="12"/>
      <c r="L908" s="1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.5" customHeight="1">
      <c r="A909" s="7"/>
      <c r="B909" s="7"/>
      <c r="C909" s="52"/>
      <c r="D909" s="7"/>
      <c r="E909" s="39"/>
      <c r="F909" s="2"/>
      <c r="G909" s="2"/>
      <c r="H909" s="2"/>
      <c r="I909" s="12"/>
      <c r="J909" s="12"/>
      <c r="K909" s="12"/>
      <c r="L909" s="1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.5" customHeight="1">
      <c r="A910" s="7"/>
      <c r="B910" s="7"/>
      <c r="C910" s="52"/>
      <c r="D910" s="7"/>
      <c r="E910" s="39"/>
      <c r="F910" s="2"/>
      <c r="G910" s="2"/>
      <c r="H910" s="2"/>
      <c r="I910" s="12"/>
      <c r="J910" s="12"/>
      <c r="K910" s="12"/>
      <c r="L910" s="1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.5" customHeight="1">
      <c r="A911" s="7"/>
      <c r="B911" s="7"/>
      <c r="C911" s="52"/>
      <c r="D911" s="7"/>
      <c r="E911" s="39"/>
      <c r="F911" s="2"/>
      <c r="G911" s="2"/>
      <c r="H911" s="2"/>
      <c r="I911" s="12"/>
      <c r="J911" s="12"/>
      <c r="K911" s="12"/>
      <c r="L911" s="1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.5" customHeight="1">
      <c r="A912" s="7"/>
      <c r="B912" s="7"/>
      <c r="C912" s="52"/>
      <c r="D912" s="7"/>
      <c r="E912" s="39"/>
      <c r="F912" s="2"/>
      <c r="G912" s="2"/>
      <c r="H912" s="2"/>
      <c r="I912" s="12"/>
      <c r="J912" s="12"/>
      <c r="K912" s="12"/>
      <c r="L912" s="1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.5" customHeight="1">
      <c r="A913" s="7"/>
      <c r="B913" s="7"/>
      <c r="C913" s="52"/>
      <c r="D913" s="7"/>
      <c r="E913" s="39"/>
      <c r="F913" s="2"/>
      <c r="G913" s="2"/>
      <c r="H913" s="2"/>
      <c r="I913" s="12"/>
      <c r="J913" s="12"/>
      <c r="K913" s="12"/>
      <c r="L913" s="1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.5" customHeight="1">
      <c r="A914" s="7"/>
      <c r="B914" s="7"/>
      <c r="C914" s="52"/>
      <c r="D914" s="7"/>
      <c r="E914" s="39"/>
      <c r="F914" s="2"/>
      <c r="G914" s="2"/>
      <c r="H914" s="2"/>
      <c r="I914" s="12"/>
      <c r="J914" s="12"/>
      <c r="K914" s="12"/>
      <c r="L914" s="1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.5" customHeight="1">
      <c r="A915" s="7"/>
      <c r="B915" s="7"/>
      <c r="C915" s="52"/>
      <c r="D915" s="7"/>
      <c r="E915" s="39"/>
      <c r="F915" s="2"/>
      <c r="G915" s="2"/>
      <c r="H915" s="2"/>
      <c r="I915" s="12"/>
      <c r="J915" s="12"/>
      <c r="K915" s="12"/>
      <c r="L915" s="1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.5" customHeight="1">
      <c r="A916" s="7"/>
      <c r="B916" s="7"/>
      <c r="C916" s="52"/>
      <c r="D916" s="7"/>
      <c r="E916" s="39"/>
      <c r="F916" s="2"/>
      <c r="G916" s="2"/>
      <c r="H916" s="2"/>
      <c r="I916" s="12"/>
      <c r="J916" s="12"/>
      <c r="K916" s="12"/>
      <c r="L916" s="1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.5" customHeight="1">
      <c r="A917" s="7"/>
      <c r="B917" s="7"/>
      <c r="C917" s="52"/>
      <c r="D917" s="7"/>
      <c r="E917" s="39"/>
      <c r="F917" s="2"/>
      <c r="G917" s="2"/>
      <c r="H917" s="2"/>
      <c r="I917" s="12"/>
      <c r="J917" s="12"/>
      <c r="K917" s="12"/>
      <c r="L917" s="1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.5" customHeight="1">
      <c r="A918" s="7"/>
      <c r="B918" s="7"/>
      <c r="C918" s="52"/>
      <c r="D918" s="7"/>
      <c r="E918" s="39"/>
      <c r="F918" s="2"/>
      <c r="G918" s="2"/>
      <c r="H918" s="2"/>
      <c r="I918" s="12"/>
      <c r="J918" s="12"/>
      <c r="K918" s="12"/>
      <c r="L918" s="1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.5" customHeight="1">
      <c r="A919" s="7"/>
      <c r="B919" s="7"/>
      <c r="C919" s="52"/>
      <c r="D919" s="7"/>
      <c r="E919" s="39"/>
      <c r="F919" s="2"/>
      <c r="G919" s="2"/>
      <c r="H919" s="2"/>
      <c r="I919" s="12"/>
      <c r="J919" s="12"/>
      <c r="K919" s="12"/>
      <c r="L919" s="1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.5" customHeight="1">
      <c r="A920" s="7"/>
      <c r="B920" s="7"/>
      <c r="C920" s="52"/>
      <c r="D920" s="7"/>
      <c r="E920" s="39"/>
      <c r="F920" s="2"/>
      <c r="G920" s="2"/>
      <c r="H920" s="2"/>
      <c r="I920" s="12"/>
      <c r="J920" s="12"/>
      <c r="K920" s="12"/>
      <c r="L920" s="1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.5" customHeight="1">
      <c r="A921" s="7"/>
      <c r="B921" s="7"/>
      <c r="C921" s="52"/>
      <c r="D921" s="7"/>
      <c r="E921" s="39"/>
      <c r="F921" s="2"/>
      <c r="G921" s="2"/>
      <c r="H921" s="2"/>
      <c r="I921" s="12"/>
      <c r="J921" s="12"/>
      <c r="K921" s="12"/>
      <c r="L921" s="1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.5" customHeight="1">
      <c r="A922" s="7"/>
      <c r="B922" s="7"/>
      <c r="C922" s="52"/>
      <c r="D922" s="7"/>
      <c r="E922" s="39"/>
      <c r="F922" s="2"/>
      <c r="G922" s="2"/>
      <c r="H922" s="2"/>
      <c r="I922" s="12"/>
      <c r="J922" s="12"/>
      <c r="K922" s="12"/>
      <c r="L922" s="1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.5" customHeight="1">
      <c r="A923" s="7"/>
      <c r="B923" s="7"/>
      <c r="C923" s="52"/>
      <c r="D923" s="7"/>
      <c r="E923" s="39"/>
      <c r="F923" s="2"/>
      <c r="G923" s="2"/>
      <c r="H923" s="2"/>
      <c r="I923" s="12"/>
      <c r="J923" s="12"/>
      <c r="K923" s="12"/>
      <c r="L923" s="1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.5" customHeight="1">
      <c r="A924" s="7"/>
      <c r="B924" s="7"/>
      <c r="C924" s="52"/>
      <c r="D924" s="7"/>
      <c r="E924" s="39"/>
      <c r="F924" s="2"/>
      <c r="G924" s="2"/>
      <c r="H924" s="2"/>
      <c r="I924" s="12"/>
      <c r="J924" s="12"/>
      <c r="K924" s="12"/>
      <c r="L924" s="1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.5" customHeight="1">
      <c r="A925" s="7"/>
      <c r="B925" s="7"/>
      <c r="C925" s="52"/>
      <c r="D925" s="7"/>
      <c r="E925" s="39"/>
      <c r="F925" s="2"/>
      <c r="G925" s="2"/>
      <c r="H925" s="2"/>
      <c r="I925" s="12"/>
      <c r="J925" s="12"/>
      <c r="K925" s="12"/>
      <c r="L925" s="1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.5" customHeight="1">
      <c r="A926" s="7"/>
      <c r="B926" s="7"/>
      <c r="C926" s="52"/>
      <c r="D926" s="7"/>
      <c r="E926" s="39"/>
      <c r="F926" s="2"/>
      <c r="G926" s="2"/>
      <c r="H926" s="2"/>
      <c r="I926" s="12"/>
      <c r="J926" s="12"/>
      <c r="K926" s="12"/>
      <c r="L926" s="1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.5" customHeight="1">
      <c r="A927" s="7"/>
      <c r="B927" s="7"/>
      <c r="C927" s="52"/>
      <c r="D927" s="7"/>
      <c r="E927" s="39"/>
      <c r="F927" s="2"/>
      <c r="G927" s="2"/>
      <c r="H927" s="2"/>
      <c r="I927" s="12"/>
      <c r="J927" s="12"/>
      <c r="K927" s="12"/>
      <c r="L927" s="1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.5" customHeight="1">
      <c r="A928" s="7"/>
      <c r="B928" s="7"/>
      <c r="C928" s="52"/>
      <c r="D928" s="7"/>
      <c r="E928" s="39"/>
      <c r="F928" s="2"/>
      <c r="G928" s="2"/>
      <c r="H928" s="2"/>
      <c r="I928" s="12"/>
      <c r="J928" s="12"/>
      <c r="K928" s="12"/>
      <c r="L928" s="1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.5" customHeight="1">
      <c r="A929" s="7"/>
      <c r="B929" s="7"/>
      <c r="C929" s="52"/>
      <c r="D929" s="7"/>
      <c r="E929" s="39"/>
      <c r="F929" s="2"/>
      <c r="G929" s="2"/>
      <c r="H929" s="2"/>
      <c r="I929" s="12"/>
      <c r="J929" s="12"/>
      <c r="K929" s="12"/>
      <c r="L929" s="1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.5" customHeight="1">
      <c r="A930" s="7"/>
      <c r="B930" s="7"/>
      <c r="C930" s="52"/>
      <c r="D930" s="7"/>
      <c r="E930" s="39"/>
      <c r="F930" s="2"/>
      <c r="G930" s="2"/>
      <c r="H930" s="2"/>
      <c r="I930" s="12"/>
      <c r="J930" s="12"/>
      <c r="K930" s="12"/>
      <c r="L930" s="1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.5" customHeight="1">
      <c r="A931" s="7"/>
      <c r="B931" s="7"/>
      <c r="C931" s="52"/>
      <c r="D931" s="7"/>
      <c r="E931" s="39"/>
      <c r="F931" s="2"/>
      <c r="G931" s="2"/>
      <c r="H931" s="2"/>
      <c r="I931" s="12"/>
      <c r="J931" s="12"/>
      <c r="K931" s="12"/>
      <c r="L931" s="1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.5" customHeight="1">
      <c r="A932" s="7"/>
      <c r="B932" s="7"/>
      <c r="C932" s="52"/>
      <c r="D932" s="7"/>
      <c r="E932" s="39"/>
      <c r="F932" s="2"/>
      <c r="G932" s="2"/>
      <c r="H932" s="2"/>
      <c r="I932" s="12"/>
      <c r="J932" s="12"/>
      <c r="K932" s="12"/>
      <c r="L932" s="1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.5" customHeight="1">
      <c r="A933" s="7"/>
      <c r="B933" s="7"/>
      <c r="C933" s="52"/>
      <c r="D933" s="7"/>
      <c r="E933" s="39"/>
      <c r="F933" s="2"/>
      <c r="G933" s="2"/>
      <c r="H933" s="2"/>
      <c r="I933" s="12"/>
      <c r="J933" s="12"/>
      <c r="K933" s="12"/>
      <c r="L933" s="1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.5" customHeight="1">
      <c r="A934" s="7"/>
      <c r="B934" s="7"/>
      <c r="C934" s="52"/>
      <c r="D934" s="7"/>
      <c r="E934" s="39"/>
      <c r="F934" s="2"/>
      <c r="G934" s="2"/>
      <c r="H934" s="2"/>
      <c r="I934" s="12"/>
      <c r="J934" s="12"/>
      <c r="K934" s="12"/>
      <c r="L934" s="1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.5" customHeight="1">
      <c r="A935" s="7"/>
      <c r="B935" s="7"/>
      <c r="C935" s="52"/>
      <c r="D935" s="7"/>
      <c r="E935" s="39"/>
      <c r="F935" s="2"/>
      <c r="G935" s="2"/>
      <c r="H935" s="2"/>
      <c r="I935" s="12"/>
      <c r="J935" s="12"/>
      <c r="K935" s="12"/>
      <c r="L935" s="1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.5" customHeight="1">
      <c r="A936" s="7"/>
      <c r="B936" s="7"/>
      <c r="C936" s="52"/>
      <c r="D936" s="7"/>
      <c r="E936" s="39"/>
      <c r="F936" s="2"/>
      <c r="G936" s="2"/>
      <c r="H936" s="2"/>
      <c r="I936" s="12"/>
      <c r="J936" s="12"/>
      <c r="K936" s="12"/>
      <c r="L936" s="1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.5" customHeight="1">
      <c r="A937" s="7"/>
      <c r="B937" s="7"/>
      <c r="C937" s="52"/>
      <c r="D937" s="7"/>
      <c r="E937" s="39"/>
      <c r="F937" s="2"/>
      <c r="G937" s="2"/>
      <c r="H937" s="2"/>
      <c r="I937" s="12"/>
      <c r="J937" s="12"/>
      <c r="K937" s="12"/>
      <c r="L937" s="1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.5" customHeight="1">
      <c r="A938" s="7"/>
      <c r="B938" s="7"/>
      <c r="C938" s="52"/>
      <c r="D938" s="7"/>
      <c r="E938" s="39"/>
      <c r="F938" s="2"/>
      <c r="G938" s="2"/>
      <c r="H938" s="2"/>
      <c r="I938" s="12"/>
      <c r="J938" s="12"/>
      <c r="K938" s="12"/>
      <c r="L938" s="1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.5" customHeight="1">
      <c r="A939" s="7"/>
      <c r="B939" s="7"/>
      <c r="C939" s="52"/>
      <c r="D939" s="7"/>
      <c r="E939" s="39"/>
      <c r="F939" s="2"/>
      <c r="G939" s="2"/>
      <c r="H939" s="2"/>
      <c r="I939" s="12"/>
      <c r="J939" s="12"/>
      <c r="K939" s="12"/>
      <c r="L939" s="1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.5" customHeight="1">
      <c r="A940" s="7"/>
      <c r="B940" s="7"/>
      <c r="C940" s="52"/>
      <c r="D940" s="7"/>
      <c r="E940" s="39"/>
      <c r="F940" s="2"/>
      <c r="G940" s="2"/>
      <c r="H940" s="2"/>
      <c r="I940" s="12"/>
      <c r="J940" s="12"/>
      <c r="K940" s="12"/>
      <c r="L940" s="1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.5" customHeight="1">
      <c r="A941" s="7"/>
      <c r="B941" s="7"/>
      <c r="C941" s="52"/>
      <c r="D941" s="7"/>
      <c r="E941" s="39"/>
      <c r="F941" s="2"/>
      <c r="G941" s="2"/>
      <c r="H941" s="2"/>
      <c r="I941" s="12"/>
      <c r="J941" s="12"/>
      <c r="K941" s="12"/>
      <c r="L941" s="1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.5" customHeight="1">
      <c r="A942" s="7"/>
      <c r="B942" s="7"/>
      <c r="C942" s="52"/>
      <c r="D942" s="7"/>
      <c r="E942" s="39"/>
      <c r="F942" s="2"/>
      <c r="G942" s="2"/>
      <c r="H942" s="2"/>
      <c r="I942" s="12"/>
      <c r="J942" s="12"/>
      <c r="K942" s="12"/>
      <c r="L942" s="1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.5" customHeight="1">
      <c r="A943" s="7"/>
      <c r="B943" s="7"/>
      <c r="C943" s="52"/>
      <c r="D943" s="7"/>
      <c r="E943" s="39"/>
      <c r="F943" s="2"/>
      <c r="G943" s="2"/>
      <c r="H943" s="2"/>
      <c r="I943" s="12"/>
      <c r="J943" s="12"/>
      <c r="K943" s="12"/>
      <c r="L943" s="1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.5" customHeight="1">
      <c r="A944" s="7"/>
      <c r="B944" s="7"/>
      <c r="C944" s="52"/>
      <c r="D944" s="7"/>
      <c r="E944" s="39"/>
      <c r="F944" s="2"/>
      <c r="G944" s="2"/>
      <c r="H944" s="2"/>
      <c r="I944" s="12"/>
      <c r="J944" s="12"/>
      <c r="K944" s="12"/>
      <c r="L944" s="1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.5" customHeight="1">
      <c r="A945" s="7"/>
      <c r="B945" s="7"/>
      <c r="C945" s="52"/>
      <c r="D945" s="7"/>
      <c r="E945" s="39"/>
      <c r="F945" s="2"/>
      <c r="G945" s="2"/>
      <c r="H945" s="2"/>
      <c r="I945" s="12"/>
      <c r="J945" s="12"/>
      <c r="K945" s="12"/>
      <c r="L945" s="1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.5" customHeight="1">
      <c r="A946" s="7"/>
      <c r="B946" s="7"/>
      <c r="C946" s="52"/>
      <c r="D946" s="7"/>
      <c r="E946" s="39"/>
      <c r="F946" s="2"/>
      <c r="G946" s="2"/>
      <c r="H946" s="2"/>
      <c r="I946" s="12"/>
      <c r="J946" s="12"/>
      <c r="K946" s="12"/>
      <c r="L946" s="1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.5" customHeight="1">
      <c r="A947" s="7"/>
      <c r="B947" s="7"/>
      <c r="C947" s="52"/>
      <c r="D947" s="7"/>
      <c r="E947" s="39"/>
      <c r="F947" s="2"/>
      <c r="G947" s="2"/>
      <c r="H947" s="2"/>
      <c r="I947" s="12"/>
      <c r="J947" s="12"/>
      <c r="K947" s="12"/>
      <c r="L947" s="1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.5" customHeight="1">
      <c r="A948" s="7"/>
      <c r="B948" s="7"/>
      <c r="C948" s="52"/>
      <c r="D948" s="7"/>
      <c r="E948" s="39"/>
      <c r="F948" s="2"/>
      <c r="G948" s="2"/>
      <c r="H948" s="2"/>
      <c r="I948" s="12"/>
      <c r="J948" s="12"/>
      <c r="K948" s="12"/>
      <c r="L948" s="1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.5" customHeight="1">
      <c r="A949" s="7"/>
      <c r="B949" s="7"/>
      <c r="C949" s="52"/>
      <c r="D949" s="7"/>
      <c r="E949" s="39"/>
      <c r="F949" s="2"/>
      <c r="G949" s="2"/>
      <c r="H949" s="2"/>
      <c r="I949" s="12"/>
      <c r="J949" s="12"/>
      <c r="K949" s="12"/>
      <c r="L949" s="1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.5" customHeight="1">
      <c r="A950" s="7"/>
      <c r="B950" s="7"/>
      <c r="C950" s="52"/>
      <c r="D950" s="7"/>
      <c r="E950" s="39"/>
      <c r="F950" s="2"/>
      <c r="G950" s="2"/>
      <c r="H950" s="2"/>
      <c r="I950" s="12"/>
      <c r="J950" s="12"/>
      <c r="K950" s="12"/>
      <c r="L950" s="1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.5" customHeight="1">
      <c r="A951" s="7"/>
      <c r="B951" s="7"/>
      <c r="C951" s="52"/>
      <c r="D951" s="7"/>
      <c r="E951" s="39"/>
      <c r="F951" s="2"/>
      <c r="G951" s="2"/>
      <c r="H951" s="2"/>
      <c r="I951" s="12"/>
      <c r="J951" s="12"/>
      <c r="K951" s="12"/>
      <c r="L951" s="1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.5" customHeight="1">
      <c r="A952" s="7"/>
      <c r="B952" s="7"/>
      <c r="C952" s="52"/>
      <c r="D952" s="7"/>
      <c r="E952" s="39"/>
      <c r="F952" s="2"/>
      <c r="G952" s="2"/>
      <c r="H952" s="2"/>
      <c r="I952" s="12"/>
      <c r="J952" s="12"/>
      <c r="K952" s="12"/>
      <c r="L952" s="1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.5" customHeight="1">
      <c r="A953" s="7"/>
      <c r="B953" s="7"/>
      <c r="C953" s="52"/>
      <c r="D953" s="7"/>
      <c r="E953" s="39"/>
      <c r="F953" s="2"/>
      <c r="G953" s="2"/>
      <c r="H953" s="2"/>
      <c r="I953" s="12"/>
      <c r="J953" s="12"/>
      <c r="K953" s="12"/>
      <c r="L953" s="1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.5" customHeight="1">
      <c r="A954" s="7"/>
      <c r="B954" s="7"/>
      <c r="C954" s="52"/>
      <c r="D954" s="7"/>
      <c r="E954" s="39"/>
      <c r="F954" s="2"/>
      <c r="G954" s="2"/>
      <c r="H954" s="2"/>
      <c r="I954" s="12"/>
      <c r="J954" s="12"/>
      <c r="K954" s="12"/>
      <c r="L954" s="1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.5" customHeight="1">
      <c r="A955" s="7"/>
      <c r="B955" s="7"/>
      <c r="C955" s="52"/>
      <c r="D955" s="7"/>
      <c r="E955" s="39"/>
      <c r="F955" s="2"/>
      <c r="G955" s="2"/>
      <c r="H955" s="2"/>
      <c r="I955" s="12"/>
      <c r="J955" s="12"/>
      <c r="K955" s="12"/>
      <c r="L955" s="1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.5" customHeight="1">
      <c r="A956" s="7"/>
      <c r="B956" s="7"/>
      <c r="C956" s="52"/>
      <c r="D956" s="7"/>
      <c r="E956" s="39"/>
      <c r="F956" s="2"/>
      <c r="G956" s="2"/>
      <c r="H956" s="2"/>
      <c r="I956" s="12"/>
      <c r="J956" s="12"/>
      <c r="K956" s="12"/>
      <c r="L956" s="1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.5" customHeight="1">
      <c r="A957" s="7"/>
      <c r="B957" s="7"/>
      <c r="C957" s="52"/>
      <c r="D957" s="7"/>
      <c r="E957" s="39"/>
      <c r="F957" s="2"/>
      <c r="G957" s="2"/>
      <c r="H957" s="2"/>
      <c r="I957" s="12"/>
      <c r="J957" s="12"/>
      <c r="K957" s="12"/>
      <c r="L957" s="1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.5" customHeight="1">
      <c r="A958" s="7"/>
      <c r="B958" s="7"/>
      <c r="C958" s="52"/>
      <c r="D958" s="7"/>
      <c r="E958" s="39"/>
      <c r="F958" s="2"/>
      <c r="G958" s="2"/>
      <c r="H958" s="2"/>
      <c r="I958" s="12"/>
      <c r="J958" s="12"/>
      <c r="K958" s="12"/>
      <c r="L958" s="1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.5" customHeight="1">
      <c r="A959" s="7"/>
      <c r="B959" s="7"/>
      <c r="C959" s="52"/>
      <c r="D959" s="7"/>
      <c r="E959" s="39"/>
      <c r="F959" s="2"/>
      <c r="G959" s="2"/>
      <c r="H959" s="2"/>
      <c r="I959" s="12"/>
      <c r="J959" s="12"/>
      <c r="K959" s="12"/>
      <c r="L959" s="1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.5" customHeight="1">
      <c r="A960" s="7"/>
      <c r="B960" s="7"/>
      <c r="C960" s="52"/>
      <c r="D960" s="7"/>
      <c r="E960" s="39"/>
      <c r="F960" s="2"/>
      <c r="G960" s="2"/>
      <c r="H960" s="2"/>
      <c r="I960" s="12"/>
      <c r="J960" s="12"/>
      <c r="K960" s="12"/>
      <c r="L960" s="1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.5" customHeight="1">
      <c r="A961" s="7"/>
      <c r="B961" s="7"/>
      <c r="C961" s="52"/>
      <c r="D961" s="7"/>
      <c r="E961" s="39"/>
      <c r="F961" s="2"/>
      <c r="G961" s="2"/>
      <c r="H961" s="2"/>
      <c r="I961" s="12"/>
      <c r="J961" s="12"/>
      <c r="K961" s="12"/>
      <c r="L961" s="1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.5" customHeight="1">
      <c r="A962" s="7"/>
      <c r="B962" s="7"/>
      <c r="C962" s="52"/>
      <c r="D962" s="7"/>
      <c r="E962" s="39"/>
      <c r="F962" s="2"/>
      <c r="G962" s="2"/>
      <c r="H962" s="2"/>
      <c r="I962" s="12"/>
      <c r="J962" s="12"/>
      <c r="K962" s="12"/>
      <c r="L962" s="1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.5" customHeight="1">
      <c r="A963" s="7"/>
      <c r="B963" s="7"/>
      <c r="C963" s="52"/>
      <c r="D963" s="7"/>
      <c r="E963" s="39"/>
      <c r="F963" s="2"/>
      <c r="G963" s="2"/>
      <c r="H963" s="2"/>
      <c r="I963" s="12"/>
      <c r="J963" s="12"/>
      <c r="K963" s="12"/>
      <c r="L963" s="1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.5" customHeight="1">
      <c r="A964" s="7"/>
      <c r="B964" s="7"/>
      <c r="C964" s="52"/>
      <c r="D964" s="7"/>
      <c r="E964" s="39"/>
      <c r="F964" s="2"/>
      <c r="G964" s="2"/>
      <c r="H964" s="2"/>
      <c r="I964" s="12"/>
      <c r="J964" s="12"/>
      <c r="K964" s="12"/>
      <c r="L964" s="1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.5" customHeight="1">
      <c r="A965" s="7"/>
      <c r="B965" s="7"/>
      <c r="C965" s="52"/>
      <c r="D965" s="7"/>
      <c r="E965" s="39"/>
      <c r="F965" s="2"/>
      <c r="G965" s="2"/>
      <c r="H965" s="2"/>
      <c r="I965" s="12"/>
      <c r="J965" s="12"/>
      <c r="K965" s="12"/>
      <c r="L965" s="1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.5" customHeight="1">
      <c r="A966" s="7"/>
      <c r="B966" s="7"/>
      <c r="C966" s="52"/>
      <c r="D966" s="7"/>
      <c r="E966" s="39"/>
      <c r="F966" s="2"/>
      <c r="G966" s="2"/>
      <c r="H966" s="2"/>
      <c r="I966" s="12"/>
      <c r="J966" s="12"/>
      <c r="K966" s="12"/>
      <c r="L966" s="1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.5" customHeight="1">
      <c r="A967" s="7"/>
      <c r="B967" s="7"/>
      <c r="C967" s="52"/>
      <c r="D967" s="7"/>
      <c r="E967" s="39"/>
      <c r="F967" s="2"/>
      <c r="G967" s="2"/>
      <c r="H967" s="2"/>
      <c r="I967" s="12"/>
      <c r="J967" s="12"/>
      <c r="K967" s="12"/>
      <c r="L967" s="1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.5" customHeight="1">
      <c r="A968" s="7"/>
      <c r="B968" s="7"/>
      <c r="C968" s="52"/>
      <c r="D968" s="7"/>
      <c r="E968" s="39"/>
      <c r="F968" s="2"/>
      <c r="G968" s="2"/>
      <c r="H968" s="2"/>
      <c r="I968" s="12"/>
      <c r="J968" s="12"/>
      <c r="K968" s="12"/>
      <c r="L968" s="1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.5" customHeight="1">
      <c r="A969" s="7"/>
      <c r="B969" s="7"/>
      <c r="C969" s="52"/>
      <c r="D969" s="7"/>
      <c r="E969" s="39"/>
      <c r="F969" s="2"/>
      <c r="G969" s="2"/>
      <c r="H969" s="2"/>
      <c r="I969" s="12"/>
      <c r="J969" s="12"/>
      <c r="K969" s="12"/>
      <c r="L969" s="1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.5" customHeight="1">
      <c r="A970" s="7"/>
      <c r="B970" s="7"/>
      <c r="C970" s="52"/>
      <c r="D970" s="7"/>
      <c r="E970" s="39"/>
      <c r="F970" s="2"/>
      <c r="G970" s="2"/>
      <c r="H970" s="2"/>
      <c r="I970" s="12"/>
      <c r="J970" s="12"/>
      <c r="K970" s="12"/>
      <c r="L970" s="1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.5" customHeight="1">
      <c r="A971" s="7"/>
      <c r="B971" s="7"/>
      <c r="C971" s="52"/>
      <c r="D971" s="7"/>
      <c r="E971" s="39"/>
      <c r="F971" s="2"/>
      <c r="G971" s="2"/>
      <c r="H971" s="2"/>
      <c r="I971" s="12"/>
      <c r="J971" s="12"/>
      <c r="K971" s="12"/>
      <c r="L971" s="1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.5" customHeight="1">
      <c r="A972" s="7"/>
      <c r="B972" s="7"/>
      <c r="C972" s="52"/>
      <c r="D972" s="7"/>
      <c r="E972" s="39"/>
      <c r="F972" s="2"/>
      <c r="G972" s="2"/>
      <c r="H972" s="2"/>
      <c r="I972" s="12"/>
      <c r="J972" s="12"/>
      <c r="K972" s="12"/>
      <c r="L972" s="1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.5" customHeight="1">
      <c r="A973" s="7"/>
      <c r="B973" s="7"/>
      <c r="C973" s="52"/>
      <c r="D973" s="7"/>
      <c r="E973" s="39"/>
      <c r="F973" s="2"/>
      <c r="G973" s="2"/>
      <c r="H973" s="2"/>
      <c r="I973" s="12"/>
      <c r="J973" s="12"/>
      <c r="K973" s="12"/>
      <c r="L973" s="1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.5" customHeight="1">
      <c r="A974" s="7"/>
      <c r="B974" s="7"/>
      <c r="C974" s="52"/>
      <c r="D974" s="7"/>
      <c r="E974" s="39"/>
      <c r="F974" s="2"/>
      <c r="G974" s="2"/>
      <c r="H974" s="2"/>
      <c r="I974" s="12"/>
      <c r="J974" s="12"/>
      <c r="K974" s="12"/>
      <c r="L974" s="1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.5" customHeight="1">
      <c r="A975" s="7"/>
      <c r="B975" s="7"/>
      <c r="C975" s="52"/>
      <c r="D975" s="7"/>
      <c r="E975" s="39"/>
      <c r="F975" s="2"/>
      <c r="G975" s="2"/>
      <c r="H975" s="2"/>
      <c r="I975" s="12"/>
      <c r="J975" s="12"/>
      <c r="K975" s="12"/>
      <c r="L975" s="1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.5" customHeight="1">
      <c r="A976" s="7"/>
      <c r="B976" s="7"/>
      <c r="C976" s="52"/>
      <c r="D976" s="7"/>
      <c r="E976" s="39"/>
      <c r="F976" s="2"/>
      <c r="G976" s="2"/>
      <c r="H976" s="2"/>
      <c r="I976" s="12"/>
      <c r="J976" s="12"/>
      <c r="K976" s="12"/>
      <c r="L976" s="1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.5" customHeight="1">
      <c r="A977" s="7"/>
      <c r="B977" s="7"/>
      <c r="C977" s="52"/>
      <c r="D977" s="7"/>
      <c r="E977" s="39"/>
      <c r="F977" s="2"/>
      <c r="G977" s="2"/>
      <c r="H977" s="2"/>
      <c r="I977" s="12"/>
      <c r="J977" s="12"/>
      <c r="K977" s="12"/>
      <c r="L977" s="1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.5" customHeight="1">
      <c r="A978" s="7"/>
      <c r="B978" s="7"/>
      <c r="C978" s="52"/>
      <c r="D978" s="7"/>
      <c r="E978" s="39"/>
      <c r="F978" s="2"/>
      <c r="G978" s="2"/>
      <c r="H978" s="2"/>
      <c r="I978" s="12"/>
      <c r="J978" s="12"/>
      <c r="K978" s="12"/>
      <c r="L978" s="1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.5" customHeight="1">
      <c r="A979" s="7"/>
      <c r="B979" s="7"/>
      <c r="C979" s="52"/>
      <c r="D979" s="7"/>
      <c r="E979" s="39"/>
      <c r="F979" s="2"/>
      <c r="G979" s="2"/>
      <c r="H979" s="2"/>
      <c r="I979" s="12"/>
      <c r="J979" s="12"/>
      <c r="K979" s="12"/>
      <c r="L979" s="1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.5" customHeight="1">
      <c r="A980" s="7"/>
      <c r="B980" s="7"/>
      <c r="C980" s="52"/>
      <c r="D980" s="7"/>
      <c r="E980" s="39"/>
      <c r="F980" s="2"/>
      <c r="G980" s="2"/>
      <c r="H980" s="2"/>
      <c r="I980" s="12"/>
      <c r="J980" s="12"/>
      <c r="K980" s="12"/>
      <c r="L980" s="1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.5" customHeight="1">
      <c r="A981" s="7"/>
      <c r="B981" s="7"/>
      <c r="C981" s="52"/>
      <c r="D981" s="7"/>
      <c r="E981" s="39"/>
      <c r="F981" s="2"/>
      <c r="G981" s="2"/>
      <c r="H981" s="2"/>
      <c r="I981" s="12"/>
      <c r="J981" s="12"/>
      <c r="K981" s="12"/>
      <c r="L981" s="1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.5" customHeight="1">
      <c r="A982" s="7"/>
      <c r="B982" s="7"/>
      <c r="C982" s="52"/>
      <c r="D982" s="7"/>
      <c r="E982" s="39"/>
      <c r="F982" s="2"/>
      <c r="G982" s="2"/>
      <c r="H982" s="2"/>
      <c r="I982" s="12"/>
      <c r="J982" s="12"/>
      <c r="K982" s="12"/>
      <c r="L982" s="1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.5" customHeight="1">
      <c r="A983" s="7"/>
      <c r="B983" s="7"/>
      <c r="C983" s="52"/>
      <c r="D983" s="7"/>
      <c r="E983" s="39"/>
      <c r="F983" s="2"/>
      <c r="G983" s="2"/>
      <c r="H983" s="2"/>
      <c r="I983" s="12"/>
      <c r="J983" s="12"/>
      <c r="K983" s="12"/>
      <c r="L983" s="1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.5" customHeight="1">
      <c r="A984" s="7"/>
      <c r="B984" s="7"/>
      <c r="C984" s="52"/>
      <c r="D984" s="7"/>
      <c r="E984" s="39"/>
      <c r="F984" s="2"/>
      <c r="G984" s="2"/>
      <c r="H984" s="2"/>
      <c r="I984" s="12"/>
      <c r="J984" s="12"/>
      <c r="K984" s="12"/>
      <c r="L984" s="1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.5" customHeight="1">
      <c r="A985" s="7"/>
      <c r="B985" s="7"/>
      <c r="C985" s="52"/>
      <c r="D985" s="7"/>
      <c r="E985" s="39"/>
      <c r="F985" s="2"/>
      <c r="G985" s="2"/>
      <c r="H985" s="2"/>
      <c r="I985" s="12"/>
      <c r="J985" s="12"/>
      <c r="K985" s="12"/>
      <c r="L985" s="1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.5" customHeight="1">
      <c r="A986" s="7"/>
      <c r="B986" s="7"/>
      <c r="C986" s="52"/>
      <c r="D986" s="7"/>
      <c r="E986" s="39"/>
      <c r="F986" s="2"/>
      <c r="G986" s="2"/>
      <c r="H986" s="2"/>
      <c r="I986" s="12"/>
      <c r="J986" s="12"/>
      <c r="K986" s="12"/>
      <c r="L986" s="1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.5" customHeight="1">
      <c r="A987" s="7"/>
      <c r="B987" s="7"/>
      <c r="C987" s="52"/>
      <c r="D987" s="7"/>
      <c r="E987" s="39"/>
      <c r="F987" s="2"/>
      <c r="G987" s="2"/>
      <c r="H987" s="2"/>
      <c r="I987" s="12"/>
      <c r="J987" s="12"/>
      <c r="K987" s="12"/>
      <c r="L987" s="1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.5" customHeight="1">
      <c r="A988" s="7"/>
      <c r="B988" s="7"/>
      <c r="C988" s="52"/>
      <c r="D988" s="7"/>
      <c r="E988" s="39"/>
      <c r="F988" s="2"/>
      <c r="G988" s="2"/>
      <c r="H988" s="2"/>
      <c r="I988" s="12"/>
      <c r="J988" s="12"/>
      <c r="K988" s="12"/>
      <c r="L988" s="1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.5" customHeight="1">
      <c r="A989" s="7"/>
      <c r="B989" s="7"/>
      <c r="C989" s="52"/>
      <c r="D989" s="7"/>
      <c r="E989" s="39"/>
      <c r="F989" s="2"/>
      <c r="G989" s="2"/>
      <c r="H989" s="2"/>
      <c r="I989" s="12"/>
      <c r="J989" s="12"/>
      <c r="K989" s="12"/>
      <c r="L989" s="1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.5" customHeight="1">
      <c r="A990" s="7"/>
      <c r="B990" s="7"/>
      <c r="C990" s="52"/>
      <c r="D990" s="7"/>
      <c r="E990" s="39"/>
      <c r="F990" s="2"/>
      <c r="G990" s="2"/>
      <c r="H990" s="2"/>
      <c r="I990" s="12"/>
      <c r="J990" s="12"/>
      <c r="K990" s="12"/>
      <c r="L990" s="1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.5" customHeight="1">
      <c r="A991" s="7"/>
      <c r="B991" s="7"/>
      <c r="C991" s="52"/>
      <c r="D991" s="7"/>
      <c r="E991" s="39"/>
      <c r="F991" s="2"/>
      <c r="G991" s="2"/>
      <c r="H991" s="2"/>
      <c r="I991" s="12"/>
      <c r="J991" s="12"/>
      <c r="K991" s="12"/>
      <c r="L991" s="1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.5" customHeight="1">
      <c r="A992" s="7"/>
      <c r="B992" s="7"/>
      <c r="C992" s="52"/>
      <c r="D992" s="7"/>
      <c r="E992" s="39"/>
      <c r="F992" s="2"/>
      <c r="G992" s="2"/>
      <c r="H992" s="2"/>
      <c r="I992" s="12"/>
      <c r="J992" s="12"/>
      <c r="K992" s="12"/>
      <c r="L992" s="1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3.5" customHeight="1">
      <c r="A993" s="7"/>
      <c r="B993" s="7"/>
      <c r="C993" s="52"/>
      <c r="D993" s="7"/>
      <c r="E993" s="39"/>
      <c r="F993" s="2"/>
      <c r="G993" s="2"/>
      <c r="H993" s="2"/>
      <c r="I993" s="12"/>
      <c r="J993" s="12"/>
      <c r="K993" s="12"/>
      <c r="L993" s="1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3.5" customHeight="1">
      <c r="A994" s="7"/>
      <c r="B994" s="7"/>
      <c r="C994" s="52"/>
      <c r="D994" s="7"/>
      <c r="E994" s="39"/>
      <c r="F994" s="2"/>
      <c r="G994" s="2"/>
      <c r="H994" s="2"/>
      <c r="I994" s="12"/>
      <c r="J994" s="12"/>
      <c r="K994" s="12"/>
      <c r="L994" s="1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3.5" customHeight="1">
      <c r="A995" s="7"/>
      <c r="B995" s="7"/>
      <c r="C995" s="52"/>
      <c r="D995" s="7"/>
      <c r="E995" s="39"/>
      <c r="F995" s="2"/>
      <c r="G995" s="2"/>
      <c r="H995" s="2"/>
      <c r="I995" s="12"/>
      <c r="J995" s="12"/>
      <c r="K995" s="12"/>
      <c r="L995" s="1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3.5" customHeight="1">
      <c r="A996" s="7"/>
      <c r="B996" s="7"/>
      <c r="C996" s="52"/>
      <c r="D996" s="7"/>
      <c r="E996" s="39"/>
      <c r="F996" s="2"/>
      <c r="G996" s="2"/>
      <c r="H996" s="2"/>
      <c r="I996" s="12"/>
      <c r="J996" s="12"/>
      <c r="K996" s="12"/>
      <c r="L996" s="1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3.5" customHeight="1">
      <c r="A997" s="7"/>
      <c r="B997" s="7"/>
      <c r="C997" s="52"/>
      <c r="D997" s="7"/>
      <c r="E997" s="39"/>
      <c r="F997" s="2"/>
      <c r="G997" s="2"/>
      <c r="H997" s="2"/>
      <c r="I997" s="12"/>
      <c r="J997" s="12"/>
      <c r="K997" s="12"/>
      <c r="L997" s="1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3.5" customHeight="1">
      <c r="A998" s="7"/>
      <c r="B998" s="7"/>
      <c r="C998" s="52"/>
      <c r="D998" s="7"/>
      <c r="E998" s="39"/>
      <c r="F998" s="2"/>
      <c r="G998" s="2"/>
      <c r="H998" s="2"/>
      <c r="I998" s="12"/>
      <c r="J998" s="12"/>
      <c r="K998" s="12"/>
      <c r="L998" s="1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3.5" customHeight="1">
      <c r="A999" s="7"/>
      <c r="B999" s="7"/>
      <c r="C999" s="52"/>
      <c r="D999" s="7"/>
      <c r="E999" s="39"/>
      <c r="F999" s="2"/>
      <c r="G999" s="2"/>
      <c r="H999" s="2"/>
      <c r="I999" s="12"/>
      <c r="J999" s="12"/>
      <c r="K999" s="12"/>
      <c r="L999" s="1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</sheetData>
  <autoFilter ref="B32:E127" xr:uid="{00000000-0009-0000-0000-000003000000}"/>
  <mergeCells count="13">
    <mergeCell ref="B359:D359"/>
    <mergeCell ref="B1:E1"/>
    <mergeCell ref="B2:E2"/>
    <mergeCell ref="B3:E3"/>
    <mergeCell ref="B4:E4"/>
    <mergeCell ref="B5:E5"/>
    <mergeCell ref="B7:E7"/>
    <mergeCell ref="B31:E31"/>
    <mergeCell ref="B29:D29"/>
    <mergeCell ref="B129:D129"/>
    <mergeCell ref="B131:E131"/>
    <mergeCell ref="B331:D331"/>
    <mergeCell ref="B333:E333"/>
  </mergeCells>
  <pageMargins left="0.70866141732283472" right="0.70866141732283472" top="0.74803149606299213" bottom="0.74803149606299213" header="0" footer="0"/>
  <pageSetup scale="95" orientation="portrait" r:id="rId1"/>
  <headerFooter>
    <oddHeader xml:space="preserve">&amp;L </oddHeader>
    <oddFooter>&amp;L  &amp;C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Y892"/>
  <sheetViews>
    <sheetView showGridLines="0" workbookViewId="0">
      <selection activeCell="J178" sqref="J178"/>
    </sheetView>
  </sheetViews>
  <sheetFormatPr baseColWidth="10" defaultColWidth="14.42578125" defaultRowHeight="15" customHeight="1"/>
  <cols>
    <col min="1" max="3" width="3.140625" customWidth="1"/>
    <col min="4" max="4" width="59.7109375" style="381" customWidth="1"/>
    <col min="5" max="5" width="26" customWidth="1"/>
    <col min="6" max="6" width="15.28515625" hidden="1" customWidth="1"/>
    <col min="7" max="9" width="11.42578125" customWidth="1"/>
    <col min="10" max="25" width="10" customWidth="1"/>
  </cols>
  <sheetData>
    <row r="1" spans="1:25" ht="17.25" customHeight="1">
      <c r="A1" s="403" t="s">
        <v>0</v>
      </c>
      <c r="B1" s="404"/>
      <c r="C1" s="404"/>
      <c r="D1" s="404"/>
      <c r="E1" s="404"/>
      <c r="F1" s="404"/>
      <c r="G1" s="404"/>
      <c r="H1" s="404"/>
      <c r="I1" s="404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ht="17.25" customHeight="1">
      <c r="A2" s="403" t="s">
        <v>1</v>
      </c>
      <c r="B2" s="404"/>
      <c r="C2" s="404"/>
      <c r="D2" s="404"/>
      <c r="E2" s="404"/>
      <c r="F2" s="404"/>
      <c r="G2" s="404"/>
      <c r="H2" s="404"/>
      <c r="I2" s="404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18" customHeight="1">
      <c r="A3" s="405" t="str">
        <f>INGRESOS!$A$3</f>
        <v>PRESUPUESTO ORDINARIO 2021</v>
      </c>
      <c r="B3" s="404"/>
      <c r="C3" s="404"/>
      <c r="D3" s="404"/>
      <c r="E3" s="404"/>
      <c r="F3" s="404"/>
      <c r="G3" s="404"/>
      <c r="H3" s="404"/>
      <c r="I3" s="404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17.25" customHeight="1">
      <c r="A4" s="405" t="s">
        <v>259</v>
      </c>
      <c r="B4" s="404"/>
      <c r="C4" s="404"/>
      <c r="D4" s="404"/>
      <c r="E4" s="404"/>
      <c r="F4" s="404"/>
      <c r="G4" s="404"/>
      <c r="H4" s="404"/>
      <c r="I4" s="404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7.25" customHeight="1">
      <c r="A5" s="101"/>
      <c r="B5" s="101"/>
      <c r="C5" s="101"/>
      <c r="D5" s="399"/>
      <c r="E5" s="101"/>
      <c r="F5" s="101"/>
      <c r="G5" s="101"/>
      <c r="H5" s="101"/>
      <c r="I5" s="101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7.25" customHeight="1">
      <c r="A6" s="445" t="s">
        <v>260</v>
      </c>
      <c r="B6" s="430"/>
      <c r="C6" s="430"/>
      <c r="D6" s="430"/>
      <c r="E6" s="430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17.25" customHeight="1">
      <c r="A7" s="102" t="s">
        <v>261</v>
      </c>
      <c r="B7" s="102"/>
      <c r="C7" s="103"/>
      <c r="D7" s="400"/>
      <c r="E7" s="104">
        <f>+E50+E117+E9+E181</f>
        <v>3845143219.004117</v>
      </c>
      <c r="F7" s="12">
        <f>+'CLAS.ECONOMICO X PROG'!R377</f>
        <v>3845143219.004118</v>
      </c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</row>
    <row r="8" spans="1:25" ht="13.5" customHeight="1">
      <c r="A8" s="10"/>
      <c r="B8" s="8"/>
      <c r="C8" s="7"/>
      <c r="D8" s="401"/>
      <c r="E8" s="105"/>
      <c r="F8" s="12">
        <f>+E7-F7</f>
        <v>0</v>
      </c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13.5" customHeight="1">
      <c r="A9" s="10" t="s">
        <v>262</v>
      </c>
      <c r="B9" s="8"/>
      <c r="C9" s="7"/>
      <c r="D9" s="401"/>
      <c r="E9" s="106">
        <f>+E41</f>
        <v>10000000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</row>
    <row r="10" spans="1:25" ht="13.5" customHeight="1">
      <c r="A10" s="10"/>
      <c r="B10" s="8"/>
      <c r="C10" s="7"/>
      <c r="D10" s="401"/>
      <c r="E10" s="105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ht="13.5" customHeight="1">
      <c r="A11" s="10"/>
      <c r="B11" s="8" t="s">
        <v>263</v>
      </c>
      <c r="C11" s="7"/>
      <c r="D11" s="401"/>
      <c r="E11" s="105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</row>
    <row r="12" spans="1:25" ht="13.5" customHeight="1">
      <c r="A12" s="10"/>
      <c r="B12" s="8"/>
      <c r="C12" s="7"/>
      <c r="D12" s="401"/>
      <c r="E12" s="105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</row>
    <row r="13" spans="1:25" ht="13.5" customHeight="1">
      <c r="A13" s="10"/>
      <c r="B13" s="8"/>
      <c r="C13" s="7" t="s">
        <v>264</v>
      </c>
      <c r="D13" s="401"/>
      <c r="E13" s="105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</row>
    <row r="14" spans="1:25" ht="13.5" hidden="1" customHeight="1">
      <c r="A14" s="10"/>
      <c r="B14" s="8"/>
      <c r="C14" s="7"/>
      <c r="D14" s="401"/>
      <c r="E14" s="105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</row>
    <row r="15" spans="1:25" ht="13.5" hidden="1" customHeight="1">
      <c r="A15" s="10"/>
      <c r="B15" s="8"/>
      <c r="C15" s="7"/>
      <c r="D15" s="401" t="s">
        <v>265</v>
      </c>
      <c r="E15" s="105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</row>
    <row r="16" spans="1:25" ht="13.5" hidden="1" customHeight="1">
      <c r="A16" s="10"/>
      <c r="B16" s="8"/>
      <c r="C16" s="7"/>
      <c r="D16" s="401" t="s">
        <v>266</v>
      </c>
      <c r="E16" s="105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</row>
    <row r="17" spans="1:25" ht="13.5" hidden="1" customHeight="1">
      <c r="A17" s="10"/>
      <c r="B17" s="8"/>
      <c r="C17" s="7"/>
      <c r="D17" s="401" t="s">
        <v>267</v>
      </c>
      <c r="E17" s="105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</row>
    <row r="18" spans="1:25" ht="13.5" customHeight="1">
      <c r="A18" s="10"/>
      <c r="B18" s="8"/>
      <c r="C18" s="7"/>
      <c r="D18" s="401"/>
      <c r="E18" s="105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</row>
    <row r="19" spans="1:25" ht="13.5" customHeight="1">
      <c r="A19" s="10"/>
      <c r="B19" s="8"/>
      <c r="C19" s="7" t="s">
        <v>268</v>
      </c>
      <c r="D19" s="401"/>
      <c r="E19" s="105"/>
      <c r="F19" s="2"/>
      <c r="G19" s="2"/>
      <c r="H19" s="2"/>
      <c r="I19" s="2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</row>
    <row r="20" spans="1:25" ht="13.5" customHeight="1">
      <c r="A20" s="10"/>
      <c r="B20" s="8"/>
      <c r="C20" s="7"/>
      <c r="D20" s="401"/>
      <c r="E20" s="105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</row>
    <row r="21" spans="1:25" ht="13.5" customHeight="1">
      <c r="A21" s="10"/>
      <c r="B21" s="8"/>
      <c r="C21" s="7" t="s">
        <v>269</v>
      </c>
      <c r="D21" s="401"/>
      <c r="E21" s="105"/>
      <c r="F21" s="2"/>
      <c r="G21" s="2"/>
      <c r="H21" s="2"/>
      <c r="I21" s="2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</row>
    <row r="22" spans="1:25" ht="13.5" customHeight="1">
      <c r="A22" s="10"/>
      <c r="B22" s="8"/>
      <c r="C22" s="7"/>
      <c r="D22" s="401"/>
      <c r="E22" s="105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5" ht="13.5" customHeight="1">
      <c r="A23" s="10"/>
      <c r="B23" s="8"/>
      <c r="C23" s="7" t="s">
        <v>270</v>
      </c>
      <c r="D23" s="401"/>
      <c r="E23" s="105"/>
      <c r="F23" s="2"/>
      <c r="G23" s="2"/>
      <c r="H23" s="2"/>
      <c r="I23" s="2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</row>
    <row r="24" spans="1:25" ht="13.5" customHeight="1">
      <c r="A24" s="10"/>
      <c r="B24" s="8"/>
      <c r="C24" s="7"/>
      <c r="D24" s="401"/>
      <c r="E24" s="105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1:25" ht="13.5" hidden="1" customHeight="1">
      <c r="A25" s="10"/>
      <c r="B25" s="8"/>
      <c r="C25" s="7"/>
      <c r="D25" s="401" t="s">
        <v>271</v>
      </c>
      <c r="E25" s="105"/>
      <c r="F25" s="2"/>
      <c r="G25" s="2"/>
      <c r="H25" s="2"/>
      <c r="I25" s="2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</row>
    <row r="26" spans="1:25" ht="13.5" hidden="1" customHeight="1">
      <c r="A26" s="10"/>
      <c r="B26" s="8"/>
      <c r="C26" s="7"/>
      <c r="D26" s="401" t="s">
        <v>272</v>
      </c>
      <c r="E26" s="105"/>
      <c r="F26" s="2"/>
      <c r="G26" s="2"/>
      <c r="H26" s="2"/>
      <c r="I26" s="2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</row>
    <row r="27" spans="1:25" ht="13.5" hidden="1" customHeight="1">
      <c r="A27" s="10"/>
      <c r="B27" s="8"/>
      <c r="C27" s="7"/>
      <c r="D27" s="401" t="s">
        <v>273</v>
      </c>
      <c r="E27" s="105"/>
      <c r="F27" s="2"/>
      <c r="G27" s="2"/>
      <c r="H27" s="2"/>
      <c r="I27" s="2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</row>
    <row r="28" spans="1:25" ht="13.5" hidden="1" customHeight="1">
      <c r="A28" s="10"/>
      <c r="B28" s="8"/>
      <c r="C28" s="7"/>
      <c r="D28" s="401"/>
      <c r="E28" s="105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  <row r="29" spans="1:25" ht="13.5" customHeight="1">
      <c r="A29" s="10"/>
      <c r="B29" s="8"/>
      <c r="C29" s="7" t="s">
        <v>274</v>
      </c>
      <c r="D29" s="401"/>
      <c r="E29" s="105"/>
      <c r="F29" s="2"/>
      <c r="G29" s="2"/>
      <c r="H29" s="2"/>
      <c r="I29" s="2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</row>
    <row r="30" spans="1:25" ht="13.5" customHeight="1">
      <c r="A30" s="10"/>
      <c r="B30" s="8"/>
      <c r="C30" s="7" t="s">
        <v>275</v>
      </c>
      <c r="D30" s="401"/>
      <c r="E30" s="105"/>
      <c r="F30" s="2"/>
      <c r="G30" s="2"/>
      <c r="H30" s="2"/>
      <c r="I30" s="2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</row>
    <row r="31" spans="1:25" ht="13.5" customHeight="1">
      <c r="A31" s="10"/>
      <c r="B31" s="8"/>
      <c r="C31" s="7" t="s">
        <v>276</v>
      </c>
      <c r="D31" s="401"/>
      <c r="E31" s="105"/>
      <c r="F31" s="2"/>
      <c r="G31" s="2"/>
      <c r="H31" s="2"/>
      <c r="I31" s="2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</row>
    <row r="32" spans="1:25" ht="13.5" customHeight="1">
      <c r="A32" s="10"/>
      <c r="B32" s="8"/>
      <c r="C32" s="7" t="s">
        <v>277</v>
      </c>
      <c r="D32" s="401"/>
      <c r="E32" s="105"/>
      <c r="F32" s="2"/>
      <c r="G32" s="2"/>
      <c r="H32" s="2"/>
      <c r="I32" s="2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</row>
    <row r="33" spans="1:25" ht="13.5" customHeight="1">
      <c r="A33" s="10"/>
      <c r="B33" s="8"/>
      <c r="C33" s="7" t="s">
        <v>278</v>
      </c>
      <c r="D33" s="401"/>
      <c r="E33" s="105"/>
      <c r="F33" s="2"/>
      <c r="G33" s="2"/>
      <c r="H33" s="2"/>
      <c r="I33" s="2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</row>
    <row r="34" spans="1:25" ht="13.5" customHeight="1">
      <c r="A34" s="10"/>
      <c r="B34" s="8"/>
      <c r="C34" s="7"/>
      <c r="D34" s="401"/>
      <c r="E34" s="105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</row>
    <row r="35" spans="1:25" ht="13.5" customHeight="1">
      <c r="A35" s="10"/>
      <c r="B35" s="8" t="s">
        <v>279</v>
      </c>
      <c r="C35" s="7"/>
      <c r="D35" s="401"/>
      <c r="E35" s="105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</row>
    <row r="36" spans="1:25" ht="13.5" customHeight="1">
      <c r="A36" s="10"/>
      <c r="B36" s="8"/>
      <c r="C36" s="7"/>
      <c r="D36" s="401"/>
      <c r="E36" s="105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</row>
    <row r="37" spans="1:25" ht="13.5" customHeight="1">
      <c r="A37" s="10"/>
      <c r="B37" s="8"/>
      <c r="C37" s="7" t="s">
        <v>280</v>
      </c>
      <c r="D37" s="401"/>
      <c r="E37" s="105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</row>
    <row r="38" spans="1:25" ht="13.5" customHeight="1">
      <c r="A38" s="10"/>
      <c r="B38" s="8"/>
      <c r="C38" s="7" t="s">
        <v>281</v>
      </c>
      <c r="D38" s="401"/>
      <c r="E38" s="105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</row>
    <row r="39" spans="1:25" ht="13.5" customHeight="1">
      <c r="A39" s="10"/>
      <c r="B39" s="8"/>
      <c r="C39" s="7" t="s">
        <v>282</v>
      </c>
      <c r="D39" s="401"/>
      <c r="E39" s="105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</row>
    <row r="40" spans="1:25" ht="13.5" customHeight="1">
      <c r="A40" s="10"/>
      <c r="B40" s="8"/>
      <c r="C40" s="7"/>
      <c r="D40" s="401"/>
      <c r="E40" s="105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5" ht="13.5" customHeight="1">
      <c r="A41" s="10"/>
      <c r="B41" s="8" t="s">
        <v>283</v>
      </c>
      <c r="C41" s="7"/>
      <c r="D41" s="401"/>
      <c r="E41" s="108">
        <f>+E43+E48</f>
        <v>10000000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</row>
    <row r="42" spans="1:25" ht="13.5" customHeight="1">
      <c r="A42" s="10"/>
      <c r="B42" s="8"/>
      <c r="C42" s="7"/>
      <c r="D42" s="401"/>
      <c r="E42" s="105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</row>
    <row r="43" spans="1:25" ht="13.5" customHeight="1">
      <c r="A43" s="10"/>
      <c r="B43" s="8"/>
      <c r="C43" s="7" t="s">
        <v>284</v>
      </c>
      <c r="D43" s="401"/>
      <c r="E43" s="105">
        <f>+'0BJ PROGR. I-II Y III'!Y369+'DETALLE PROG. III'!D48</f>
        <v>10000000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</row>
    <row r="44" spans="1:25" ht="13.5" customHeight="1">
      <c r="A44" s="10"/>
      <c r="B44" s="8"/>
      <c r="C44" s="7" t="s">
        <v>285</v>
      </c>
      <c r="D44" s="401"/>
      <c r="E44" s="105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</row>
    <row r="45" spans="1:25" ht="13.5" customHeight="1">
      <c r="A45" s="10"/>
      <c r="B45" s="8"/>
      <c r="C45" s="7" t="s">
        <v>286</v>
      </c>
      <c r="D45" s="401"/>
      <c r="E45" s="105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</row>
    <row r="46" spans="1:25" ht="13.5" customHeight="1">
      <c r="A46" s="10"/>
      <c r="B46" s="8"/>
      <c r="C46" s="7" t="s">
        <v>287</v>
      </c>
      <c r="D46" s="401"/>
      <c r="E46" s="105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</row>
    <row r="47" spans="1:25" ht="13.5" customHeight="1">
      <c r="A47" s="10"/>
      <c r="B47" s="8"/>
      <c r="C47" s="7" t="s">
        <v>288</v>
      </c>
      <c r="D47" s="401"/>
      <c r="E47" s="105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</row>
    <row r="48" spans="1:25" ht="13.5" customHeight="1">
      <c r="A48" s="10"/>
      <c r="B48" s="8"/>
      <c r="C48" s="7" t="s">
        <v>289</v>
      </c>
      <c r="D48" s="401"/>
      <c r="E48" s="105">
        <v>0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</row>
    <row r="49" spans="1:25" ht="13.5" customHeight="1">
      <c r="A49" s="10"/>
      <c r="B49" s="8"/>
      <c r="C49" s="7"/>
      <c r="D49" s="401"/>
      <c r="E49" s="105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</row>
    <row r="50" spans="1:25" ht="13.5" customHeight="1">
      <c r="A50" s="10" t="s">
        <v>290</v>
      </c>
      <c r="B50" s="8"/>
      <c r="C50" s="7"/>
      <c r="D50" s="401"/>
      <c r="E50" s="106">
        <f>+E52+E108</f>
        <v>1937995283.3958421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</row>
    <row r="51" spans="1:25" ht="13.5" customHeight="1">
      <c r="A51" s="10"/>
      <c r="B51" s="8"/>
      <c r="C51" s="7"/>
      <c r="D51" s="401"/>
      <c r="E51" s="105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</row>
    <row r="52" spans="1:25" ht="13.5" customHeight="1">
      <c r="A52" s="10"/>
      <c r="B52" s="8" t="s">
        <v>291</v>
      </c>
      <c r="C52" s="7"/>
      <c r="D52" s="401"/>
      <c r="E52" s="108">
        <f>+E54+E78+E91+E106-0.01</f>
        <v>1422543655.574671</v>
      </c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</row>
    <row r="53" spans="1:25" ht="13.5" customHeight="1">
      <c r="A53" s="10"/>
      <c r="B53" s="8"/>
      <c r="C53" s="7"/>
      <c r="D53" s="401"/>
      <c r="E53" s="105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</row>
    <row r="54" spans="1:25" ht="13.5" customHeight="1">
      <c r="A54" s="10"/>
      <c r="B54" s="8"/>
      <c r="C54" s="7" t="s">
        <v>292</v>
      </c>
      <c r="D54" s="401"/>
      <c r="E54" s="109">
        <f>+E56</f>
        <v>0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</row>
    <row r="55" spans="1:25" ht="13.5" hidden="1" customHeight="1">
      <c r="A55" s="10"/>
      <c r="B55" s="8"/>
      <c r="C55" s="7"/>
      <c r="D55" s="401"/>
      <c r="E55" s="105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</row>
    <row r="56" spans="1:25" ht="13.5" hidden="1" customHeight="1">
      <c r="A56" s="10"/>
      <c r="B56" s="8"/>
      <c r="C56" s="7"/>
      <c r="D56" s="401" t="s">
        <v>293</v>
      </c>
      <c r="E56" s="105">
        <f>+'0BJ PROGR. I-II Y III'!M369</f>
        <v>0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</row>
    <row r="57" spans="1:25" ht="13.5" hidden="1" customHeight="1">
      <c r="A57" s="10"/>
      <c r="B57" s="8"/>
      <c r="C57" s="7"/>
      <c r="D57" s="401" t="s">
        <v>294</v>
      </c>
      <c r="E57" s="105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</row>
    <row r="58" spans="1:25" ht="13.5" customHeight="1">
      <c r="A58" s="10"/>
      <c r="B58" s="8"/>
      <c r="C58" s="7"/>
      <c r="D58" s="401"/>
      <c r="E58" s="105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5" ht="13.5" customHeight="1">
      <c r="A59" s="10"/>
      <c r="B59" s="8"/>
      <c r="C59" s="7" t="s">
        <v>295</v>
      </c>
      <c r="D59" s="401"/>
      <c r="E59" s="105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</row>
    <row r="60" spans="1:25" ht="13.5" hidden="1" customHeight="1">
      <c r="A60" s="10"/>
      <c r="B60" s="8"/>
      <c r="C60" s="7"/>
      <c r="D60" s="401"/>
      <c r="E60" s="105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</row>
    <row r="61" spans="1:25" ht="13.5" hidden="1" customHeight="1">
      <c r="A61" s="10"/>
      <c r="B61" s="8"/>
      <c r="C61" s="7"/>
      <c r="D61" s="401" t="s">
        <v>296</v>
      </c>
      <c r="E61" s="105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</row>
    <row r="62" spans="1:25" ht="13.5" hidden="1" customHeight="1">
      <c r="A62" s="10"/>
      <c r="B62" s="8"/>
      <c r="C62" s="7"/>
      <c r="D62" s="401" t="s">
        <v>297</v>
      </c>
      <c r="E62" s="105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</row>
    <row r="63" spans="1:25" ht="13.5" hidden="1" customHeight="1">
      <c r="A63" s="10"/>
      <c r="B63" s="8"/>
      <c r="C63" s="7"/>
      <c r="D63" s="401" t="s">
        <v>298</v>
      </c>
      <c r="E63" s="105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</row>
    <row r="64" spans="1:25" ht="13.5" customHeight="1">
      <c r="A64" s="10"/>
      <c r="B64" s="8"/>
      <c r="C64" s="7"/>
      <c r="D64" s="401"/>
      <c r="E64" s="105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</row>
    <row r="65" spans="1:25" ht="13.5" customHeight="1">
      <c r="A65" s="10"/>
      <c r="B65" s="8"/>
      <c r="C65" s="7" t="s">
        <v>299</v>
      </c>
      <c r="D65" s="401"/>
      <c r="E65" s="105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</row>
    <row r="66" spans="1:25" ht="13.5" hidden="1" customHeight="1">
      <c r="A66" s="10"/>
      <c r="B66" s="8"/>
      <c r="C66" s="7"/>
      <c r="D66" s="401"/>
      <c r="E66" s="105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</row>
    <row r="67" spans="1:25" ht="13.5" hidden="1" customHeight="1">
      <c r="A67" s="10"/>
      <c r="B67" s="8"/>
      <c r="C67" s="7"/>
      <c r="D67" s="401" t="s">
        <v>300</v>
      </c>
      <c r="E67" s="105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</row>
    <row r="68" spans="1:25" ht="13.5" hidden="1" customHeight="1">
      <c r="A68" s="10"/>
      <c r="B68" s="8"/>
      <c r="C68" s="7"/>
      <c r="D68" s="401" t="s">
        <v>301</v>
      </c>
      <c r="E68" s="105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</row>
    <row r="69" spans="1:25" ht="13.5" hidden="1" customHeight="1">
      <c r="A69" s="10"/>
      <c r="B69" s="8"/>
      <c r="C69" s="7"/>
      <c r="D69" s="401" t="s">
        <v>302</v>
      </c>
      <c r="E69" s="105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</row>
    <row r="70" spans="1:25" ht="13.5" hidden="1" customHeight="1">
      <c r="A70" s="10"/>
      <c r="B70" s="8"/>
      <c r="C70" s="7"/>
      <c r="D70" s="401" t="s">
        <v>303</v>
      </c>
      <c r="E70" s="105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</row>
    <row r="71" spans="1:25" ht="13.5" customHeight="1">
      <c r="A71" s="10"/>
      <c r="B71" s="8"/>
      <c r="C71" s="7"/>
      <c r="D71" s="401"/>
      <c r="E71" s="105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</row>
    <row r="72" spans="1:25" ht="13.5" customHeight="1">
      <c r="A72" s="10"/>
      <c r="B72" s="8"/>
      <c r="C72" s="7" t="s">
        <v>304</v>
      </c>
      <c r="D72" s="401"/>
      <c r="E72" s="105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</row>
    <row r="73" spans="1:25" ht="13.5" hidden="1" customHeight="1">
      <c r="A73" s="10"/>
      <c r="B73" s="8"/>
      <c r="C73" s="7"/>
      <c r="D73" s="401"/>
      <c r="E73" s="105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</row>
    <row r="74" spans="1:25" ht="13.5" hidden="1" customHeight="1">
      <c r="A74" s="10"/>
      <c r="B74" s="8"/>
      <c r="C74" s="7"/>
      <c r="D74" s="401" t="s">
        <v>305</v>
      </c>
      <c r="E74" s="105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</row>
    <row r="75" spans="1:25" ht="13.5" hidden="1" customHeight="1">
      <c r="A75" s="10"/>
      <c r="B75" s="8"/>
      <c r="C75" s="7"/>
      <c r="D75" s="401" t="s">
        <v>306</v>
      </c>
      <c r="E75" s="105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</row>
    <row r="76" spans="1:25" ht="13.5" hidden="1" customHeight="1">
      <c r="A76" s="10"/>
      <c r="B76" s="8"/>
      <c r="C76" s="7"/>
      <c r="D76" s="401" t="s">
        <v>307</v>
      </c>
      <c r="E76" s="105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5" ht="13.5" customHeight="1">
      <c r="A77" s="10"/>
      <c r="B77" s="8"/>
      <c r="C77" s="7"/>
      <c r="D77" s="401"/>
      <c r="E77" s="105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</row>
    <row r="78" spans="1:25" ht="13.5" customHeight="1">
      <c r="A78" s="10"/>
      <c r="B78" s="8"/>
      <c r="C78" s="7" t="s">
        <v>308</v>
      </c>
      <c r="D78" s="401"/>
      <c r="E78" s="109">
        <f>+E80</f>
        <v>1422543655.584671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</row>
    <row r="79" spans="1:25" ht="13.5" customHeight="1">
      <c r="A79" s="10"/>
      <c r="B79" s="8"/>
      <c r="C79" s="7"/>
      <c r="D79" s="401"/>
      <c r="E79" s="105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</row>
    <row r="80" spans="1:25" ht="13.5" customHeight="1">
      <c r="A80" s="10"/>
      <c r="B80" s="8"/>
      <c r="C80" s="7"/>
      <c r="D80" s="401" t="s">
        <v>309</v>
      </c>
      <c r="E80" s="105">
        <f>+'0BJ PROGR. I-II Y III'!K369+'DETALLE PROG. III'!D55</f>
        <v>1422543655.584671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</row>
    <row r="81" spans="1:25" ht="13.5" customHeight="1">
      <c r="A81" s="10"/>
      <c r="B81" s="8"/>
      <c r="C81" s="7"/>
      <c r="D81" s="401" t="s">
        <v>310</v>
      </c>
      <c r="E81" s="105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</row>
    <row r="82" spans="1:25" ht="13.5" customHeight="1">
      <c r="A82" s="10"/>
      <c r="B82" s="8"/>
      <c r="C82" s="7"/>
      <c r="D82" s="401" t="s">
        <v>311</v>
      </c>
      <c r="E82" s="105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</row>
    <row r="83" spans="1:25" ht="13.5" customHeight="1">
      <c r="A83" s="10"/>
      <c r="B83" s="8"/>
      <c r="C83" s="7"/>
      <c r="D83" s="401" t="s">
        <v>312</v>
      </c>
      <c r="E83" s="105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</row>
    <row r="84" spans="1:25" ht="13.5" customHeight="1">
      <c r="A84" s="10"/>
      <c r="B84" s="8"/>
      <c r="C84" s="7"/>
      <c r="D84" s="401" t="s">
        <v>313</v>
      </c>
      <c r="E84" s="105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</row>
    <row r="85" spans="1:25" ht="13.5" customHeight="1">
      <c r="A85" s="10"/>
      <c r="B85" s="8"/>
      <c r="C85" s="7"/>
      <c r="D85" s="401" t="s">
        <v>314</v>
      </c>
      <c r="E85" s="105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</row>
    <row r="86" spans="1:25" ht="13.5" customHeight="1">
      <c r="A86" s="10"/>
      <c r="B86" s="8"/>
      <c r="C86" s="7"/>
      <c r="D86" s="401"/>
      <c r="E86" s="105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</row>
    <row r="87" spans="1:25" ht="13.5" customHeight="1">
      <c r="A87" s="10"/>
      <c r="B87" s="8"/>
      <c r="C87" s="7" t="s">
        <v>315</v>
      </c>
      <c r="D87" s="401"/>
      <c r="E87" s="105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</row>
    <row r="88" spans="1:25" ht="13.5" customHeight="1">
      <c r="A88" s="10"/>
      <c r="B88" s="8"/>
      <c r="C88" s="7"/>
      <c r="D88" s="401"/>
      <c r="E88" s="105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</row>
    <row r="89" spans="1:25" ht="13.5" customHeight="1">
      <c r="A89" s="10"/>
      <c r="B89" s="8"/>
      <c r="C89" s="7"/>
      <c r="D89" s="401" t="s">
        <v>316</v>
      </c>
      <c r="E89" s="105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</row>
    <row r="90" spans="1:25" ht="13.5" customHeight="1">
      <c r="A90" s="10"/>
      <c r="B90" s="8"/>
      <c r="C90" s="7"/>
      <c r="D90" s="401"/>
      <c r="E90" s="105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</row>
    <row r="91" spans="1:25" ht="13.5" customHeight="1">
      <c r="A91" s="10"/>
      <c r="B91" s="8"/>
      <c r="C91" s="7" t="s">
        <v>317</v>
      </c>
      <c r="D91" s="401"/>
      <c r="E91" s="105">
        <f>+E93</f>
        <v>0</v>
      </c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</row>
    <row r="92" spans="1:25" ht="13.5" hidden="1" customHeight="1">
      <c r="A92" s="10"/>
      <c r="B92" s="8"/>
      <c r="C92" s="7"/>
      <c r="D92" s="401"/>
      <c r="E92" s="105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</row>
    <row r="93" spans="1:25" ht="13.5" hidden="1" customHeight="1">
      <c r="A93" s="10"/>
      <c r="B93" s="8"/>
      <c r="C93" s="7"/>
      <c r="D93" s="401" t="s">
        <v>318</v>
      </c>
      <c r="E93" s="105">
        <v>0</v>
      </c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</row>
    <row r="94" spans="1:25" ht="13.5" hidden="1" customHeight="1">
      <c r="A94" s="10"/>
      <c r="B94" s="8"/>
      <c r="C94" s="7"/>
      <c r="D94" s="401" t="s">
        <v>319</v>
      </c>
      <c r="E94" s="105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5" ht="13.5" customHeight="1">
      <c r="A95" s="10" t="s">
        <v>320</v>
      </c>
      <c r="B95" s="8"/>
      <c r="C95" s="7"/>
      <c r="D95" s="401"/>
      <c r="E95" s="105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</row>
    <row r="96" spans="1:25" ht="13.5" customHeight="1">
      <c r="A96" s="10"/>
      <c r="B96" s="8"/>
      <c r="C96" s="7" t="s">
        <v>321</v>
      </c>
      <c r="D96" s="401"/>
      <c r="E96" s="105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</row>
    <row r="97" spans="1:25" ht="13.5" hidden="1" customHeight="1">
      <c r="A97" s="10"/>
      <c r="B97" s="8"/>
      <c r="C97" s="7"/>
      <c r="D97" s="401"/>
      <c r="E97" s="105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</row>
    <row r="98" spans="1:25" ht="13.5" hidden="1" customHeight="1">
      <c r="A98" s="10"/>
      <c r="B98" s="8"/>
      <c r="C98" s="7"/>
      <c r="D98" s="401" t="s">
        <v>322</v>
      </c>
      <c r="E98" s="105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</row>
    <row r="99" spans="1:25" ht="13.5" hidden="1" customHeight="1">
      <c r="A99" s="10"/>
      <c r="B99" s="8"/>
      <c r="C99" s="7"/>
      <c r="D99" s="401" t="s">
        <v>323</v>
      </c>
      <c r="E99" s="105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</row>
    <row r="100" spans="1:25" ht="13.5" hidden="1" customHeight="1">
      <c r="A100" s="10"/>
      <c r="B100" s="8"/>
      <c r="C100" s="7"/>
      <c r="D100" s="401" t="s">
        <v>324</v>
      </c>
      <c r="E100" s="105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</row>
    <row r="101" spans="1:25" ht="13.5" hidden="1" customHeight="1">
      <c r="A101" s="10"/>
      <c r="B101" s="8"/>
      <c r="C101" s="7"/>
      <c r="D101" s="401" t="s">
        <v>325</v>
      </c>
      <c r="E101" s="105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</row>
    <row r="102" spans="1:25" ht="13.5" hidden="1" customHeight="1">
      <c r="A102" s="10"/>
      <c r="B102" s="8"/>
      <c r="C102" s="7"/>
      <c r="D102" s="401" t="s">
        <v>326</v>
      </c>
      <c r="E102" s="105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</row>
    <row r="103" spans="1:25" ht="13.5" hidden="1" customHeight="1">
      <c r="A103" s="10"/>
      <c r="B103" s="8"/>
      <c r="C103" s="7"/>
      <c r="D103" s="401" t="s">
        <v>327</v>
      </c>
      <c r="E103" s="105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</row>
    <row r="104" spans="1:25" ht="13.5" hidden="1" customHeight="1">
      <c r="A104" s="10"/>
      <c r="B104" s="8"/>
      <c r="C104" s="7"/>
      <c r="D104" s="401" t="s">
        <v>328</v>
      </c>
      <c r="E104" s="105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</row>
    <row r="105" spans="1:25" ht="13.5" customHeight="1">
      <c r="A105" s="10"/>
      <c r="B105" s="8"/>
      <c r="C105" s="7"/>
      <c r="D105" s="401"/>
      <c r="E105" s="105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</row>
    <row r="106" spans="1:25" ht="13.5" customHeight="1">
      <c r="A106" s="10"/>
      <c r="B106" s="8"/>
      <c r="C106" s="7" t="s">
        <v>329</v>
      </c>
      <c r="D106" s="401"/>
      <c r="E106" s="105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spans="1:25" ht="13.5" customHeight="1">
      <c r="A107" s="10"/>
      <c r="B107" s="8"/>
      <c r="C107" s="7"/>
      <c r="D107" s="401"/>
      <c r="E107" s="105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spans="1:25" ht="13.5" customHeight="1">
      <c r="A108" s="10"/>
      <c r="B108" s="8" t="s">
        <v>330</v>
      </c>
      <c r="C108" s="7"/>
      <c r="D108" s="401"/>
      <c r="E108" s="108">
        <f>SUM(E109:E113)</f>
        <v>515451627.82117116</v>
      </c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spans="1:25" ht="13.5" customHeight="1">
      <c r="A109" s="10"/>
      <c r="B109" s="8"/>
      <c r="C109" s="7"/>
      <c r="D109" s="401"/>
      <c r="E109" s="105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spans="1:25" ht="13.5" customHeight="1">
      <c r="A110" s="10"/>
      <c r="B110" s="8"/>
      <c r="C110" s="7" t="s">
        <v>331</v>
      </c>
      <c r="D110" s="401"/>
      <c r="E110" s="105">
        <f>+'0BJ PROGR. I-II Y III'!I369+'0BJ PROGR. I-II Y III'!J369+'0BJ PROGR. I-II Y III'!V369+'DETALLE PROG. III'!D240+'DETALLE PROG. III'!D282-'CLASIF.OBJ AL GASTO X PROG.'!F320</f>
        <v>490562578.72305167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spans="1:25" ht="13.5" customHeight="1">
      <c r="A111" s="10"/>
      <c r="B111" s="8"/>
      <c r="C111" s="7" t="s">
        <v>332</v>
      </c>
      <c r="D111" s="401"/>
      <c r="E111" s="105">
        <f>+'0BJ PROGR. I-II Y III'!U369</f>
        <v>525000</v>
      </c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spans="1:25" ht="13.5" customHeight="1">
      <c r="A112" s="10"/>
      <c r="B112" s="8"/>
      <c r="C112" s="7" t="s">
        <v>333</v>
      </c>
      <c r="D112" s="401"/>
      <c r="E112" s="105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5" ht="13.5" customHeight="1">
      <c r="A113" s="10"/>
      <c r="B113" s="8"/>
      <c r="C113" s="7" t="s">
        <v>334</v>
      </c>
      <c r="D113" s="401"/>
      <c r="E113" s="105">
        <f>+'0BJ PROGR. I-II Y III'!X369</f>
        <v>24364049.098119512</v>
      </c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spans="1:25" ht="13.5" customHeight="1">
      <c r="A114" s="10"/>
      <c r="B114" s="8"/>
      <c r="C114" s="7" t="s">
        <v>335</v>
      </c>
      <c r="D114" s="401"/>
      <c r="E114" s="105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spans="1:25" ht="13.5" customHeight="1">
      <c r="A115" s="10"/>
      <c r="B115" s="8"/>
      <c r="C115" s="7" t="s">
        <v>336</v>
      </c>
      <c r="D115" s="401"/>
      <c r="E115" s="105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spans="1:25" ht="13.5" customHeight="1">
      <c r="A116" s="10"/>
      <c r="B116" s="8"/>
      <c r="C116" s="7"/>
      <c r="D116" s="401"/>
      <c r="E116" s="105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spans="1:25" ht="13.5" customHeight="1">
      <c r="A117" s="10" t="s">
        <v>337</v>
      </c>
      <c r="B117" s="8"/>
      <c r="C117" s="7"/>
      <c r="D117" s="401"/>
      <c r="E117" s="106">
        <f>+E119+E128+E136+E164+E145</f>
        <v>1629123432.5282753</v>
      </c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spans="1:25" ht="13.5" customHeight="1">
      <c r="A118" s="10"/>
      <c r="B118" s="8"/>
      <c r="C118" s="7"/>
      <c r="D118" s="401"/>
      <c r="E118" s="105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spans="1:25" ht="13.5" customHeight="1">
      <c r="A119" s="10"/>
      <c r="B119" s="8" t="s">
        <v>338</v>
      </c>
      <c r="C119" s="7"/>
      <c r="D119" s="401"/>
      <c r="E119" s="108">
        <f>+E121+E122+E126+E123</f>
        <v>1360499717.9489119</v>
      </c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spans="1:25" ht="13.5" customHeight="1">
      <c r="A120" s="10"/>
      <c r="B120" s="8"/>
      <c r="C120" s="7"/>
      <c r="D120" s="401"/>
      <c r="E120" s="105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spans="1:25" ht="13.5" customHeight="1">
      <c r="A121" s="10"/>
      <c r="B121" s="8"/>
      <c r="C121" s="7" t="s">
        <v>339</v>
      </c>
      <c r="D121" s="401"/>
      <c r="E121" s="105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spans="1:25" ht="13.5" customHeight="1">
      <c r="A122" s="10"/>
      <c r="B122" s="8"/>
      <c r="C122" s="7" t="s">
        <v>340</v>
      </c>
      <c r="D122" s="401"/>
      <c r="E122" s="105">
        <f>+'0BJ PROGR. I-II Y III'!Z369+'DETALLE PROG. III'!D41+'DETALLE PROG. III'!D35+'DETALLE PROG. III'!D234+'DETALLE PROG. III'!D273+'DETALLE PROG. III'!D301+0.01</f>
        <v>81775008.100000009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spans="1:25" ht="13.5" customHeight="1">
      <c r="A123" s="10"/>
      <c r="B123" s="8"/>
      <c r="C123" s="7" t="s">
        <v>341</v>
      </c>
      <c r="D123" s="401"/>
      <c r="E123" s="105">
        <v>0</v>
      </c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spans="1:25" ht="13.5" customHeight="1">
      <c r="A124" s="10"/>
      <c r="B124" s="8"/>
      <c r="C124" s="7" t="s">
        <v>342</v>
      </c>
      <c r="D124" s="401"/>
      <c r="E124" s="105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spans="1:25" ht="26.25" customHeight="1">
      <c r="A125" s="10"/>
      <c r="B125" s="8"/>
      <c r="C125" s="444" t="s">
        <v>343</v>
      </c>
      <c r="D125" s="444"/>
      <c r="E125" s="105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spans="1:25" ht="13.5" customHeight="1">
      <c r="A126" s="10"/>
      <c r="B126" s="8"/>
      <c r="C126" s="7" t="s">
        <v>344</v>
      </c>
      <c r="D126" s="401"/>
      <c r="E126" s="105">
        <f>+'0BJ PROGR. I-II Y III'!G369-'CLASIF.OBJ AL GASTO X PROG.'!D320</f>
        <v>1278724709.848912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spans="1:25" ht="13.5" customHeight="1">
      <c r="A127" s="10"/>
      <c r="B127" s="8"/>
      <c r="C127" s="7"/>
      <c r="D127" s="401"/>
      <c r="E127" s="105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spans="1:25" ht="13.5" customHeight="1">
      <c r="A128" s="10"/>
      <c r="B128" s="8" t="s">
        <v>345</v>
      </c>
      <c r="C128" s="7"/>
      <c r="D128" s="401"/>
      <c r="E128" s="108">
        <f>+E132</f>
        <v>57732000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5" ht="13.5" customHeight="1">
      <c r="A129" s="10"/>
      <c r="B129" s="8"/>
      <c r="C129" s="7"/>
      <c r="D129" s="401"/>
      <c r="E129" s="105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spans="1:25" ht="13.5" customHeight="1">
      <c r="A130" s="10"/>
      <c r="B130" s="8"/>
      <c r="C130" s="7" t="s">
        <v>346</v>
      </c>
      <c r="D130" s="401"/>
      <c r="E130" s="105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5" ht="13.5" customHeight="1">
      <c r="A131" s="10"/>
      <c r="B131" s="8"/>
      <c r="C131" s="7" t="s">
        <v>347</v>
      </c>
      <c r="D131" s="401"/>
      <c r="E131" s="105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spans="1:25" ht="13.5" customHeight="1">
      <c r="A132" s="10"/>
      <c r="B132" s="8"/>
      <c r="C132" s="7" t="s">
        <v>348</v>
      </c>
      <c r="D132" s="401"/>
      <c r="E132" s="105">
        <f>+'0BJ PROGR. I-II Y III'!L369+'DETALLE PROG. III'!D287+'DETALLE PROG. III'!D292</f>
        <v>57732000</v>
      </c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spans="1:25" ht="13.5" customHeight="1">
      <c r="A133" s="10"/>
      <c r="B133" s="8"/>
      <c r="C133" s="7" t="s">
        <v>349</v>
      </c>
      <c r="D133" s="401"/>
      <c r="E133" s="105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spans="1:25" ht="13.5" customHeight="1">
      <c r="A134" s="10"/>
      <c r="B134" s="8"/>
      <c r="C134" s="7" t="s">
        <v>350</v>
      </c>
      <c r="D134" s="401"/>
      <c r="E134" s="105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spans="1:25" ht="13.5" customHeight="1">
      <c r="A135" s="10"/>
      <c r="B135" s="8"/>
      <c r="C135" s="7"/>
      <c r="D135" s="401"/>
      <c r="E135" s="105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spans="1:25" ht="13.5" customHeight="1">
      <c r="A136" s="10"/>
      <c r="B136" s="8" t="s">
        <v>351</v>
      </c>
      <c r="C136" s="7"/>
      <c r="D136" s="401"/>
      <c r="E136" s="108">
        <f>+E138+E139+E141</f>
        <v>72377969.297782913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spans="1:25" ht="13.5" customHeight="1">
      <c r="A137" s="10"/>
      <c r="B137" s="8"/>
      <c r="C137" s="7"/>
      <c r="D137" s="401"/>
      <c r="E137" s="105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spans="1:25" ht="13.5" customHeight="1">
      <c r="A138" s="10"/>
      <c r="B138" s="8"/>
      <c r="C138" s="7" t="s">
        <v>352</v>
      </c>
      <c r="D138" s="401"/>
      <c r="E138" s="105">
        <f>+'0BJ PROGR. I-II Y III'!P369+'DETALLE PROG. III'!D306</f>
        <v>72377969.297782913</v>
      </c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spans="1:25" ht="13.5" customHeight="1">
      <c r="A139" s="10"/>
      <c r="B139" s="8"/>
      <c r="C139" s="7" t="s">
        <v>353</v>
      </c>
      <c r="D139" s="401"/>
      <c r="E139" s="105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spans="1:25" ht="13.5" customHeight="1">
      <c r="A140" s="10"/>
      <c r="B140" s="8"/>
      <c r="C140" s="7" t="s">
        <v>354</v>
      </c>
      <c r="D140" s="401"/>
      <c r="E140" s="105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5" ht="13.5" customHeight="1">
      <c r="A141" s="10"/>
      <c r="B141" s="8"/>
      <c r="C141" s="7" t="s">
        <v>355</v>
      </c>
      <c r="D141" s="401"/>
      <c r="E141" s="105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spans="1:25" ht="25.5" customHeight="1">
      <c r="A142" s="10"/>
      <c r="B142" s="8"/>
      <c r="C142" s="444" t="s">
        <v>356</v>
      </c>
      <c r="D142" s="444"/>
      <c r="E142" s="105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spans="1:25" ht="13.5" customHeight="1">
      <c r="A143" s="10"/>
      <c r="B143" s="8"/>
      <c r="C143" s="7" t="s">
        <v>357</v>
      </c>
      <c r="D143" s="401"/>
      <c r="E143" s="105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spans="1:25" ht="13.5" customHeight="1">
      <c r="A144" s="10"/>
      <c r="B144" s="8"/>
      <c r="C144" s="7"/>
      <c r="D144" s="401"/>
      <c r="E144" s="105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spans="1:25" ht="13.5" customHeight="1">
      <c r="A145" s="10"/>
      <c r="B145" s="8" t="s">
        <v>358</v>
      </c>
      <c r="C145" s="7"/>
      <c r="D145" s="401"/>
      <c r="E145" s="108">
        <f>+E147</f>
        <v>0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spans="1:25" ht="13.5" customHeight="1">
      <c r="A146" s="10"/>
      <c r="B146" s="8"/>
      <c r="C146" s="7"/>
      <c r="D146" s="401"/>
      <c r="E146" s="105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5" ht="13.5" customHeight="1">
      <c r="A147" s="10"/>
      <c r="B147" s="8"/>
      <c r="C147" s="7" t="s">
        <v>359</v>
      </c>
      <c r="D147" s="401"/>
      <c r="E147" s="109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spans="1:25" ht="13.5" hidden="1" customHeight="1">
      <c r="A148" s="10"/>
      <c r="B148" s="8"/>
      <c r="C148" s="7"/>
      <c r="D148" s="401"/>
      <c r="E148" s="105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5" ht="13.5" hidden="1" customHeight="1">
      <c r="A149" s="10"/>
      <c r="B149" s="8"/>
      <c r="C149" s="7"/>
      <c r="D149" s="401" t="s">
        <v>360</v>
      </c>
      <c r="E149" s="105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spans="1:25" ht="13.5" hidden="1" customHeight="1">
      <c r="A150" s="10"/>
      <c r="B150" s="8"/>
      <c r="C150" s="7"/>
      <c r="D150" s="401" t="s">
        <v>361</v>
      </c>
      <c r="E150" s="105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spans="1:25" ht="13.5" customHeight="1">
      <c r="A151" s="10"/>
      <c r="B151" s="8"/>
      <c r="C151" s="7"/>
      <c r="D151" s="401"/>
      <c r="E151" s="105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spans="1:25" ht="13.5" customHeight="1">
      <c r="A152" s="10"/>
      <c r="B152" s="8"/>
      <c r="C152" s="7" t="s">
        <v>362</v>
      </c>
      <c r="D152" s="401"/>
      <c r="E152" s="105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spans="1:25" ht="13.5" hidden="1" customHeight="1">
      <c r="A153" s="10"/>
      <c r="B153" s="8"/>
      <c r="C153" s="7"/>
      <c r="D153" s="401"/>
      <c r="E153" s="105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spans="1:25" ht="13.5" hidden="1" customHeight="1">
      <c r="A154" s="10"/>
      <c r="B154" s="8"/>
      <c r="C154" s="7"/>
      <c r="D154" s="401" t="s">
        <v>363</v>
      </c>
      <c r="E154" s="105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spans="1:25" ht="13.5" hidden="1" customHeight="1">
      <c r="A155" s="10"/>
      <c r="B155" s="8"/>
      <c r="C155" s="7"/>
      <c r="D155" s="401" t="s">
        <v>364</v>
      </c>
      <c r="E155" s="105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spans="1:25" ht="13.5" customHeight="1">
      <c r="A156" s="10"/>
      <c r="B156" s="8"/>
      <c r="C156" s="7"/>
      <c r="D156" s="401"/>
      <c r="E156" s="105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spans="1:25" ht="13.5" customHeight="1">
      <c r="A157" s="10"/>
      <c r="B157" s="8"/>
      <c r="C157" s="7" t="s">
        <v>365</v>
      </c>
      <c r="D157" s="401"/>
      <c r="E157" s="105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spans="1:25" ht="13.5" customHeight="1">
      <c r="A158" s="10"/>
      <c r="B158" s="8"/>
      <c r="C158" s="7" t="s">
        <v>366</v>
      </c>
      <c r="D158" s="401"/>
      <c r="E158" s="105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spans="1:25" ht="13.5" customHeight="1">
      <c r="A159" s="10"/>
      <c r="B159" s="8"/>
      <c r="C159" s="7" t="s">
        <v>367</v>
      </c>
      <c r="D159" s="401"/>
      <c r="E159" s="105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spans="1:25" ht="13.5" customHeight="1">
      <c r="A160" s="10"/>
      <c r="B160" s="8"/>
      <c r="C160" s="7" t="s">
        <v>368</v>
      </c>
      <c r="D160" s="401"/>
      <c r="E160" s="105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spans="1:25" ht="13.5" customHeight="1">
      <c r="A161" s="10"/>
      <c r="B161" s="8"/>
      <c r="C161" s="7" t="s">
        <v>369</v>
      </c>
      <c r="D161" s="401"/>
      <c r="E161" s="105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spans="1:25" ht="13.5" customHeight="1">
      <c r="A162" s="10"/>
      <c r="B162" s="8"/>
      <c r="C162" s="7" t="s">
        <v>370</v>
      </c>
      <c r="D162" s="401"/>
      <c r="E162" s="105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spans="1:25" ht="13.5" customHeight="1">
      <c r="A163" s="10"/>
      <c r="B163" s="8"/>
      <c r="C163" s="7"/>
      <c r="D163" s="401"/>
      <c r="E163" s="105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spans="1:25" ht="13.5" customHeight="1">
      <c r="A164" s="10"/>
      <c r="B164" s="8" t="s">
        <v>371</v>
      </c>
      <c r="C164" s="7"/>
      <c r="D164" s="401"/>
      <c r="E164" s="108">
        <f>+E175+E179</f>
        <v>138513745.28158045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spans="1:25" ht="13.5" customHeight="1">
      <c r="A165" s="10"/>
      <c r="B165" s="8"/>
      <c r="C165" s="7"/>
      <c r="D165" s="401"/>
      <c r="E165" s="105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spans="1:25" ht="13.5" customHeight="1">
      <c r="A166" s="10"/>
      <c r="B166" s="8"/>
      <c r="C166" s="7" t="s">
        <v>372</v>
      </c>
      <c r="D166" s="401"/>
      <c r="E166" s="105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spans="1:25" ht="13.5" customHeight="1">
      <c r="A167" s="10"/>
      <c r="B167" s="8"/>
      <c r="C167" s="7"/>
      <c r="D167" s="401"/>
      <c r="E167" s="105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spans="1:25" ht="13.5" customHeight="1">
      <c r="A168" s="10"/>
      <c r="B168" s="8"/>
      <c r="C168" s="7" t="s">
        <v>373</v>
      </c>
      <c r="D168" s="401"/>
      <c r="E168" s="105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spans="1:25" ht="13.5" hidden="1" customHeight="1">
      <c r="A169" s="10"/>
      <c r="B169" s="8"/>
      <c r="C169" s="7"/>
      <c r="D169" s="401"/>
      <c r="E169" s="105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spans="1:25" ht="13.5" hidden="1" customHeight="1">
      <c r="A170" s="10"/>
      <c r="B170" s="8"/>
      <c r="C170" s="7"/>
      <c r="D170" s="401" t="s">
        <v>374</v>
      </c>
      <c r="E170" s="105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spans="1:25" ht="13.5" hidden="1" customHeight="1">
      <c r="A171" s="10"/>
      <c r="B171" s="8"/>
      <c r="C171" s="7"/>
      <c r="D171" s="401" t="s">
        <v>375</v>
      </c>
      <c r="E171" s="105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spans="1:25" ht="13.5" hidden="1" customHeight="1">
      <c r="A172" s="10"/>
      <c r="B172" s="8"/>
      <c r="C172" s="7"/>
      <c r="D172" s="401" t="s">
        <v>376</v>
      </c>
      <c r="E172" s="105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spans="1:25" ht="13.5" hidden="1" customHeight="1">
      <c r="A173" s="10"/>
      <c r="B173" s="8"/>
      <c r="C173" s="7"/>
      <c r="D173" s="401" t="s">
        <v>377</v>
      </c>
      <c r="E173" s="105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spans="1:25" ht="13.5" customHeight="1">
      <c r="A174" s="10"/>
      <c r="B174" s="8"/>
      <c r="C174" s="7"/>
      <c r="D174" s="401"/>
      <c r="E174" s="105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spans="1:25" ht="13.5" customHeight="1">
      <c r="A175" s="10"/>
      <c r="B175" s="8"/>
      <c r="C175" s="7" t="s">
        <v>378</v>
      </c>
      <c r="D175" s="401"/>
      <c r="E175" s="105">
        <v>0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25" ht="12.75" customHeight="1">
      <c r="A176" s="10"/>
      <c r="B176" s="8"/>
      <c r="C176" s="7" t="s">
        <v>379</v>
      </c>
      <c r="D176" s="401"/>
      <c r="E176" s="105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spans="1:25" ht="12.75" customHeight="1">
      <c r="A177" s="10"/>
      <c r="B177" s="8"/>
      <c r="C177" s="7" t="s">
        <v>380</v>
      </c>
      <c r="D177" s="401"/>
      <c r="E177" s="105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spans="1:25" ht="12.75" customHeight="1">
      <c r="A178" s="10"/>
      <c r="B178" s="8"/>
      <c r="C178" s="7" t="s">
        <v>381</v>
      </c>
      <c r="D178" s="401"/>
      <c r="E178" s="105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spans="1:25" ht="13.5" customHeight="1">
      <c r="A179" s="10"/>
      <c r="B179" s="8"/>
      <c r="C179" s="7" t="s">
        <v>382</v>
      </c>
      <c r="D179" s="401"/>
      <c r="E179" s="105">
        <f>+'0BJ PROGR. I-II Y III'!T369</f>
        <v>138513745.28158045</v>
      </c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spans="1:25" ht="13.5" customHeight="1">
      <c r="A180" s="10"/>
      <c r="B180" s="8"/>
      <c r="C180" s="7"/>
      <c r="D180" s="401"/>
      <c r="E180" s="105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spans="1:25" ht="13.5" customHeight="1">
      <c r="A181" s="10" t="s">
        <v>383</v>
      </c>
      <c r="B181" s="8"/>
      <c r="C181" s="7"/>
      <c r="D181" s="401"/>
      <c r="E181" s="106">
        <f>+'CLASIF.OBJ AL GASTO X PROG.'!D320+'CLASIF.OBJ AL GASTO X PROG.'!F320+'DETALLE PROG. III'!D316</f>
        <v>268024503.07999998</v>
      </c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spans="1:25" ht="13.5" customHeight="1">
      <c r="A182" s="110"/>
      <c r="B182" s="111"/>
      <c r="C182" s="112"/>
      <c r="D182" s="402"/>
      <c r="E182" s="11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25" ht="13.5" customHeight="1">
      <c r="A183" s="10"/>
      <c r="B183" s="8"/>
      <c r="C183" s="7"/>
      <c r="D183" s="401"/>
      <c r="E183" s="105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5" ht="13.5" customHeight="1">
      <c r="A184" s="10"/>
      <c r="B184" s="8"/>
      <c r="C184" s="7"/>
      <c r="D184" s="401"/>
      <c r="E184" s="105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25" ht="13.5" customHeight="1">
      <c r="A185" s="10"/>
      <c r="B185" s="8"/>
      <c r="C185" s="7"/>
      <c r="D185" s="401"/>
      <c r="E185" s="105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25" ht="13.5" customHeight="1">
      <c r="A186" s="10"/>
      <c r="B186" s="8"/>
      <c r="C186" s="7"/>
      <c r="D186" s="401"/>
      <c r="E186" s="105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25" ht="13.5" customHeight="1">
      <c r="A187" s="10"/>
      <c r="B187" s="8"/>
      <c r="C187" s="7"/>
      <c r="D187" s="401"/>
      <c r="E187" s="105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25" ht="13.5" customHeight="1">
      <c r="A188" s="10"/>
      <c r="B188" s="8"/>
      <c r="C188" s="7"/>
      <c r="D188" s="401"/>
      <c r="E188" s="105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 ht="13.5" customHeight="1">
      <c r="A189" s="10"/>
      <c r="B189" s="8"/>
      <c r="C189" s="7"/>
      <c r="D189" s="401"/>
      <c r="E189" s="105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25" ht="13.5" customHeight="1">
      <c r="A190" s="10"/>
      <c r="B190" s="8"/>
      <c r="C190" s="7"/>
      <c r="D190" s="401"/>
      <c r="E190" s="105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 ht="13.5" customHeight="1">
      <c r="A191" s="10"/>
      <c r="B191" s="8"/>
      <c r="C191" s="7"/>
      <c r="D191" s="401"/>
      <c r="E191" s="105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 ht="13.5" customHeight="1">
      <c r="A192" s="10"/>
      <c r="B192" s="8"/>
      <c r="C192" s="7"/>
      <c r="D192" s="401"/>
      <c r="E192" s="105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ht="13.5" customHeight="1">
      <c r="A193" s="10"/>
      <c r="B193" s="8"/>
      <c r="C193" s="7"/>
      <c r="D193" s="401"/>
      <c r="E193" s="105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ht="13.5" customHeight="1">
      <c r="A194" s="10"/>
      <c r="B194" s="8"/>
      <c r="C194" s="7"/>
      <c r="D194" s="401"/>
      <c r="E194" s="105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ht="13.5" customHeight="1">
      <c r="A195" s="10"/>
      <c r="B195" s="8"/>
      <c r="C195" s="7"/>
      <c r="D195" s="401"/>
      <c r="E195" s="105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ht="13.5" customHeight="1">
      <c r="A196" s="10"/>
      <c r="B196" s="8"/>
      <c r="C196" s="7"/>
      <c r="D196" s="401"/>
      <c r="E196" s="105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ht="13.5" customHeight="1">
      <c r="A197" s="10"/>
      <c r="B197" s="8"/>
      <c r="C197" s="7"/>
      <c r="D197" s="401"/>
      <c r="E197" s="105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ht="13.5" customHeight="1">
      <c r="A198" s="10"/>
      <c r="B198" s="8"/>
      <c r="C198" s="7"/>
      <c r="D198" s="401"/>
      <c r="E198" s="105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ht="13.5" customHeight="1">
      <c r="A199" s="10"/>
      <c r="B199" s="8"/>
      <c r="C199" s="7"/>
      <c r="D199" s="401"/>
      <c r="E199" s="105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ht="13.5" customHeight="1">
      <c r="A200" s="10"/>
      <c r="B200" s="8"/>
      <c r="C200" s="7"/>
      <c r="D200" s="401"/>
      <c r="E200" s="105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spans="1:25" ht="13.5" customHeight="1">
      <c r="A201" s="10"/>
      <c r="B201" s="8"/>
      <c r="C201" s="7"/>
      <c r="D201" s="401"/>
      <c r="E201" s="105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5" ht="13.5" customHeight="1">
      <c r="A202" s="10"/>
      <c r="B202" s="8"/>
      <c r="C202" s="7"/>
      <c r="D202" s="401"/>
      <c r="E202" s="105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spans="1:25" ht="13.5" customHeight="1">
      <c r="A203" s="10"/>
      <c r="B203" s="8"/>
      <c r="C203" s="7"/>
      <c r="D203" s="401"/>
      <c r="E203" s="105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spans="1:25" ht="13.5" customHeight="1">
      <c r="A204" s="10"/>
      <c r="B204" s="8"/>
      <c r="C204" s="7"/>
      <c r="D204" s="401"/>
      <c r="E204" s="105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spans="1:25" ht="13.5" customHeight="1">
      <c r="A205" s="10"/>
      <c r="B205" s="8"/>
      <c r="C205" s="7"/>
      <c r="D205" s="401"/>
      <c r="E205" s="105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spans="1:25" ht="13.5" customHeight="1">
      <c r="A206" s="10"/>
      <c r="B206" s="8"/>
      <c r="C206" s="7"/>
      <c r="D206" s="401"/>
      <c r="E206" s="105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spans="1:25" ht="13.5" customHeight="1">
      <c r="A207" s="10"/>
      <c r="B207" s="8"/>
      <c r="C207" s="7"/>
      <c r="D207" s="401"/>
      <c r="E207" s="105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spans="1:25" ht="13.5" customHeight="1">
      <c r="A208" s="10"/>
      <c r="B208" s="8"/>
      <c r="C208" s="7"/>
      <c r="D208" s="401"/>
      <c r="E208" s="105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spans="1:25" ht="13.5" customHeight="1">
      <c r="A209" s="10"/>
      <c r="B209" s="8"/>
      <c r="C209" s="7"/>
      <c r="D209" s="401"/>
      <c r="E209" s="105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spans="1:25" ht="13.5" customHeight="1">
      <c r="A210" s="10"/>
      <c r="B210" s="8"/>
      <c r="C210" s="7"/>
      <c r="D210" s="401"/>
      <c r="E210" s="105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spans="1:25" ht="13.5" customHeight="1">
      <c r="A211" s="10"/>
      <c r="B211" s="8"/>
      <c r="C211" s="7"/>
      <c r="D211" s="401"/>
      <c r="E211" s="105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spans="1:25" ht="13.5" customHeight="1">
      <c r="A212" s="10"/>
      <c r="B212" s="8"/>
      <c r="C212" s="7"/>
      <c r="D212" s="401"/>
      <c r="E212" s="105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spans="1:25" ht="13.5" customHeight="1">
      <c r="A213" s="10"/>
      <c r="B213" s="8"/>
      <c r="C213" s="7"/>
      <c r="D213" s="401"/>
      <c r="E213" s="105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spans="1:25" ht="13.5" customHeight="1">
      <c r="A214" s="10"/>
      <c r="B214" s="8"/>
      <c r="C214" s="7"/>
      <c r="D214" s="401"/>
      <c r="E214" s="105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spans="1:25" ht="13.5" customHeight="1">
      <c r="A215" s="10"/>
      <c r="B215" s="8"/>
      <c r="C215" s="7"/>
      <c r="D215" s="401"/>
      <c r="E215" s="105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spans="1:25" ht="13.5" customHeight="1">
      <c r="A216" s="10"/>
      <c r="B216" s="8"/>
      <c r="C216" s="7"/>
      <c r="D216" s="401"/>
      <c r="E216" s="105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spans="1:25" ht="13.5" customHeight="1">
      <c r="A217" s="10"/>
      <c r="B217" s="8"/>
      <c r="C217" s="7"/>
      <c r="D217" s="401"/>
      <c r="E217" s="105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spans="1:25" ht="13.5" customHeight="1">
      <c r="A218" s="10"/>
      <c r="B218" s="8"/>
      <c r="C218" s="7"/>
      <c r="D218" s="401"/>
      <c r="E218" s="105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spans="1:25" ht="13.5" customHeight="1">
      <c r="A219" s="10"/>
      <c r="B219" s="8"/>
      <c r="C219" s="7"/>
      <c r="D219" s="401"/>
      <c r="E219" s="105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5" ht="13.5" customHeight="1">
      <c r="A220" s="10"/>
      <c r="B220" s="8"/>
      <c r="C220" s="7"/>
      <c r="D220" s="401"/>
      <c r="E220" s="105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spans="1:25" ht="13.5" customHeight="1">
      <c r="A221" s="10"/>
      <c r="B221" s="8"/>
      <c r="C221" s="7"/>
      <c r="D221" s="401"/>
      <c r="E221" s="105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spans="1:25" ht="13.5" customHeight="1">
      <c r="A222" s="10"/>
      <c r="B222" s="8"/>
      <c r="C222" s="7"/>
      <c r="D222" s="401"/>
      <c r="E222" s="105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spans="1:25" ht="13.5" customHeight="1">
      <c r="A223" s="10"/>
      <c r="B223" s="8"/>
      <c r="C223" s="7"/>
      <c r="D223" s="401"/>
      <c r="E223" s="105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spans="1:25" ht="13.5" customHeight="1">
      <c r="A224" s="10"/>
      <c r="B224" s="8"/>
      <c r="C224" s="7"/>
      <c r="D224" s="401"/>
      <c r="E224" s="105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spans="1:25" ht="13.5" customHeight="1">
      <c r="A225" s="10"/>
      <c r="B225" s="8"/>
      <c r="C225" s="7"/>
      <c r="D225" s="401"/>
      <c r="E225" s="105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spans="1:25" ht="13.5" customHeight="1">
      <c r="A226" s="10"/>
      <c r="B226" s="8"/>
      <c r="C226" s="7"/>
      <c r="D226" s="401"/>
      <c r="E226" s="105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spans="1:25" ht="13.5" customHeight="1">
      <c r="A227" s="10"/>
      <c r="B227" s="8"/>
      <c r="C227" s="7"/>
      <c r="D227" s="401"/>
      <c r="E227" s="105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spans="1:25" ht="13.5" customHeight="1">
      <c r="A228" s="10"/>
      <c r="B228" s="8"/>
      <c r="C228" s="7"/>
      <c r="D228" s="401"/>
      <c r="E228" s="105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spans="1:25" ht="13.5" customHeight="1">
      <c r="A229" s="10"/>
      <c r="B229" s="8"/>
      <c r="C229" s="7"/>
      <c r="D229" s="401"/>
      <c r="E229" s="105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spans="1:25" ht="13.5" customHeight="1">
      <c r="A230" s="10"/>
      <c r="B230" s="8"/>
      <c r="C230" s="7"/>
      <c r="D230" s="401"/>
      <c r="E230" s="105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spans="1:25" ht="13.5" customHeight="1">
      <c r="A231" s="10"/>
      <c r="B231" s="8"/>
      <c r="C231" s="7"/>
      <c r="D231" s="401"/>
      <c r="E231" s="105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spans="1:25" ht="13.5" customHeight="1">
      <c r="A232" s="10"/>
      <c r="B232" s="8"/>
      <c r="C232" s="7"/>
      <c r="D232" s="401"/>
      <c r="E232" s="105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spans="1:25" ht="13.5" customHeight="1">
      <c r="A233" s="10"/>
      <c r="B233" s="8"/>
      <c r="C233" s="7"/>
      <c r="D233" s="401"/>
      <c r="E233" s="105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spans="1:25" ht="13.5" customHeight="1">
      <c r="A234" s="10"/>
      <c r="B234" s="8"/>
      <c r="C234" s="7"/>
      <c r="D234" s="401"/>
      <c r="E234" s="105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ht="13.5" customHeight="1">
      <c r="A235" s="10"/>
      <c r="B235" s="8"/>
      <c r="C235" s="7"/>
      <c r="D235" s="401"/>
      <c r="E235" s="105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ht="13.5" customHeight="1">
      <c r="A236" s="10"/>
      <c r="B236" s="8"/>
      <c r="C236" s="7"/>
      <c r="D236" s="401"/>
      <c r="E236" s="105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ht="13.5" customHeight="1">
      <c r="A237" s="10"/>
      <c r="B237" s="8"/>
      <c r="C237" s="7"/>
      <c r="D237" s="401"/>
      <c r="E237" s="105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13.5" customHeight="1">
      <c r="A238" s="10"/>
      <c r="B238" s="8"/>
      <c r="C238" s="7"/>
      <c r="D238" s="401"/>
      <c r="E238" s="105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13.5" customHeight="1">
      <c r="A239" s="10"/>
      <c r="B239" s="8"/>
      <c r="C239" s="7"/>
      <c r="D239" s="401"/>
      <c r="E239" s="105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13.5" customHeight="1">
      <c r="A240" s="10"/>
      <c r="B240" s="8"/>
      <c r="C240" s="7"/>
      <c r="D240" s="401"/>
      <c r="E240" s="105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ht="13.5" customHeight="1">
      <c r="A241" s="10"/>
      <c r="B241" s="8"/>
      <c r="C241" s="7"/>
      <c r="D241" s="401"/>
      <c r="E241" s="105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ht="13.5" customHeight="1">
      <c r="A242" s="10"/>
      <c r="B242" s="8"/>
      <c r="C242" s="7"/>
      <c r="D242" s="401"/>
      <c r="E242" s="105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ht="13.5" customHeight="1">
      <c r="A243" s="10"/>
      <c r="B243" s="8"/>
      <c r="C243" s="7"/>
      <c r="D243" s="401"/>
      <c r="E243" s="105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ht="13.5" customHeight="1">
      <c r="A244" s="10"/>
      <c r="B244" s="8"/>
      <c r="C244" s="7"/>
      <c r="D244" s="401"/>
      <c r="E244" s="105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ht="13.5" customHeight="1">
      <c r="A245" s="10"/>
      <c r="B245" s="8"/>
      <c r="C245" s="7"/>
      <c r="D245" s="401"/>
      <c r="E245" s="105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spans="1:25" ht="13.5" customHeight="1">
      <c r="A246" s="10"/>
      <c r="B246" s="8"/>
      <c r="C246" s="7"/>
      <c r="D246" s="401"/>
      <c r="E246" s="105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spans="1:25" ht="13.5" customHeight="1">
      <c r="A247" s="10"/>
      <c r="B247" s="8"/>
      <c r="C247" s="7"/>
      <c r="D247" s="401"/>
      <c r="E247" s="105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spans="1:25" ht="13.5" customHeight="1">
      <c r="A248" s="10"/>
      <c r="B248" s="8"/>
      <c r="C248" s="7"/>
      <c r="D248" s="401"/>
      <c r="E248" s="105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spans="1:25" ht="13.5" customHeight="1">
      <c r="A249" s="10"/>
      <c r="B249" s="8"/>
      <c r="C249" s="7"/>
      <c r="D249" s="401"/>
      <c r="E249" s="105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spans="1:25" ht="13.5" customHeight="1">
      <c r="A250" s="10"/>
      <c r="B250" s="8"/>
      <c r="C250" s="7"/>
      <c r="D250" s="401"/>
      <c r="E250" s="105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spans="1:25" ht="13.5" customHeight="1">
      <c r="A251" s="10"/>
      <c r="B251" s="8"/>
      <c r="C251" s="7"/>
      <c r="D251" s="401"/>
      <c r="E251" s="105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spans="1:25" ht="13.5" customHeight="1">
      <c r="A252" s="10"/>
      <c r="B252" s="8"/>
      <c r="C252" s="7"/>
      <c r="D252" s="401"/>
      <c r="E252" s="105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spans="1:25" ht="13.5" customHeight="1">
      <c r="A253" s="10"/>
      <c r="B253" s="8"/>
      <c r="C253" s="7"/>
      <c r="D253" s="401"/>
      <c r="E253" s="105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spans="1:25" ht="13.5" customHeight="1">
      <c r="A254" s="10"/>
      <c r="B254" s="8"/>
      <c r="C254" s="7"/>
      <c r="D254" s="401"/>
      <c r="E254" s="105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spans="1:25" ht="13.5" customHeight="1">
      <c r="A255" s="10"/>
      <c r="B255" s="8"/>
      <c r="C255" s="7"/>
      <c r="D255" s="401"/>
      <c r="E255" s="105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5" ht="13.5" customHeight="1">
      <c r="A256" s="10"/>
      <c r="B256" s="8"/>
      <c r="C256" s="7"/>
      <c r="D256" s="401"/>
      <c r="E256" s="105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spans="1:25" ht="13.5" customHeight="1">
      <c r="A257" s="10"/>
      <c r="B257" s="8"/>
      <c r="C257" s="7"/>
      <c r="D257" s="401"/>
      <c r="E257" s="105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spans="1:25" ht="13.5" customHeight="1">
      <c r="A258" s="10"/>
      <c r="B258" s="8"/>
      <c r="C258" s="7"/>
      <c r="D258" s="401"/>
      <c r="E258" s="105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spans="1:25" ht="13.5" customHeight="1">
      <c r="A259" s="10"/>
      <c r="B259" s="8"/>
      <c r="C259" s="7"/>
      <c r="D259" s="401"/>
      <c r="E259" s="105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spans="1:25" ht="13.5" customHeight="1">
      <c r="A260" s="10"/>
      <c r="B260" s="8"/>
      <c r="C260" s="7"/>
      <c r="D260" s="401"/>
      <c r="E260" s="105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spans="1:25" ht="13.5" customHeight="1">
      <c r="A261" s="10"/>
      <c r="B261" s="8"/>
      <c r="C261" s="7"/>
      <c r="D261" s="401"/>
      <c r="E261" s="105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spans="1:25" ht="13.5" customHeight="1">
      <c r="A262" s="10"/>
      <c r="B262" s="8"/>
      <c r="C262" s="7"/>
      <c r="D262" s="401"/>
      <c r="E262" s="105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spans="1:25" ht="13.5" customHeight="1">
      <c r="A263" s="10"/>
      <c r="B263" s="8"/>
      <c r="C263" s="7"/>
      <c r="D263" s="401"/>
      <c r="E263" s="105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spans="1:25" ht="13.5" customHeight="1">
      <c r="A264" s="10"/>
      <c r="B264" s="8"/>
      <c r="C264" s="7"/>
      <c r="D264" s="401"/>
      <c r="E264" s="105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spans="1:25" ht="13.5" customHeight="1">
      <c r="A265" s="10"/>
      <c r="B265" s="8"/>
      <c r="C265" s="7"/>
      <c r="D265" s="401"/>
      <c r="E265" s="105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spans="1:25" ht="13.5" customHeight="1">
      <c r="A266" s="10"/>
      <c r="B266" s="8"/>
      <c r="C266" s="7"/>
      <c r="D266" s="401"/>
      <c r="E266" s="105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spans="1:25" ht="13.5" customHeight="1">
      <c r="A267" s="10"/>
      <c r="B267" s="8"/>
      <c r="C267" s="7"/>
      <c r="D267" s="401"/>
      <c r="E267" s="105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spans="1:25" ht="13.5" customHeight="1">
      <c r="A268" s="10"/>
      <c r="B268" s="8"/>
      <c r="C268" s="7"/>
      <c r="D268" s="401"/>
      <c r="E268" s="105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spans="1:25" ht="13.5" customHeight="1">
      <c r="A269" s="10"/>
      <c r="B269" s="8"/>
      <c r="C269" s="7"/>
      <c r="D269" s="401"/>
      <c r="E269" s="105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spans="1:25" ht="13.5" customHeight="1">
      <c r="A270" s="10"/>
      <c r="B270" s="8"/>
      <c r="C270" s="7"/>
      <c r="D270" s="401"/>
      <c r="E270" s="105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spans="1:25" ht="13.5" customHeight="1">
      <c r="A271" s="10"/>
      <c r="B271" s="8"/>
      <c r="C271" s="7"/>
      <c r="D271" s="401"/>
      <c r="E271" s="105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spans="1:25" ht="13.5" customHeight="1">
      <c r="A272" s="10"/>
      <c r="B272" s="8"/>
      <c r="C272" s="7"/>
      <c r="D272" s="401"/>
      <c r="E272" s="105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spans="1:25" ht="13.5" customHeight="1">
      <c r="A273" s="10"/>
      <c r="B273" s="8"/>
      <c r="C273" s="7"/>
      <c r="D273" s="401"/>
      <c r="E273" s="105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5" ht="13.5" customHeight="1">
      <c r="A274" s="10"/>
      <c r="B274" s="8"/>
      <c r="C274" s="7"/>
      <c r="D274" s="401"/>
      <c r="E274" s="105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spans="1:25" ht="13.5" customHeight="1">
      <c r="A275" s="10"/>
      <c r="B275" s="8"/>
      <c r="C275" s="7"/>
      <c r="D275" s="401"/>
      <c r="E275" s="105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spans="1:25" ht="13.5" customHeight="1">
      <c r="A276" s="10"/>
      <c r="B276" s="8"/>
      <c r="C276" s="7"/>
      <c r="D276" s="401"/>
      <c r="E276" s="105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spans="1:25" ht="13.5" customHeight="1">
      <c r="A277" s="10"/>
      <c r="B277" s="8"/>
      <c r="C277" s="7"/>
      <c r="D277" s="401"/>
      <c r="E277" s="105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spans="1:25" ht="13.5" customHeight="1">
      <c r="A278" s="10"/>
      <c r="B278" s="8"/>
      <c r="C278" s="7"/>
      <c r="D278" s="401"/>
      <c r="E278" s="105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spans="1:25" ht="13.5" customHeight="1">
      <c r="A279" s="10"/>
      <c r="B279" s="8"/>
      <c r="C279" s="7"/>
      <c r="D279" s="401"/>
      <c r="E279" s="105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spans="1:25" ht="13.5" customHeight="1">
      <c r="A280" s="10"/>
      <c r="B280" s="8"/>
      <c r="C280" s="7"/>
      <c r="D280" s="401"/>
      <c r="E280" s="105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spans="1:25" ht="13.5" customHeight="1">
      <c r="A281" s="10"/>
      <c r="B281" s="8"/>
      <c r="C281" s="7"/>
      <c r="D281" s="401"/>
      <c r="E281" s="105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spans="1:25" ht="13.5" customHeight="1">
      <c r="A282" s="10"/>
      <c r="B282" s="8"/>
      <c r="C282" s="7"/>
      <c r="D282" s="401"/>
      <c r="E282" s="105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spans="1:25" ht="13.5" customHeight="1">
      <c r="A283" s="10"/>
      <c r="B283" s="8"/>
      <c r="C283" s="7"/>
      <c r="D283" s="401"/>
      <c r="E283" s="105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spans="1:25" ht="13.5" customHeight="1">
      <c r="A284" s="10"/>
      <c r="B284" s="8"/>
      <c r="C284" s="7"/>
      <c r="D284" s="401"/>
      <c r="E284" s="105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spans="1:25" ht="13.5" customHeight="1">
      <c r="A285" s="10"/>
      <c r="B285" s="8"/>
      <c r="C285" s="7"/>
      <c r="D285" s="401"/>
      <c r="E285" s="105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spans="1:25" ht="13.5" customHeight="1">
      <c r="A286" s="10"/>
      <c r="B286" s="8"/>
      <c r="C286" s="7"/>
      <c r="D286" s="401"/>
      <c r="E286" s="105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spans="1:25" ht="13.5" customHeight="1">
      <c r="A287" s="10"/>
      <c r="B287" s="8"/>
      <c r="C287" s="7"/>
      <c r="D287" s="401"/>
      <c r="E287" s="105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spans="1:25" ht="13.5" customHeight="1">
      <c r="A288" s="10"/>
      <c r="B288" s="8"/>
      <c r="C288" s="7"/>
      <c r="D288" s="401"/>
      <c r="E288" s="105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spans="1:25" ht="13.5" customHeight="1">
      <c r="A289" s="10"/>
      <c r="B289" s="8"/>
      <c r="C289" s="7"/>
      <c r="D289" s="401"/>
      <c r="E289" s="105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spans="1:25" ht="13.5" customHeight="1">
      <c r="A290" s="10"/>
      <c r="B290" s="8"/>
      <c r="C290" s="7"/>
      <c r="D290" s="401"/>
      <c r="E290" s="105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spans="1:25" ht="13.5" customHeight="1">
      <c r="A291" s="10"/>
      <c r="B291" s="8"/>
      <c r="C291" s="7"/>
      <c r="D291" s="401"/>
      <c r="E291" s="105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5" ht="13.5" customHeight="1">
      <c r="A292" s="10"/>
      <c r="B292" s="8"/>
      <c r="C292" s="7"/>
      <c r="D292" s="401"/>
      <c r="E292" s="105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spans="1:25" ht="13.5" customHeight="1">
      <c r="A293" s="10"/>
      <c r="B293" s="8"/>
      <c r="C293" s="7"/>
      <c r="D293" s="401"/>
      <c r="E293" s="105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spans="1:25" ht="13.5" customHeight="1">
      <c r="A294" s="10"/>
      <c r="B294" s="8"/>
      <c r="C294" s="7"/>
      <c r="D294" s="401"/>
      <c r="E294" s="105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</row>
    <row r="295" spans="1:25" ht="13.5" customHeight="1">
      <c r="A295" s="10"/>
      <c r="B295" s="8"/>
      <c r="C295" s="7"/>
      <c r="D295" s="401"/>
      <c r="E295" s="105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</row>
    <row r="296" spans="1:25" ht="13.5" customHeight="1">
      <c r="A296" s="10"/>
      <c r="B296" s="8"/>
      <c r="C296" s="7"/>
      <c r="D296" s="401"/>
      <c r="E296" s="105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</row>
    <row r="297" spans="1:25" ht="13.5" customHeight="1">
      <c r="A297" s="10"/>
      <c r="B297" s="8"/>
      <c r="C297" s="7"/>
      <c r="D297" s="401"/>
      <c r="E297" s="105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</row>
    <row r="298" spans="1:25" ht="13.5" customHeight="1">
      <c r="A298" s="10"/>
      <c r="B298" s="8"/>
      <c r="C298" s="7"/>
      <c r="D298" s="401"/>
      <c r="E298" s="105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</row>
    <row r="299" spans="1:25" ht="13.5" customHeight="1">
      <c r="A299" s="10"/>
      <c r="B299" s="8"/>
      <c r="C299" s="7"/>
      <c r="D299" s="401"/>
      <c r="E299" s="105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</row>
    <row r="300" spans="1:25" ht="13.5" customHeight="1">
      <c r="A300" s="10"/>
      <c r="B300" s="8"/>
      <c r="C300" s="7"/>
      <c r="D300" s="401"/>
      <c r="E300" s="105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</row>
    <row r="301" spans="1:25" ht="13.5" customHeight="1">
      <c r="A301" s="10"/>
      <c r="B301" s="8"/>
      <c r="C301" s="7"/>
      <c r="D301" s="401"/>
      <c r="E301" s="105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</row>
    <row r="302" spans="1:25" ht="13.5" customHeight="1">
      <c r="A302" s="10"/>
      <c r="B302" s="8"/>
      <c r="C302" s="7"/>
      <c r="D302" s="401"/>
      <c r="E302" s="105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</row>
    <row r="303" spans="1:25" ht="13.5" customHeight="1">
      <c r="A303" s="10"/>
      <c r="B303" s="8"/>
      <c r="C303" s="7"/>
      <c r="D303" s="401"/>
      <c r="E303" s="105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</row>
    <row r="304" spans="1:25" ht="13.5" customHeight="1">
      <c r="A304" s="10"/>
      <c r="B304" s="8"/>
      <c r="C304" s="7"/>
      <c r="D304" s="401"/>
      <c r="E304" s="105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</row>
    <row r="305" spans="1:25" ht="13.5" customHeight="1">
      <c r="A305" s="10"/>
      <c r="B305" s="8"/>
      <c r="C305" s="7"/>
      <c r="D305" s="401"/>
      <c r="E305" s="105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</row>
    <row r="306" spans="1:25" ht="13.5" customHeight="1">
      <c r="A306" s="10"/>
      <c r="B306" s="8"/>
      <c r="C306" s="7"/>
      <c r="D306" s="401"/>
      <c r="E306" s="105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</row>
    <row r="307" spans="1:25" ht="13.5" customHeight="1">
      <c r="A307" s="10"/>
      <c r="B307" s="8"/>
      <c r="C307" s="7"/>
      <c r="D307" s="401"/>
      <c r="E307" s="105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</row>
    <row r="308" spans="1:25" ht="13.5" customHeight="1">
      <c r="A308" s="10"/>
      <c r="B308" s="8"/>
      <c r="C308" s="7"/>
      <c r="D308" s="401"/>
      <c r="E308" s="105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</row>
    <row r="309" spans="1:25" ht="13.5" customHeight="1">
      <c r="A309" s="10"/>
      <c r="B309" s="8"/>
      <c r="C309" s="7"/>
      <c r="D309" s="401"/>
      <c r="E309" s="105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spans="1:25" ht="13.5" customHeight="1">
      <c r="A310" s="10"/>
      <c r="B310" s="8"/>
      <c r="C310" s="7"/>
      <c r="D310" s="401"/>
      <c r="E310" s="105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</row>
    <row r="311" spans="1:25" ht="13.5" customHeight="1">
      <c r="A311" s="10"/>
      <c r="B311" s="8"/>
      <c r="C311" s="7"/>
      <c r="D311" s="401"/>
      <c r="E311" s="105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</row>
    <row r="312" spans="1:25" ht="13.5" customHeight="1">
      <c r="A312" s="10"/>
      <c r="B312" s="8"/>
      <c r="C312" s="7"/>
      <c r="D312" s="401"/>
      <c r="E312" s="105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</row>
    <row r="313" spans="1:25" ht="13.5" customHeight="1">
      <c r="A313" s="10"/>
      <c r="B313" s="8"/>
      <c r="C313" s="7"/>
      <c r="D313" s="401"/>
      <c r="E313" s="105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</row>
    <row r="314" spans="1:25" ht="13.5" customHeight="1">
      <c r="A314" s="10"/>
      <c r="B314" s="8"/>
      <c r="C314" s="7"/>
      <c r="D314" s="401"/>
      <c r="E314" s="105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</row>
    <row r="315" spans="1:25" ht="13.5" customHeight="1">
      <c r="A315" s="10"/>
      <c r="B315" s="8"/>
      <c r="C315" s="7"/>
      <c r="D315" s="401"/>
      <c r="E315" s="105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</row>
    <row r="316" spans="1:25" ht="13.5" customHeight="1">
      <c r="A316" s="10"/>
      <c r="B316" s="8"/>
      <c r="C316" s="7"/>
      <c r="D316" s="401"/>
      <c r="E316" s="105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</row>
    <row r="317" spans="1:25" ht="13.5" customHeight="1">
      <c r="A317" s="10"/>
      <c r="B317" s="8"/>
      <c r="C317" s="7"/>
      <c r="D317" s="401"/>
      <c r="E317" s="105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</row>
    <row r="318" spans="1:25" ht="13.5" customHeight="1">
      <c r="A318" s="10"/>
      <c r="B318" s="8"/>
      <c r="C318" s="7"/>
      <c r="D318" s="401"/>
      <c r="E318" s="105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</row>
    <row r="319" spans="1:25" ht="13.5" customHeight="1">
      <c r="A319" s="10"/>
      <c r="B319" s="8"/>
      <c r="C319" s="7"/>
      <c r="D319" s="401"/>
      <c r="E319" s="105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</row>
    <row r="320" spans="1:25" ht="13.5" customHeight="1">
      <c r="A320" s="10"/>
      <c r="B320" s="8"/>
      <c r="C320" s="7"/>
      <c r="D320" s="401"/>
      <c r="E320" s="105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</row>
    <row r="321" spans="1:25" ht="13.5" customHeight="1">
      <c r="A321" s="10"/>
      <c r="B321" s="8"/>
      <c r="C321" s="7"/>
      <c r="D321" s="401"/>
      <c r="E321" s="105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</row>
    <row r="322" spans="1:25" ht="13.5" customHeight="1">
      <c r="A322" s="10"/>
      <c r="B322" s="8"/>
      <c r="C322" s="7"/>
      <c r="D322" s="401"/>
      <c r="E322" s="105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</row>
    <row r="323" spans="1:25" ht="13.5" customHeight="1">
      <c r="A323" s="10"/>
      <c r="B323" s="8"/>
      <c r="C323" s="7"/>
      <c r="D323" s="401"/>
      <c r="E323" s="105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</row>
    <row r="324" spans="1:25" ht="13.5" customHeight="1">
      <c r="A324" s="10"/>
      <c r="B324" s="8"/>
      <c r="C324" s="7"/>
      <c r="D324" s="401"/>
      <c r="E324" s="105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</row>
    <row r="325" spans="1:25" ht="13.5" customHeight="1">
      <c r="A325" s="10"/>
      <c r="B325" s="8"/>
      <c r="C325" s="7"/>
      <c r="D325" s="401"/>
      <c r="E325" s="105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</row>
    <row r="326" spans="1:25" ht="13.5" customHeight="1">
      <c r="A326" s="10"/>
      <c r="B326" s="8"/>
      <c r="C326" s="7"/>
      <c r="D326" s="401"/>
      <c r="E326" s="105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</row>
    <row r="327" spans="1:25" ht="13.5" customHeight="1">
      <c r="A327" s="10"/>
      <c r="B327" s="8"/>
      <c r="C327" s="7"/>
      <c r="D327" s="401"/>
      <c r="E327" s="105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</row>
    <row r="328" spans="1:25" ht="13.5" customHeight="1">
      <c r="A328" s="10"/>
      <c r="B328" s="8"/>
      <c r="C328" s="7"/>
      <c r="D328" s="401"/>
      <c r="E328" s="105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</row>
    <row r="329" spans="1:25" ht="13.5" customHeight="1">
      <c r="A329" s="10"/>
      <c r="B329" s="8"/>
      <c r="C329" s="7"/>
      <c r="D329" s="401"/>
      <c r="E329" s="105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</row>
    <row r="330" spans="1:25" ht="13.5" customHeight="1">
      <c r="A330" s="10"/>
      <c r="B330" s="8"/>
      <c r="C330" s="7"/>
      <c r="D330" s="401"/>
      <c r="E330" s="105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</row>
    <row r="331" spans="1:25" ht="13.5" customHeight="1">
      <c r="A331" s="10"/>
      <c r="B331" s="8"/>
      <c r="C331" s="7"/>
      <c r="D331" s="401"/>
      <c r="E331" s="105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</row>
    <row r="332" spans="1:25" ht="13.5" customHeight="1">
      <c r="A332" s="10"/>
      <c r="B332" s="8"/>
      <c r="C332" s="7"/>
      <c r="D332" s="401"/>
      <c r="E332" s="105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</row>
    <row r="333" spans="1:25" ht="13.5" customHeight="1">
      <c r="A333" s="10"/>
      <c r="B333" s="8"/>
      <c r="C333" s="7"/>
      <c r="D333" s="401"/>
      <c r="E333" s="105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</row>
    <row r="334" spans="1:25" ht="13.5" customHeight="1">
      <c r="A334" s="10"/>
      <c r="B334" s="8"/>
      <c r="C334" s="7"/>
      <c r="D334" s="401"/>
      <c r="E334" s="105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</row>
    <row r="335" spans="1:25" ht="13.5" customHeight="1">
      <c r="A335" s="10"/>
      <c r="B335" s="8"/>
      <c r="C335" s="7"/>
      <c r="D335" s="401"/>
      <c r="E335" s="105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</row>
    <row r="336" spans="1:25" ht="13.5" customHeight="1">
      <c r="A336" s="10"/>
      <c r="B336" s="8"/>
      <c r="C336" s="7"/>
      <c r="D336" s="401"/>
      <c r="E336" s="105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</row>
    <row r="337" spans="1:25" ht="13.5" customHeight="1">
      <c r="A337" s="10"/>
      <c r="B337" s="8"/>
      <c r="C337" s="7"/>
      <c r="D337" s="401"/>
      <c r="E337" s="105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</row>
    <row r="338" spans="1:25" ht="13.5" customHeight="1">
      <c r="A338" s="10"/>
      <c r="B338" s="8"/>
      <c r="C338" s="7"/>
      <c r="D338" s="401"/>
      <c r="E338" s="105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</row>
    <row r="339" spans="1:25" ht="13.5" customHeight="1">
      <c r="A339" s="10"/>
      <c r="B339" s="8"/>
      <c r="C339" s="7"/>
      <c r="D339" s="401"/>
      <c r="E339" s="105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</row>
    <row r="340" spans="1:25" ht="13.5" customHeight="1">
      <c r="A340" s="10"/>
      <c r="B340" s="8"/>
      <c r="C340" s="7"/>
      <c r="D340" s="401"/>
      <c r="E340" s="105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</row>
    <row r="341" spans="1:25" ht="13.5" customHeight="1">
      <c r="A341" s="10"/>
      <c r="B341" s="8"/>
      <c r="C341" s="7"/>
      <c r="D341" s="401"/>
      <c r="E341" s="105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</row>
    <row r="342" spans="1:25" ht="13.5" customHeight="1">
      <c r="A342" s="10"/>
      <c r="B342" s="8"/>
      <c r="C342" s="7"/>
      <c r="D342" s="401"/>
      <c r="E342" s="105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</row>
    <row r="343" spans="1:25" ht="13.5" customHeight="1">
      <c r="A343" s="10"/>
      <c r="B343" s="8"/>
      <c r="C343" s="7"/>
      <c r="D343" s="401"/>
      <c r="E343" s="105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</row>
    <row r="344" spans="1:25" ht="13.5" customHeight="1">
      <c r="A344" s="10"/>
      <c r="B344" s="8"/>
      <c r="C344" s="7"/>
      <c r="D344" s="401"/>
      <c r="E344" s="105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</row>
    <row r="345" spans="1:25" ht="13.5" customHeight="1">
      <c r="A345" s="10"/>
      <c r="B345" s="8"/>
      <c r="C345" s="7"/>
      <c r="D345" s="401"/>
      <c r="E345" s="105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</row>
    <row r="346" spans="1:25" ht="13.5" customHeight="1">
      <c r="A346" s="10"/>
      <c r="B346" s="8"/>
      <c r="C346" s="7"/>
      <c r="D346" s="401"/>
      <c r="E346" s="105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</row>
    <row r="347" spans="1:25" ht="13.5" customHeight="1">
      <c r="A347" s="10"/>
      <c r="B347" s="8"/>
      <c r="C347" s="7"/>
      <c r="D347" s="401"/>
      <c r="E347" s="105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</row>
    <row r="348" spans="1:25" ht="13.5" customHeight="1">
      <c r="A348" s="10"/>
      <c r="B348" s="8"/>
      <c r="C348" s="7"/>
      <c r="D348" s="401"/>
      <c r="E348" s="105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</row>
    <row r="349" spans="1:25" ht="13.5" customHeight="1">
      <c r="A349" s="10"/>
      <c r="B349" s="8"/>
      <c r="C349" s="7"/>
      <c r="D349" s="401"/>
      <c r="E349" s="105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</row>
    <row r="350" spans="1:25" ht="13.5" customHeight="1">
      <c r="A350" s="10"/>
      <c r="B350" s="8"/>
      <c r="C350" s="7"/>
      <c r="D350" s="401"/>
      <c r="E350" s="105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</row>
    <row r="351" spans="1:25" ht="13.5" customHeight="1">
      <c r="A351" s="10"/>
      <c r="B351" s="8"/>
      <c r="C351" s="7"/>
      <c r="D351" s="401"/>
      <c r="E351" s="105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</row>
    <row r="352" spans="1:25" ht="13.5" customHeight="1">
      <c r="A352" s="10"/>
      <c r="B352" s="8"/>
      <c r="C352" s="7"/>
      <c r="D352" s="401"/>
      <c r="E352" s="105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</row>
    <row r="353" spans="1:25" ht="13.5" customHeight="1">
      <c r="A353" s="10"/>
      <c r="B353" s="8"/>
      <c r="C353" s="7"/>
      <c r="D353" s="401"/>
      <c r="E353" s="105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</row>
    <row r="354" spans="1:25" ht="13.5" customHeight="1">
      <c r="A354" s="10"/>
      <c r="B354" s="8"/>
      <c r="C354" s="7"/>
      <c r="D354" s="401"/>
      <c r="E354" s="105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</row>
    <row r="355" spans="1:25" ht="13.5" customHeight="1">
      <c r="A355" s="10"/>
      <c r="B355" s="8"/>
      <c r="C355" s="7"/>
      <c r="D355" s="401"/>
      <c r="E355" s="105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</row>
    <row r="356" spans="1:25" ht="13.5" customHeight="1">
      <c r="A356" s="10"/>
      <c r="B356" s="8"/>
      <c r="C356" s="7"/>
      <c r="D356" s="401"/>
      <c r="E356" s="105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</row>
    <row r="357" spans="1:25" ht="13.5" customHeight="1">
      <c r="A357" s="10"/>
      <c r="B357" s="8"/>
      <c r="C357" s="7"/>
      <c r="D357" s="401"/>
      <c r="E357" s="105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</row>
    <row r="358" spans="1:25" ht="13.5" customHeight="1">
      <c r="A358" s="10"/>
      <c r="B358" s="8"/>
      <c r="C358" s="7"/>
      <c r="D358" s="401"/>
      <c r="E358" s="105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</row>
    <row r="359" spans="1:25" ht="13.5" customHeight="1">
      <c r="A359" s="10"/>
      <c r="B359" s="8"/>
      <c r="C359" s="7"/>
      <c r="D359" s="401"/>
      <c r="E359" s="105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</row>
    <row r="360" spans="1:25" ht="13.5" customHeight="1">
      <c r="A360" s="10"/>
      <c r="B360" s="8"/>
      <c r="C360" s="7"/>
      <c r="D360" s="401"/>
      <c r="E360" s="105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</row>
    <row r="361" spans="1:25" ht="13.5" customHeight="1">
      <c r="A361" s="10"/>
      <c r="B361" s="8"/>
      <c r="C361" s="7"/>
      <c r="D361" s="401"/>
      <c r="E361" s="105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</row>
    <row r="362" spans="1:25" ht="13.5" customHeight="1">
      <c r="A362" s="10"/>
      <c r="B362" s="8"/>
      <c r="C362" s="7"/>
      <c r="D362" s="401"/>
      <c r="E362" s="105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</row>
    <row r="363" spans="1:25" ht="13.5" customHeight="1">
      <c r="A363" s="10"/>
      <c r="B363" s="8"/>
      <c r="C363" s="7"/>
      <c r="D363" s="401"/>
      <c r="E363" s="105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</row>
    <row r="364" spans="1:25" ht="13.5" customHeight="1">
      <c r="A364" s="10"/>
      <c r="B364" s="8"/>
      <c r="C364" s="7"/>
      <c r="D364" s="401"/>
      <c r="E364" s="105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</row>
    <row r="365" spans="1:25" ht="13.5" customHeight="1">
      <c r="A365" s="10"/>
      <c r="B365" s="8"/>
      <c r="C365" s="7"/>
      <c r="D365" s="401"/>
      <c r="E365" s="105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</row>
    <row r="366" spans="1:25" ht="13.5" customHeight="1">
      <c r="A366" s="10"/>
      <c r="B366" s="8"/>
      <c r="C366" s="7"/>
      <c r="D366" s="401"/>
      <c r="E366" s="105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</row>
    <row r="367" spans="1:25" ht="13.5" customHeight="1">
      <c r="A367" s="10"/>
      <c r="B367" s="8"/>
      <c r="C367" s="7"/>
      <c r="D367" s="401"/>
      <c r="E367" s="105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</row>
    <row r="368" spans="1:25" ht="13.5" customHeight="1">
      <c r="A368" s="10"/>
      <c r="B368" s="8"/>
      <c r="C368" s="7"/>
      <c r="D368" s="401"/>
      <c r="E368" s="105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</row>
    <row r="369" spans="1:25" ht="13.5" customHeight="1">
      <c r="A369" s="10"/>
      <c r="B369" s="8"/>
      <c r="C369" s="7"/>
      <c r="D369" s="401"/>
      <c r="E369" s="105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</row>
    <row r="370" spans="1:25" ht="13.5" customHeight="1">
      <c r="A370" s="10"/>
      <c r="B370" s="8"/>
      <c r="C370" s="7"/>
      <c r="D370" s="401"/>
      <c r="E370" s="105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</row>
    <row r="371" spans="1:25" ht="13.5" customHeight="1">
      <c r="A371" s="10"/>
      <c r="B371" s="8"/>
      <c r="C371" s="7"/>
      <c r="D371" s="401"/>
      <c r="E371" s="105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</row>
    <row r="372" spans="1:25" ht="13.5" customHeight="1">
      <c r="A372" s="10"/>
      <c r="B372" s="8"/>
      <c r="C372" s="7"/>
      <c r="D372" s="401"/>
      <c r="E372" s="105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</row>
    <row r="373" spans="1:25" ht="13.5" customHeight="1">
      <c r="A373" s="10"/>
      <c r="B373" s="8"/>
      <c r="C373" s="7"/>
      <c r="D373" s="401"/>
      <c r="E373" s="105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</row>
    <row r="374" spans="1:25" ht="13.5" customHeight="1">
      <c r="A374" s="10"/>
      <c r="B374" s="8"/>
      <c r="C374" s="7"/>
      <c r="D374" s="401"/>
      <c r="E374" s="105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</row>
    <row r="375" spans="1:25" ht="13.5" customHeight="1">
      <c r="A375" s="10"/>
      <c r="B375" s="8"/>
      <c r="C375" s="7"/>
      <c r="D375" s="401"/>
      <c r="E375" s="105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</row>
    <row r="376" spans="1:25" ht="13.5" customHeight="1">
      <c r="A376" s="10"/>
      <c r="B376" s="8"/>
      <c r="C376" s="7"/>
      <c r="D376" s="401"/>
      <c r="E376" s="105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</row>
    <row r="377" spans="1:25" ht="13.5" customHeight="1">
      <c r="A377" s="10"/>
      <c r="B377" s="8"/>
      <c r="C377" s="7"/>
      <c r="D377" s="401"/>
      <c r="E377" s="105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</row>
    <row r="378" spans="1:25" ht="13.5" customHeight="1">
      <c r="A378" s="10"/>
      <c r="B378" s="8"/>
      <c r="C378" s="7"/>
      <c r="D378" s="401"/>
      <c r="E378" s="105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</row>
    <row r="379" spans="1:25" ht="13.5" customHeight="1">
      <c r="A379" s="10"/>
      <c r="B379" s="8"/>
      <c r="C379" s="7"/>
      <c r="D379" s="401"/>
      <c r="E379" s="105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</row>
    <row r="380" spans="1:25" ht="13.5" customHeight="1">
      <c r="A380" s="10"/>
      <c r="B380" s="8"/>
      <c r="C380" s="7"/>
      <c r="D380" s="401"/>
      <c r="E380" s="105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</row>
    <row r="381" spans="1:25" ht="13.5" customHeight="1">
      <c r="A381" s="10"/>
      <c r="B381" s="8"/>
      <c r="C381" s="7"/>
      <c r="D381" s="401"/>
      <c r="E381" s="105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</row>
    <row r="382" spans="1:25" ht="13.5" customHeight="1">
      <c r="A382" s="10"/>
      <c r="B382" s="8"/>
      <c r="C382" s="7"/>
      <c r="D382" s="401"/>
      <c r="E382" s="105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</row>
    <row r="383" spans="1:25" ht="13.5" customHeight="1">
      <c r="A383" s="10"/>
      <c r="B383" s="8"/>
      <c r="C383" s="7"/>
      <c r="D383" s="401"/>
      <c r="E383" s="105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</row>
    <row r="384" spans="1:25" ht="13.5" customHeight="1">
      <c r="A384" s="10"/>
      <c r="B384" s="8"/>
      <c r="C384" s="7"/>
      <c r="D384" s="401"/>
      <c r="E384" s="105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</row>
    <row r="385" spans="1:25" ht="13.5" customHeight="1">
      <c r="A385" s="10"/>
      <c r="B385" s="8"/>
      <c r="C385" s="7"/>
      <c r="D385" s="401"/>
      <c r="E385" s="105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</row>
    <row r="386" spans="1:25" ht="13.5" customHeight="1">
      <c r="A386" s="10"/>
      <c r="B386" s="8"/>
      <c r="C386" s="7"/>
      <c r="D386" s="401"/>
      <c r="E386" s="105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</row>
    <row r="387" spans="1:25" ht="13.5" customHeight="1">
      <c r="A387" s="10"/>
      <c r="B387" s="8"/>
      <c r="C387" s="7"/>
      <c r="D387" s="401"/>
      <c r="E387" s="105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</row>
    <row r="388" spans="1:25" ht="13.5" customHeight="1">
      <c r="A388" s="10"/>
      <c r="B388" s="8"/>
      <c r="C388" s="7"/>
      <c r="D388" s="401"/>
      <c r="E388" s="105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</row>
    <row r="389" spans="1:25" ht="13.5" customHeight="1">
      <c r="A389" s="10"/>
      <c r="B389" s="8"/>
      <c r="C389" s="7"/>
      <c r="D389" s="401"/>
      <c r="E389" s="105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</row>
    <row r="390" spans="1:25" ht="13.5" customHeight="1">
      <c r="A390" s="10"/>
      <c r="B390" s="8"/>
      <c r="C390" s="7"/>
      <c r="D390" s="401"/>
      <c r="E390" s="105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</row>
    <row r="391" spans="1:25" ht="13.5" customHeight="1">
      <c r="A391" s="10"/>
      <c r="B391" s="8"/>
      <c r="C391" s="7"/>
      <c r="D391" s="401"/>
      <c r="E391" s="105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</row>
    <row r="392" spans="1:25" ht="13.5" customHeight="1">
      <c r="A392" s="10"/>
      <c r="B392" s="8"/>
      <c r="C392" s="7"/>
      <c r="D392" s="401"/>
      <c r="E392" s="105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</row>
    <row r="393" spans="1:25" ht="13.5" customHeight="1">
      <c r="A393" s="10"/>
      <c r="B393" s="8"/>
      <c r="C393" s="7"/>
      <c r="D393" s="401"/>
      <c r="E393" s="105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</row>
    <row r="394" spans="1:25" ht="13.5" customHeight="1">
      <c r="A394" s="10"/>
      <c r="B394" s="8"/>
      <c r="C394" s="7"/>
      <c r="D394" s="401"/>
      <c r="E394" s="105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</row>
    <row r="395" spans="1:25" ht="13.5" customHeight="1">
      <c r="A395" s="10"/>
      <c r="B395" s="8"/>
      <c r="C395" s="7"/>
      <c r="D395" s="401"/>
      <c r="E395" s="105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</row>
    <row r="396" spans="1:25" ht="13.5" customHeight="1">
      <c r="A396" s="10"/>
      <c r="B396" s="8"/>
      <c r="C396" s="7"/>
      <c r="D396" s="401"/>
      <c r="E396" s="105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</row>
    <row r="397" spans="1:25" ht="13.5" customHeight="1">
      <c r="A397" s="10"/>
      <c r="B397" s="8"/>
      <c r="C397" s="7"/>
      <c r="D397" s="401"/>
      <c r="E397" s="105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</row>
    <row r="398" spans="1:25" ht="13.5" customHeight="1">
      <c r="A398" s="10"/>
      <c r="B398" s="8"/>
      <c r="C398" s="7"/>
      <c r="D398" s="401"/>
      <c r="E398" s="105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spans="1:25" ht="13.5" customHeight="1">
      <c r="A399" s="10"/>
      <c r="B399" s="8"/>
      <c r="C399" s="7"/>
      <c r="D399" s="401"/>
      <c r="E399" s="105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</row>
    <row r="400" spans="1:25" ht="13.5" customHeight="1">
      <c r="A400" s="10"/>
      <c r="B400" s="8"/>
      <c r="C400" s="7"/>
      <c r="D400" s="401"/>
      <c r="E400" s="105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</row>
    <row r="401" spans="1:25" ht="13.5" customHeight="1">
      <c r="A401" s="10"/>
      <c r="B401" s="8"/>
      <c r="C401" s="7"/>
      <c r="D401" s="401"/>
      <c r="E401" s="105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</row>
    <row r="402" spans="1:25" ht="13.5" customHeight="1">
      <c r="A402" s="10"/>
      <c r="B402" s="8"/>
      <c r="C402" s="7"/>
      <c r="D402" s="401"/>
      <c r="E402" s="105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</row>
    <row r="403" spans="1:25" ht="13.5" customHeight="1">
      <c r="A403" s="10"/>
      <c r="B403" s="8"/>
      <c r="C403" s="7"/>
      <c r="D403" s="401"/>
      <c r="E403" s="105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</row>
    <row r="404" spans="1:25" ht="13.5" customHeight="1">
      <c r="A404" s="10"/>
      <c r="B404" s="8"/>
      <c r="C404" s="7"/>
      <c r="D404" s="401"/>
      <c r="E404" s="105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</row>
    <row r="405" spans="1:25" ht="13.5" customHeight="1">
      <c r="A405" s="10"/>
      <c r="B405" s="8"/>
      <c r="C405" s="7"/>
      <c r="D405" s="401"/>
      <c r="E405" s="105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</row>
    <row r="406" spans="1:25" ht="13.5" customHeight="1">
      <c r="A406" s="10"/>
      <c r="B406" s="8"/>
      <c r="C406" s="7"/>
      <c r="D406" s="401"/>
      <c r="E406" s="105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</row>
    <row r="407" spans="1:25" ht="13.5" customHeight="1">
      <c r="A407" s="10"/>
      <c r="B407" s="8"/>
      <c r="C407" s="7"/>
      <c r="D407" s="401"/>
      <c r="E407" s="105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</row>
    <row r="408" spans="1:25" ht="13.5" customHeight="1">
      <c r="A408" s="10"/>
      <c r="B408" s="8"/>
      <c r="C408" s="7"/>
      <c r="D408" s="401"/>
      <c r="E408" s="105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</row>
    <row r="409" spans="1:25" ht="13.5" customHeight="1">
      <c r="A409" s="10"/>
      <c r="B409" s="8"/>
      <c r="C409" s="7"/>
      <c r="D409" s="401"/>
      <c r="E409" s="105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</row>
    <row r="410" spans="1:25" ht="13.5" customHeight="1">
      <c r="A410" s="10"/>
      <c r="B410" s="8"/>
      <c r="C410" s="7"/>
      <c r="D410" s="401"/>
      <c r="E410" s="105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</row>
    <row r="411" spans="1:25" ht="13.5" customHeight="1">
      <c r="A411" s="10"/>
      <c r="B411" s="8"/>
      <c r="C411" s="7"/>
      <c r="D411" s="401"/>
      <c r="E411" s="105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</row>
    <row r="412" spans="1:25" ht="13.5" customHeight="1">
      <c r="A412" s="10"/>
      <c r="B412" s="8"/>
      <c r="C412" s="7"/>
      <c r="D412" s="401"/>
      <c r="E412" s="105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</row>
    <row r="413" spans="1:25" ht="13.5" customHeight="1">
      <c r="A413" s="10"/>
      <c r="B413" s="8"/>
      <c r="C413" s="7"/>
      <c r="D413" s="401"/>
      <c r="E413" s="105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</row>
    <row r="414" spans="1:25" ht="13.5" customHeight="1">
      <c r="A414" s="10"/>
      <c r="B414" s="8"/>
      <c r="C414" s="7"/>
      <c r="D414" s="401"/>
      <c r="E414" s="105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</row>
    <row r="415" spans="1:25" ht="13.5" customHeight="1">
      <c r="A415" s="10"/>
      <c r="B415" s="8"/>
      <c r="C415" s="7"/>
      <c r="D415" s="401"/>
      <c r="E415" s="105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</row>
    <row r="416" spans="1:25" ht="13.5" customHeight="1">
      <c r="A416" s="10"/>
      <c r="B416" s="8"/>
      <c r="C416" s="7"/>
      <c r="D416" s="401"/>
      <c r="E416" s="105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</row>
    <row r="417" spans="1:25" ht="13.5" customHeight="1">
      <c r="A417" s="10"/>
      <c r="B417" s="8"/>
      <c r="C417" s="7"/>
      <c r="D417" s="401"/>
      <c r="E417" s="105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</row>
    <row r="418" spans="1:25" ht="13.5" customHeight="1">
      <c r="A418" s="10"/>
      <c r="B418" s="8"/>
      <c r="C418" s="7"/>
      <c r="D418" s="401"/>
      <c r="E418" s="105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</row>
    <row r="419" spans="1:25" ht="13.5" customHeight="1">
      <c r="A419" s="10"/>
      <c r="B419" s="8"/>
      <c r="C419" s="7"/>
      <c r="D419" s="401"/>
      <c r="E419" s="105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</row>
    <row r="420" spans="1:25" ht="13.5" customHeight="1">
      <c r="A420" s="10"/>
      <c r="B420" s="8"/>
      <c r="C420" s="7"/>
      <c r="D420" s="401"/>
      <c r="E420" s="105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</row>
    <row r="421" spans="1:25" ht="13.5" customHeight="1">
      <c r="A421" s="10"/>
      <c r="B421" s="8"/>
      <c r="C421" s="7"/>
      <c r="D421" s="401"/>
      <c r="E421" s="105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</row>
    <row r="422" spans="1:25" ht="13.5" customHeight="1">
      <c r="A422" s="10"/>
      <c r="B422" s="8"/>
      <c r="C422" s="7"/>
      <c r="D422" s="401"/>
      <c r="E422" s="105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</row>
    <row r="423" spans="1:25" ht="13.5" customHeight="1">
      <c r="A423" s="10"/>
      <c r="B423" s="8"/>
      <c r="C423" s="7"/>
      <c r="D423" s="401"/>
      <c r="E423" s="105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</row>
    <row r="424" spans="1:25" ht="13.5" customHeight="1">
      <c r="A424" s="10"/>
      <c r="B424" s="8"/>
      <c r="C424" s="7"/>
      <c r="D424" s="401"/>
      <c r="E424" s="105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</row>
    <row r="425" spans="1:25" ht="13.5" customHeight="1">
      <c r="A425" s="10"/>
      <c r="B425" s="8"/>
      <c r="C425" s="7"/>
      <c r="D425" s="401"/>
      <c r="E425" s="105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</row>
    <row r="426" spans="1:25" ht="13.5" customHeight="1">
      <c r="A426" s="10"/>
      <c r="B426" s="8"/>
      <c r="C426" s="7"/>
      <c r="D426" s="401"/>
      <c r="E426" s="105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</row>
    <row r="427" spans="1:25" ht="13.5" customHeight="1">
      <c r="A427" s="10"/>
      <c r="B427" s="8"/>
      <c r="C427" s="7"/>
      <c r="D427" s="401"/>
      <c r="E427" s="105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</row>
    <row r="428" spans="1:25" ht="13.5" customHeight="1">
      <c r="A428" s="10"/>
      <c r="B428" s="8"/>
      <c r="C428" s="7"/>
      <c r="D428" s="401"/>
      <c r="E428" s="105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</row>
    <row r="429" spans="1:25" ht="13.5" customHeight="1">
      <c r="A429" s="10"/>
      <c r="B429" s="8"/>
      <c r="C429" s="7"/>
      <c r="D429" s="401"/>
      <c r="E429" s="105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</row>
    <row r="430" spans="1:25" ht="13.5" customHeight="1">
      <c r="A430" s="10"/>
      <c r="B430" s="8"/>
      <c r="C430" s="7"/>
      <c r="D430" s="401"/>
      <c r="E430" s="105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</row>
    <row r="431" spans="1:25" ht="13.5" customHeight="1">
      <c r="A431" s="10"/>
      <c r="B431" s="8"/>
      <c r="C431" s="7"/>
      <c r="D431" s="401"/>
      <c r="E431" s="105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</row>
    <row r="432" spans="1:25" ht="13.5" customHeight="1">
      <c r="A432" s="10"/>
      <c r="B432" s="8"/>
      <c r="C432" s="7"/>
      <c r="D432" s="401"/>
      <c r="E432" s="105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</row>
    <row r="433" spans="1:25" ht="13.5" customHeight="1">
      <c r="A433" s="10"/>
      <c r="B433" s="8"/>
      <c r="C433" s="7"/>
      <c r="D433" s="401"/>
      <c r="E433" s="105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</row>
    <row r="434" spans="1:25" ht="13.5" customHeight="1">
      <c r="A434" s="10"/>
      <c r="B434" s="8"/>
      <c r="C434" s="7"/>
      <c r="D434" s="401"/>
      <c r="E434" s="105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</row>
    <row r="435" spans="1:25" ht="13.5" customHeight="1">
      <c r="A435" s="10"/>
      <c r="B435" s="8"/>
      <c r="C435" s="7"/>
      <c r="D435" s="401"/>
      <c r="E435" s="105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</row>
    <row r="436" spans="1:25" ht="13.5" customHeight="1">
      <c r="A436" s="10"/>
      <c r="B436" s="8"/>
      <c r="C436" s="7"/>
      <c r="D436" s="401"/>
      <c r="E436" s="105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</row>
    <row r="437" spans="1:25" ht="13.5" customHeight="1">
      <c r="A437" s="10"/>
      <c r="B437" s="8"/>
      <c r="C437" s="7"/>
      <c r="D437" s="401"/>
      <c r="E437" s="105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</row>
    <row r="438" spans="1:25" ht="13.5" customHeight="1">
      <c r="A438" s="10"/>
      <c r="B438" s="8"/>
      <c r="C438" s="7"/>
      <c r="D438" s="401"/>
      <c r="E438" s="105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</row>
    <row r="439" spans="1:25" ht="13.5" customHeight="1">
      <c r="A439" s="10"/>
      <c r="B439" s="8"/>
      <c r="C439" s="7"/>
      <c r="D439" s="401"/>
      <c r="E439" s="105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</row>
    <row r="440" spans="1:25" ht="13.5" customHeight="1">
      <c r="A440" s="10"/>
      <c r="B440" s="8"/>
      <c r="C440" s="7"/>
      <c r="D440" s="401"/>
      <c r="E440" s="105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</row>
    <row r="441" spans="1:25" ht="13.5" customHeight="1">
      <c r="A441" s="10"/>
      <c r="B441" s="8"/>
      <c r="C441" s="7"/>
      <c r="D441" s="401"/>
      <c r="E441" s="105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</row>
    <row r="442" spans="1:25" ht="13.5" customHeight="1">
      <c r="A442" s="10"/>
      <c r="B442" s="8"/>
      <c r="C442" s="7"/>
      <c r="D442" s="401"/>
      <c r="E442" s="105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</row>
    <row r="443" spans="1:25" ht="13.5" customHeight="1">
      <c r="A443" s="10"/>
      <c r="B443" s="8"/>
      <c r="C443" s="7"/>
      <c r="D443" s="401"/>
      <c r="E443" s="105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</row>
    <row r="444" spans="1:25" ht="13.5" customHeight="1">
      <c r="A444" s="10"/>
      <c r="B444" s="8"/>
      <c r="C444" s="7"/>
      <c r="D444" s="401"/>
      <c r="E444" s="105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</row>
    <row r="445" spans="1:25" ht="13.5" customHeight="1">
      <c r="A445" s="10"/>
      <c r="B445" s="8"/>
      <c r="C445" s="7"/>
      <c r="D445" s="401"/>
      <c r="E445" s="105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</row>
    <row r="446" spans="1:25" ht="13.5" customHeight="1">
      <c r="A446" s="10"/>
      <c r="B446" s="8"/>
      <c r="C446" s="7"/>
      <c r="D446" s="401"/>
      <c r="E446" s="105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</row>
    <row r="447" spans="1:25" ht="13.5" customHeight="1">
      <c r="A447" s="10"/>
      <c r="B447" s="8"/>
      <c r="C447" s="7"/>
      <c r="D447" s="401"/>
      <c r="E447" s="105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</row>
    <row r="448" spans="1:25" ht="13.5" customHeight="1">
      <c r="A448" s="10"/>
      <c r="B448" s="8"/>
      <c r="C448" s="7"/>
      <c r="D448" s="401"/>
      <c r="E448" s="105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</row>
    <row r="449" spans="1:25" ht="13.5" customHeight="1">
      <c r="A449" s="10"/>
      <c r="B449" s="8"/>
      <c r="C449" s="7"/>
      <c r="D449" s="401"/>
      <c r="E449" s="105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</row>
    <row r="450" spans="1:25" ht="13.5" customHeight="1">
      <c r="A450" s="10"/>
      <c r="B450" s="8"/>
      <c r="C450" s="7"/>
      <c r="D450" s="401"/>
      <c r="E450" s="105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</row>
    <row r="451" spans="1:25" ht="13.5" customHeight="1">
      <c r="A451" s="10"/>
      <c r="B451" s="8"/>
      <c r="C451" s="7"/>
      <c r="D451" s="401"/>
      <c r="E451" s="105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</row>
    <row r="452" spans="1:25" ht="13.5" customHeight="1">
      <c r="A452" s="10"/>
      <c r="B452" s="8"/>
      <c r="C452" s="7"/>
      <c r="D452" s="401"/>
      <c r="E452" s="105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</row>
    <row r="453" spans="1:25" ht="13.5" customHeight="1">
      <c r="A453" s="10"/>
      <c r="B453" s="8"/>
      <c r="C453" s="7"/>
      <c r="D453" s="401"/>
      <c r="E453" s="105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</row>
    <row r="454" spans="1:25" ht="13.5" customHeight="1">
      <c r="A454" s="10"/>
      <c r="B454" s="8"/>
      <c r="C454" s="7"/>
      <c r="D454" s="401"/>
      <c r="E454" s="105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</row>
    <row r="455" spans="1:25" ht="13.5" customHeight="1">
      <c r="A455" s="10"/>
      <c r="B455" s="8"/>
      <c r="C455" s="7"/>
      <c r="D455" s="401"/>
      <c r="E455" s="105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</row>
    <row r="456" spans="1:25" ht="13.5" customHeight="1">
      <c r="A456" s="10"/>
      <c r="B456" s="8"/>
      <c r="C456" s="7"/>
      <c r="D456" s="401"/>
      <c r="E456" s="105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</row>
    <row r="457" spans="1:25" ht="13.5" customHeight="1">
      <c r="A457" s="10"/>
      <c r="B457" s="8"/>
      <c r="C457" s="7"/>
      <c r="D457" s="401"/>
      <c r="E457" s="105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</row>
    <row r="458" spans="1:25" ht="13.5" customHeight="1">
      <c r="A458" s="10"/>
      <c r="B458" s="8"/>
      <c r="C458" s="7"/>
      <c r="D458" s="401"/>
      <c r="E458" s="105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</row>
    <row r="459" spans="1:25" ht="13.5" customHeight="1">
      <c r="A459" s="10"/>
      <c r="B459" s="8"/>
      <c r="C459" s="7"/>
      <c r="D459" s="401"/>
      <c r="E459" s="105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</row>
    <row r="460" spans="1:25" ht="13.5" customHeight="1">
      <c r="A460" s="10"/>
      <c r="B460" s="8"/>
      <c r="C460" s="7"/>
      <c r="D460" s="401"/>
      <c r="E460" s="105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</row>
    <row r="461" spans="1:25" ht="13.5" customHeight="1">
      <c r="A461" s="10"/>
      <c r="B461" s="8"/>
      <c r="C461" s="7"/>
      <c r="D461" s="401"/>
      <c r="E461" s="105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</row>
    <row r="462" spans="1:25" ht="13.5" customHeight="1">
      <c r="A462" s="10"/>
      <c r="B462" s="8"/>
      <c r="C462" s="7"/>
      <c r="D462" s="401"/>
      <c r="E462" s="105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</row>
    <row r="463" spans="1:25" ht="13.5" customHeight="1">
      <c r="A463" s="10"/>
      <c r="B463" s="8"/>
      <c r="C463" s="7"/>
      <c r="D463" s="401"/>
      <c r="E463" s="105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</row>
    <row r="464" spans="1:25" ht="13.5" customHeight="1">
      <c r="A464" s="10"/>
      <c r="B464" s="8"/>
      <c r="C464" s="7"/>
      <c r="D464" s="401"/>
      <c r="E464" s="105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</row>
    <row r="465" spans="1:25" ht="13.5" customHeight="1">
      <c r="A465" s="10"/>
      <c r="B465" s="8"/>
      <c r="C465" s="7"/>
      <c r="D465" s="401"/>
      <c r="E465" s="105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</row>
    <row r="466" spans="1:25" ht="13.5" customHeight="1">
      <c r="A466" s="10"/>
      <c r="B466" s="8"/>
      <c r="C466" s="7"/>
      <c r="D466" s="401"/>
      <c r="E466" s="105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</row>
    <row r="467" spans="1:25" ht="13.5" customHeight="1">
      <c r="A467" s="10"/>
      <c r="B467" s="8"/>
      <c r="C467" s="7"/>
      <c r="D467" s="401"/>
      <c r="E467" s="105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</row>
    <row r="468" spans="1:25" ht="13.5" customHeight="1">
      <c r="A468" s="10"/>
      <c r="B468" s="8"/>
      <c r="C468" s="7"/>
      <c r="D468" s="401"/>
      <c r="E468" s="105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</row>
    <row r="469" spans="1:25" ht="13.5" customHeight="1">
      <c r="A469" s="10"/>
      <c r="B469" s="8"/>
      <c r="C469" s="7"/>
      <c r="D469" s="401"/>
      <c r="E469" s="105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</row>
    <row r="470" spans="1:25" ht="13.5" customHeight="1">
      <c r="A470" s="10"/>
      <c r="B470" s="8"/>
      <c r="C470" s="7"/>
      <c r="D470" s="401"/>
      <c r="E470" s="105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</row>
    <row r="471" spans="1:25" ht="13.5" customHeight="1">
      <c r="A471" s="10"/>
      <c r="B471" s="8"/>
      <c r="C471" s="7"/>
      <c r="D471" s="401"/>
      <c r="E471" s="105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</row>
    <row r="472" spans="1:25" ht="13.5" customHeight="1">
      <c r="A472" s="10"/>
      <c r="B472" s="8"/>
      <c r="C472" s="7"/>
      <c r="D472" s="401"/>
      <c r="E472" s="105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</row>
    <row r="473" spans="1:25" ht="13.5" customHeight="1">
      <c r="A473" s="10"/>
      <c r="B473" s="8"/>
      <c r="C473" s="7"/>
      <c r="D473" s="401"/>
      <c r="E473" s="105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</row>
    <row r="474" spans="1:25" ht="13.5" customHeight="1">
      <c r="A474" s="10"/>
      <c r="B474" s="8"/>
      <c r="C474" s="7"/>
      <c r="D474" s="401"/>
      <c r="E474" s="105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</row>
    <row r="475" spans="1:25" ht="13.5" customHeight="1">
      <c r="A475" s="10"/>
      <c r="B475" s="8"/>
      <c r="C475" s="7"/>
      <c r="D475" s="401"/>
      <c r="E475" s="105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</row>
    <row r="476" spans="1:25" ht="13.5" customHeight="1">
      <c r="A476" s="10"/>
      <c r="B476" s="8"/>
      <c r="C476" s="7"/>
      <c r="D476" s="401"/>
      <c r="E476" s="105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</row>
    <row r="477" spans="1:25" ht="13.5" customHeight="1">
      <c r="A477" s="10"/>
      <c r="B477" s="8"/>
      <c r="C477" s="7"/>
      <c r="D477" s="401"/>
      <c r="E477" s="105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</row>
    <row r="478" spans="1:25" ht="13.5" customHeight="1">
      <c r="A478" s="10"/>
      <c r="B478" s="8"/>
      <c r="C478" s="7"/>
      <c r="D478" s="401"/>
      <c r="E478" s="105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</row>
    <row r="479" spans="1:25" ht="13.5" customHeight="1">
      <c r="A479" s="10"/>
      <c r="B479" s="8"/>
      <c r="C479" s="7"/>
      <c r="D479" s="401"/>
      <c r="E479" s="105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</row>
    <row r="480" spans="1:25" ht="13.5" customHeight="1">
      <c r="A480" s="10"/>
      <c r="B480" s="8"/>
      <c r="C480" s="7"/>
      <c r="D480" s="401"/>
      <c r="E480" s="105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</row>
    <row r="481" spans="1:25" ht="13.5" customHeight="1">
      <c r="A481" s="10"/>
      <c r="B481" s="8"/>
      <c r="C481" s="7"/>
      <c r="D481" s="401"/>
      <c r="E481" s="105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</row>
    <row r="482" spans="1:25" ht="13.5" customHeight="1">
      <c r="A482" s="10"/>
      <c r="B482" s="8"/>
      <c r="C482" s="7"/>
      <c r="D482" s="401"/>
      <c r="E482" s="105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</row>
    <row r="483" spans="1:25" ht="13.5" customHeight="1">
      <c r="A483" s="10"/>
      <c r="B483" s="8"/>
      <c r="C483" s="7"/>
      <c r="D483" s="401"/>
      <c r="E483" s="105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</row>
    <row r="484" spans="1:25" ht="13.5" customHeight="1">
      <c r="A484" s="10"/>
      <c r="B484" s="8"/>
      <c r="C484" s="7"/>
      <c r="D484" s="401"/>
      <c r="E484" s="105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</row>
    <row r="485" spans="1:25" ht="13.5" customHeight="1">
      <c r="A485" s="10"/>
      <c r="B485" s="8"/>
      <c r="C485" s="7"/>
      <c r="D485" s="401"/>
      <c r="E485" s="105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</row>
    <row r="486" spans="1:25" ht="13.5" customHeight="1">
      <c r="A486" s="10"/>
      <c r="B486" s="8"/>
      <c r="C486" s="7"/>
      <c r="D486" s="401"/>
      <c r="E486" s="105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</row>
    <row r="487" spans="1:25" ht="13.5" customHeight="1">
      <c r="A487" s="10"/>
      <c r="B487" s="8"/>
      <c r="C487" s="7"/>
      <c r="D487" s="401"/>
      <c r="E487" s="105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</row>
    <row r="488" spans="1:25" ht="13.5" customHeight="1">
      <c r="A488" s="10"/>
      <c r="B488" s="8"/>
      <c r="C488" s="7"/>
      <c r="D488" s="401"/>
      <c r="E488" s="105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</row>
    <row r="489" spans="1:25" ht="13.5" customHeight="1">
      <c r="A489" s="10"/>
      <c r="B489" s="8"/>
      <c r="C489" s="7"/>
      <c r="D489" s="401"/>
      <c r="E489" s="105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</row>
    <row r="490" spans="1:25" ht="13.5" customHeight="1">
      <c r="A490" s="10"/>
      <c r="B490" s="8"/>
      <c r="C490" s="7"/>
      <c r="D490" s="401"/>
      <c r="E490" s="105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</row>
    <row r="491" spans="1:25" ht="13.5" customHeight="1">
      <c r="A491" s="10"/>
      <c r="B491" s="8"/>
      <c r="C491" s="7"/>
      <c r="D491" s="401"/>
      <c r="E491" s="105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</row>
    <row r="492" spans="1:25" ht="13.5" customHeight="1">
      <c r="A492" s="10"/>
      <c r="B492" s="8"/>
      <c r="C492" s="7"/>
      <c r="D492" s="401"/>
      <c r="E492" s="105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</row>
    <row r="493" spans="1:25" ht="13.5" customHeight="1">
      <c r="A493" s="10"/>
      <c r="B493" s="8"/>
      <c r="C493" s="7"/>
      <c r="D493" s="401"/>
      <c r="E493" s="105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</row>
    <row r="494" spans="1:25" ht="13.5" customHeight="1">
      <c r="A494" s="10"/>
      <c r="B494" s="8"/>
      <c r="C494" s="7"/>
      <c r="D494" s="401"/>
      <c r="E494" s="105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</row>
    <row r="495" spans="1:25" ht="13.5" customHeight="1">
      <c r="A495" s="10"/>
      <c r="B495" s="8"/>
      <c r="C495" s="7"/>
      <c r="D495" s="401"/>
      <c r="E495" s="105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</row>
    <row r="496" spans="1:25" ht="13.5" customHeight="1">
      <c r="A496" s="10"/>
      <c r="B496" s="8"/>
      <c r="C496" s="7"/>
      <c r="D496" s="401"/>
      <c r="E496" s="105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</row>
    <row r="497" spans="1:25" ht="13.5" customHeight="1">
      <c r="A497" s="10"/>
      <c r="B497" s="8"/>
      <c r="C497" s="7"/>
      <c r="D497" s="401"/>
      <c r="E497" s="105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</row>
    <row r="498" spans="1:25" ht="13.5" customHeight="1">
      <c r="A498" s="10"/>
      <c r="B498" s="8"/>
      <c r="C498" s="7"/>
      <c r="D498" s="401"/>
      <c r="E498" s="105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</row>
    <row r="499" spans="1:25" ht="13.5" customHeight="1">
      <c r="A499" s="10"/>
      <c r="B499" s="8"/>
      <c r="C499" s="7"/>
      <c r="D499" s="401"/>
      <c r="E499" s="105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</row>
    <row r="500" spans="1:25" ht="13.5" customHeight="1">
      <c r="A500" s="10"/>
      <c r="B500" s="8"/>
      <c r="C500" s="7"/>
      <c r="D500" s="401"/>
      <c r="E500" s="105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</row>
    <row r="501" spans="1:25" ht="13.5" customHeight="1">
      <c r="A501" s="10"/>
      <c r="B501" s="8"/>
      <c r="C501" s="7"/>
      <c r="D501" s="401"/>
      <c r="E501" s="105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</row>
    <row r="502" spans="1:25" ht="13.5" customHeight="1">
      <c r="A502" s="10"/>
      <c r="B502" s="8"/>
      <c r="C502" s="7"/>
      <c r="D502" s="401"/>
      <c r="E502" s="105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</row>
    <row r="503" spans="1:25" ht="13.5" customHeight="1">
      <c r="A503" s="10"/>
      <c r="B503" s="8"/>
      <c r="C503" s="7"/>
      <c r="D503" s="401"/>
      <c r="E503" s="105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</row>
    <row r="504" spans="1:25" ht="13.5" customHeight="1">
      <c r="A504" s="10"/>
      <c r="B504" s="8"/>
      <c r="C504" s="7"/>
      <c r="D504" s="401"/>
      <c r="E504" s="105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</row>
    <row r="505" spans="1:25" ht="13.5" customHeight="1">
      <c r="A505" s="10"/>
      <c r="B505" s="8"/>
      <c r="C505" s="7"/>
      <c r="D505" s="401"/>
      <c r="E505" s="105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</row>
    <row r="506" spans="1:25" ht="13.5" customHeight="1">
      <c r="A506" s="10"/>
      <c r="B506" s="8"/>
      <c r="C506" s="7"/>
      <c r="D506" s="401"/>
      <c r="E506" s="105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</row>
    <row r="507" spans="1:25" ht="13.5" customHeight="1">
      <c r="A507" s="10"/>
      <c r="B507" s="8"/>
      <c r="C507" s="7"/>
      <c r="D507" s="401"/>
      <c r="E507" s="105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</row>
    <row r="508" spans="1:25" ht="13.5" customHeight="1">
      <c r="A508" s="10"/>
      <c r="B508" s="8"/>
      <c r="C508" s="7"/>
      <c r="D508" s="401"/>
      <c r="E508" s="105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</row>
    <row r="509" spans="1:25" ht="13.5" customHeight="1">
      <c r="A509" s="10"/>
      <c r="B509" s="8"/>
      <c r="C509" s="7"/>
      <c r="D509" s="401"/>
      <c r="E509" s="105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</row>
    <row r="510" spans="1:25" ht="13.5" customHeight="1">
      <c r="A510" s="10"/>
      <c r="B510" s="8"/>
      <c r="C510" s="7"/>
      <c r="D510" s="401"/>
      <c r="E510" s="105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</row>
    <row r="511" spans="1:25" ht="13.5" customHeight="1">
      <c r="A511" s="10"/>
      <c r="B511" s="8"/>
      <c r="C511" s="7"/>
      <c r="D511" s="401"/>
      <c r="E511" s="105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</row>
    <row r="512" spans="1:25" ht="13.5" customHeight="1">
      <c r="A512" s="10"/>
      <c r="B512" s="8"/>
      <c r="C512" s="7"/>
      <c r="D512" s="401"/>
      <c r="E512" s="105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</row>
    <row r="513" spans="1:25" ht="13.5" customHeight="1">
      <c r="A513" s="10"/>
      <c r="B513" s="8"/>
      <c r="C513" s="7"/>
      <c r="D513" s="401"/>
      <c r="E513" s="105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</row>
    <row r="514" spans="1:25" ht="13.5" customHeight="1">
      <c r="A514" s="10"/>
      <c r="B514" s="8"/>
      <c r="C514" s="7"/>
      <c r="D514" s="401"/>
      <c r="E514" s="105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</row>
    <row r="515" spans="1:25" ht="13.5" customHeight="1">
      <c r="A515" s="10"/>
      <c r="B515" s="8"/>
      <c r="C515" s="7"/>
      <c r="D515" s="401"/>
      <c r="E515" s="105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</row>
    <row r="516" spans="1:25" ht="13.5" customHeight="1">
      <c r="A516" s="10"/>
      <c r="B516" s="8"/>
      <c r="C516" s="7"/>
      <c r="D516" s="401"/>
      <c r="E516" s="105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</row>
    <row r="517" spans="1:25" ht="13.5" customHeight="1">
      <c r="A517" s="10"/>
      <c r="B517" s="8"/>
      <c r="C517" s="7"/>
      <c r="D517" s="401"/>
      <c r="E517" s="105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</row>
    <row r="518" spans="1:25" ht="13.5" customHeight="1">
      <c r="A518" s="10"/>
      <c r="B518" s="8"/>
      <c r="C518" s="7"/>
      <c r="D518" s="401"/>
      <c r="E518" s="105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</row>
    <row r="519" spans="1:25" ht="13.5" customHeight="1">
      <c r="A519" s="10"/>
      <c r="B519" s="8"/>
      <c r="C519" s="7"/>
      <c r="D519" s="401"/>
      <c r="E519" s="105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</row>
    <row r="520" spans="1:25" ht="13.5" customHeight="1">
      <c r="A520" s="10"/>
      <c r="B520" s="8"/>
      <c r="C520" s="7"/>
      <c r="D520" s="401"/>
      <c r="E520" s="105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</row>
    <row r="521" spans="1:25" ht="13.5" customHeight="1">
      <c r="A521" s="10"/>
      <c r="B521" s="8"/>
      <c r="C521" s="7"/>
      <c r="D521" s="401"/>
      <c r="E521" s="105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</row>
    <row r="522" spans="1:25" ht="13.5" customHeight="1">
      <c r="A522" s="10"/>
      <c r="B522" s="8"/>
      <c r="C522" s="7"/>
      <c r="D522" s="401"/>
      <c r="E522" s="105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</row>
    <row r="523" spans="1:25" ht="13.5" customHeight="1">
      <c r="A523" s="10"/>
      <c r="B523" s="8"/>
      <c r="C523" s="7"/>
      <c r="D523" s="401"/>
      <c r="E523" s="105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</row>
    <row r="524" spans="1:25" ht="13.5" customHeight="1">
      <c r="A524" s="10"/>
      <c r="B524" s="8"/>
      <c r="C524" s="7"/>
      <c r="D524" s="401"/>
      <c r="E524" s="105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</row>
    <row r="525" spans="1:25" ht="13.5" customHeight="1">
      <c r="A525" s="10"/>
      <c r="B525" s="8"/>
      <c r="C525" s="7"/>
      <c r="D525" s="401"/>
      <c r="E525" s="105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</row>
    <row r="526" spans="1:25" ht="13.5" customHeight="1">
      <c r="A526" s="10"/>
      <c r="B526" s="8"/>
      <c r="C526" s="7"/>
      <c r="D526" s="401"/>
      <c r="E526" s="105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</row>
    <row r="527" spans="1:25" ht="13.5" customHeight="1">
      <c r="A527" s="10"/>
      <c r="B527" s="8"/>
      <c r="C527" s="7"/>
      <c r="D527" s="401"/>
      <c r="E527" s="105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</row>
    <row r="528" spans="1:25" ht="13.5" customHeight="1">
      <c r="A528" s="10"/>
      <c r="B528" s="8"/>
      <c r="C528" s="7"/>
      <c r="D528" s="401"/>
      <c r="E528" s="105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</row>
    <row r="529" spans="1:25" ht="13.5" customHeight="1">
      <c r="A529" s="10"/>
      <c r="B529" s="8"/>
      <c r="C529" s="7"/>
      <c r="D529" s="401"/>
      <c r="E529" s="105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</row>
    <row r="530" spans="1:25" ht="13.5" customHeight="1">
      <c r="A530" s="10"/>
      <c r="B530" s="8"/>
      <c r="C530" s="7"/>
      <c r="D530" s="401"/>
      <c r="E530" s="105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</row>
    <row r="531" spans="1:25" ht="13.5" customHeight="1">
      <c r="A531" s="10"/>
      <c r="B531" s="8"/>
      <c r="C531" s="7"/>
      <c r="D531" s="401"/>
      <c r="E531" s="105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</row>
    <row r="532" spans="1:25" ht="13.5" customHeight="1">
      <c r="A532" s="10"/>
      <c r="B532" s="8"/>
      <c r="C532" s="7"/>
      <c r="D532" s="401"/>
      <c r="E532" s="105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</row>
    <row r="533" spans="1:25" ht="13.5" customHeight="1">
      <c r="A533" s="10"/>
      <c r="B533" s="8"/>
      <c r="C533" s="7"/>
      <c r="D533" s="401"/>
      <c r="E533" s="105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</row>
    <row r="534" spans="1:25" ht="13.5" customHeight="1">
      <c r="A534" s="10"/>
      <c r="B534" s="8"/>
      <c r="C534" s="7"/>
      <c r="D534" s="401"/>
      <c r="E534" s="105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</row>
    <row r="535" spans="1:25" ht="13.5" customHeight="1">
      <c r="A535" s="10"/>
      <c r="B535" s="8"/>
      <c r="C535" s="7"/>
      <c r="D535" s="401"/>
      <c r="E535" s="105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</row>
    <row r="536" spans="1:25" ht="13.5" customHeight="1">
      <c r="A536" s="10"/>
      <c r="B536" s="8"/>
      <c r="C536" s="7"/>
      <c r="D536" s="401"/>
      <c r="E536" s="105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</row>
    <row r="537" spans="1:25" ht="13.5" customHeight="1">
      <c r="A537" s="10"/>
      <c r="B537" s="8"/>
      <c r="C537" s="7"/>
      <c r="D537" s="401"/>
      <c r="E537" s="105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</row>
    <row r="538" spans="1:25" ht="13.5" customHeight="1">
      <c r="A538" s="10"/>
      <c r="B538" s="8"/>
      <c r="C538" s="7"/>
      <c r="D538" s="401"/>
      <c r="E538" s="105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</row>
    <row r="539" spans="1:25" ht="13.5" customHeight="1">
      <c r="A539" s="10"/>
      <c r="B539" s="8"/>
      <c r="C539" s="7"/>
      <c r="D539" s="401"/>
      <c r="E539" s="105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</row>
    <row r="540" spans="1:25" ht="13.5" customHeight="1">
      <c r="A540" s="10"/>
      <c r="B540" s="8"/>
      <c r="C540" s="7"/>
      <c r="D540" s="401"/>
      <c r="E540" s="105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</row>
    <row r="541" spans="1:25" ht="13.5" customHeight="1">
      <c r="A541" s="10"/>
      <c r="B541" s="8"/>
      <c r="C541" s="7"/>
      <c r="D541" s="401"/>
      <c r="E541" s="105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</row>
    <row r="542" spans="1:25" ht="13.5" customHeight="1">
      <c r="A542" s="10"/>
      <c r="B542" s="8"/>
      <c r="C542" s="7"/>
      <c r="D542" s="401"/>
      <c r="E542" s="105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</row>
    <row r="543" spans="1:25" ht="13.5" customHeight="1">
      <c r="A543" s="10"/>
      <c r="B543" s="8"/>
      <c r="C543" s="7"/>
      <c r="D543" s="401"/>
      <c r="E543" s="105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</row>
    <row r="544" spans="1:25" ht="13.5" customHeight="1">
      <c r="A544" s="10"/>
      <c r="B544" s="8"/>
      <c r="C544" s="7"/>
      <c r="D544" s="401"/>
      <c r="E544" s="105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</row>
    <row r="545" spans="1:25" ht="13.5" customHeight="1">
      <c r="A545" s="10"/>
      <c r="B545" s="8"/>
      <c r="C545" s="7"/>
      <c r="D545" s="401"/>
      <c r="E545" s="105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</row>
    <row r="546" spans="1:25" ht="13.5" customHeight="1">
      <c r="A546" s="10"/>
      <c r="B546" s="8"/>
      <c r="C546" s="7"/>
      <c r="D546" s="401"/>
      <c r="E546" s="105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</row>
    <row r="547" spans="1:25" ht="13.5" customHeight="1">
      <c r="A547" s="10"/>
      <c r="B547" s="8"/>
      <c r="C547" s="7"/>
      <c r="D547" s="401"/>
      <c r="E547" s="105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</row>
    <row r="548" spans="1:25" ht="13.5" customHeight="1">
      <c r="A548" s="10"/>
      <c r="B548" s="8"/>
      <c r="C548" s="7"/>
      <c r="D548" s="401"/>
      <c r="E548" s="105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</row>
    <row r="549" spans="1:25" ht="13.5" customHeight="1">
      <c r="A549" s="10"/>
      <c r="B549" s="8"/>
      <c r="C549" s="7"/>
      <c r="D549" s="401"/>
      <c r="E549" s="105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</row>
    <row r="550" spans="1:25" ht="13.5" customHeight="1">
      <c r="A550" s="10"/>
      <c r="B550" s="8"/>
      <c r="C550" s="7"/>
      <c r="D550" s="401"/>
      <c r="E550" s="105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</row>
    <row r="551" spans="1:25" ht="13.5" customHeight="1">
      <c r="A551" s="10"/>
      <c r="B551" s="8"/>
      <c r="C551" s="7"/>
      <c r="D551" s="401"/>
      <c r="E551" s="105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</row>
    <row r="552" spans="1:25" ht="13.5" customHeight="1">
      <c r="A552" s="10"/>
      <c r="B552" s="8"/>
      <c r="C552" s="7"/>
      <c r="D552" s="401"/>
      <c r="E552" s="105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</row>
    <row r="553" spans="1:25" ht="13.5" customHeight="1">
      <c r="A553" s="10"/>
      <c r="B553" s="8"/>
      <c r="C553" s="7"/>
      <c r="D553" s="401"/>
      <c r="E553" s="105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</row>
    <row r="554" spans="1:25" ht="13.5" customHeight="1">
      <c r="A554" s="10"/>
      <c r="B554" s="8"/>
      <c r="C554" s="7"/>
      <c r="D554" s="401"/>
      <c r="E554" s="105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</row>
    <row r="555" spans="1:25" ht="13.5" customHeight="1">
      <c r="A555" s="10"/>
      <c r="B555" s="8"/>
      <c r="C555" s="7"/>
      <c r="D555" s="401"/>
      <c r="E555" s="105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</row>
    <row r="556" spans="1:25" ht="13.5" customHeight="1">
      <c r="A556" s="10"/>
      <c r="B556" s="8"/>
      <c r="C556" s="7"/>
      <c r="D556" s="401"/>
      <c r="E556" s="105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</row>
    <row r="557" spans="1:25" ht="13.5" customHeight="1">
      <c r="A557" s="10"/>
      <c r="B557" s="8"/>
      <c r="C557" s="7"/>
      <c r="D557" s="401"/>
      <c r="E557" s="105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</row>
    <row r="558" spans="1:25" ht="13.5" customHeight="1">
      <c r="A558" s="10"/>
      <c r="B558" s="8"/>
      <c r="C558" s="7"/>
      <c r="D558" s="401"/>
      <c r="E558" s="105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</row>
    <row r="559" spans="1:25" ht="13.5" customHeight="1">
      <c r="A559" s="10"/>
      <c r="B559" s="8"/>
      <c r="C559" s="7"/>
      <c r="D559" s="401"/>
      <c r="E559" s="105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</row>
    <row r="560" spans="1:25" ht="13.5" customHeight="1">
      <c r="A560" s="10"/>
      <c r="B560" s="8"/>
      <c r="C560" s="7"/>
      <c r="D560" s="401"/>
      <c r="E560" s="105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</row>
    <row r="561" spans="1:25" ht="13.5" customHeight="1">
      <c r="A561" s="10"/>
      <c r="B561" s="8"/>
      <c r="C561" s="7"/>
      <c r="D561" s="401"/>
      <c r="E561" s="105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</row>
    <row r="562" spans="1:25" ht="13.5" customHeight="1">
      <c r="A562" s="10"/>
      <c r="B562" s="8"/>
      <c r="C562" s="7"/>
      <c r="D562" s="401"/>
      <c r="E562" s="105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</row>
    <row r="563" spans="1:25" ht="13.5" customHeight="1">
      <c r="A563" s="10"/>
      <c r="B563" s="8"/>
      <c r="C563" s="7"/>
      <c r="D563" s="401"/>
      <c r="E563" s="105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</row>
    <row r="564" spans="1:25" ht="13.5" customHeight="1">
      <c r="A564" s="10"/>
      <c r="B564" s="8"/>
      <c r="C564" s="7"/>
      <c r="D564" s="401"/>
      <c r="E564" s="105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</row>
    <row r="565" spans="1:25" ht="13.5" customHeight="1">
      <c r="A565" s="10"/>
      <c r="B565" s="8"/>
      <c r="C565" s="7"/>
      <c r="D565" s="401"/>
      <c r="E565" s="105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</row>
    <row r="566" spans="1:25" ht="13.5" customHeight="1">
      <c r="A566" s="10"/>
      <c r="B566" s="8"/>
      <c r="C566" s="7"/>
      <c r="D566" s="401"/>
      <c r="E566" s="105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</row>
    <row r="567" spans="1:25" ht="13.5" customHeight="1">
      <c r="A567" s="10"/>
      <c r="B567" s="8"/>
      <c r="C567" s="7"/>
      <c r="D567" s="401"/>
      <c r="E567" s="105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</row>
    <row r="568" spans="1:25" ht="13.5" customHeight="1">
      <c r="A568" s="10"/>
      <c r="B568" s="8"/>
      <c r="C568" s="7"/>
      <c r="D568" s="401"/>
      <c r="E568" s="105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</row>
    <row r="569" spans="1:25" ht="13.5" customHeight="1">
      <c r="A569" s="10"/>
      <c r="B569" s="8"/>
      <c r="C569" s="7"/>
      <c r="D569" s="401"/>
      <c r="E569" s="105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</row>
    <row r="570" spans="1:25" ht="13.5" customHeight="1">
      <c r="A570" s="10"/>
      <c r="B570" s="8"/>
      <c r="C570" s="7"/>
      <c r="D570" s="401"/>
      <c r="E570" s="105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</row>
    <row r="571" spans="1:25" ht="13.5" customHeight="1">
      <c r="A571" s="10"/>
      <c r="B571" s="8"/>
      <c r="C571" s="7"/>
      <c r="D571" s="401"/>
      <c r="E571" s="105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</row>
    <row r="572" spans="1:25" ht="13.5" customHeight="1">
      <c r="A572" s="10"/>
      <c r="B572" s="8"/>
      <c r="C572" s="7"/>
      <c r="D572" s="401"/>
      <c r="E572" s="105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</row>
    <row r="573" spans="1:25" ht="13.5" customHeight="1">
      <c r="A573" s="10"/>
      <c r="B573" s="8"/>
      <c r="C573" s="7"/>
      <c r="D573" s="401"/>
      <c r="E573" s="105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</row>
    <row r="574" spans="1:25" ht="13.5" customHeight="1">
      <c r="A574" s="10"/>
      <c r="B574" s="8"/>
      <c r="C574" s="7"/>
      <c r="D574" s="401"/>
      <c r="E574" s="105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</row>
    <row r="575" spans="1:25" ht="13.5" customHeight="1">
      <c r="A575" s="10"/>
      <c r="B575" s="8"/>
      <c r="C575" s="7"/>
      <c r="D575" s="401"/>
      <c r="E575" s="105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</row>
    <row r="576" spans="1:25" ht="13.5" customHeight="1">
      <c r="A576" s="10"/>
      <c r="B576" s="8"/>
      <c r="C576" s="7"/>
      <c r="D576" s="401"/>
      <c r="E576" s="105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</row>
    <row r="577" spans="1:25" ht="13.5" customHeight="1">
      <c r="A577" s="10"/>
      <c r="B577" s="8"/>
      <c r="C577" s="7"/>
      <c r="D577" s="401"/>
      <c r="E577" s="105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</row>
    <row r="578" spans="1:25" ht="13.5" customHeight="1">
      <c r="A578" s="10"/>
      <c r="B578" s="8"/>
      <c r="C578" s="7"/>
      <c r="D578" s="401"/>
      <c r="E578" s="105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</row>
    <row r="579" spans="1:25" ht="13.5" customHeight="1">
      <c r="A579" s="10"/>
      <c r="B579" s="8"/>
      <c r="C579" s="7"/>
      <c r="D579" s="401"/>
      <c r="E579" s="105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</row>
    <row r="580" spans="1:25" ht="13.5" customHeight="1">
      <c r="A580" s="10"/>
      <c r="B580" s="8"/>
      <c r="C580" s="7"/>
      <c r="D580" s="401"/>
      <c r="E580" s="105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</row>
    <row r="581" spans="1:25" ht="13.5" customHeight="1">
      <c r="A581" s="10"/>
      <c r="B581" s="8"/>
      <c r="C581" s="7"/>
      <c r="D581" s="401"/>
      <c r="E581" s="105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</row>
    <row r="582" spans="1:25" ht="13.5" customHeight="1">
      <c r="A582" s="10"/>
      <c r="B582" s="8"/>
      <c r="C582" s="7"/>
      <c r="D582" s="401"/>
      <c r="E582" s="105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</row>
    <row r="583" spans="1:25" ht="13.5" customHeight="1">
      <c r="A583" s="10"/>
      <c r="B583" s="8"/>
      <c r="C583" s="7"/>
      <c r="D583" s="401"/>
      <c r="E583" s="105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</row>
    <row r="584" spans="1:25" ht="13.5" customHeight="1">
      <c r="A584" s="10"/>
      <c r="B584" s="8"/>
      <c r="C584" s="7"/>
      <c r="D584" s="401"/>
      <c r="E584" s="105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</row>
    <row r="585" spans="1:25" ht="13.5" customHeight="1">
      <c r="A585" s="10"/>
      <c r="B585" s="8"/>
      <c r="C585" s="7"/>
      <c r="D585" s="401"/>
      <c r="E585" s="105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</row>
    <row r="586" spans="1:25" ht="13.5" customHeight="1">
      <c r="A586" s="10"/>
      <c r="B586" s="8"/>
      <c r="C586" s="7"/>
      <c r="D586" s="401"/>
      <c r="E586" s="105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</row>
    <row r="587" spans="1:25" ht="13.5" customHeight="1">
      <c r="A587" s="10"/>
      <c r="B587" s="8"/>
      <c r="C587" s="7"/>
      <c r="D587" s="401"/>
      <c r="E587" s="105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</row>
    <row r="588" spans="1:25" ht="13.5" customHeight="1">
      <c r="A588" s="10"/>
      <c r="B588" s="8"/>
      <c r="C588" s="7"/>
      <c r="D588" s="401"/>
      <c r="E588" s="105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</row>
    <row r="589" spans="1:25" ht="13.5" customHeight="1">
      <c r="A589" s="10"/>
      <c r="B589" s="8"/>
      <c r="C589" s="7"/>
      <c r="D589" s="401"/>
      <c r="E589" s="105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</row>
    <row r="590" spans="1:25" ht="13.5" customHeight="1">
      <c r="A590" s="10"/>
      <c r="B590" s="8"/>
      <c r="C590" s="7"/>
      <c r="D590" s="401"/>
      <c r="E590" s="105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</row>
    <row r="591" spans="1:25" ht="13.5" customHeight="1">
      <c r="A591" s="10"/>
      <c r="B591" s="8"/>
      <c r="C591" s="7"/>
      <c r="D591" s="401"/>
      <c r="E591" s="105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</row>
    <row r="592" spans="1:25" ht="13.5" customHeight="1">
      <c r="A592" s="10"/>
      <c r="B592" s="8"/>
      <c r="C592" s="7"/>
      <c r="D592" s="401"/>
      <c r="E592" s="105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</row>
    <row r="593" spans="1:25" ht="13.5" customHeight="1">
      <c r="A593" s="10"/>
      <c r="B593" s="8"/>
      <c r="C593" s="7"/>
      <c r="D593" s="401"/>
      <c r="E593" s="105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</row>
    <row r="594" spans="1:25" ht="13.5" customHeight="1">
      <c r="A594" s="10"/>
      <c r="B594" s="8"/>
      <c r="C594" s="7"/>
      <c r="D594" s="401"/>
      <c r="E594" s="105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</row>
    <row r="595" spans="1:25" ht="13.5" customHeight="1">
      <c r="A595" s="10"/>
      <c r="B595" s="8"/>
      <c r="C595" s="7"/>
      <c r="D595" s="401"/>
      <c r="E595" s="105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</row>
    <row r="596" spans="1:25" ht="13.5" customHeight="1">
      <c r="A596" s="10"/>
      <c r="B596" s="8"/>
      <c r="C596" s="7"/>
      <c r="D596" s="401"/>
      <c r="E596" s="105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</row>
    <row r="597" spans="1:25" ht="13.5" customHeight="1">
      <c r="A597" s="10"/>
      <c r="B597" s="8"/>
      <c r="C597" s="7"/>
      <c r="D597" s="401"/>
      <c r="E597" s="105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</row>
    <row r="598" spans="1:25" ht="13.5" customHeight="1">
      <c r="A598" s="10"/>
      <c r="B598" s="8"/>
      <c r="C598" s="7"/>
      <c r="D598" s="401"/>
      <c r="E598" s="105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</row>
    <row r="599" spans="1:25" ht="13.5" customHeight="1">
      <c r="A599" s="10"/>
      <c r="B599" s="8"/>
      <c r="C599" s="7"/>
      <c r="D599" s="401"/>
      <c r="E599" s="105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</row>
    <row r="600" spans="1:25" ht="13.5" customHeight="1">
      <c r="A600" s="10"/>
      <c r="B600" s="8"/>
      <c r="C600" s="7"/>
      <c r="D600" s="401"/>
      <c r="E600" s="105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</row>
    <row r="601" spans="1:25" ht="13.5" customHeight="1">
      <c r="A601" s="10"/>
      <c r="B601" s="8"/>
      <c r="C601" s="7"/>
      <c r="D601" s="401"/>
      <c r="E601" s="105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</row>
    <row r="602" spans="1:25" ht="13.5" customHeight="1">
      <c r="A602" s="10"/>
      <c r="B602" s="8"/>
      <c r="C602" s="7"/>
      <c r="D602" s="401"/>
      <c r="E602" s="105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</row>
    <row r="603" spans="1:25" ht="13.5" customHeight="1">
      <c r="A603" s="10"/>
      <c r="B603" s="8"/>
      <c r="C603" s="7"/>
      <c r="D603" s="401"/>
      <c r="E603" s="105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</row>
    <row r="604" spans="1:25" ht="13.5" customHeight="1">
      <c r="A604" s="10"/>
      <c r="B604" s="8"/>
      <c r="C604" s="7"/>
      <c r="D604" s="401"/>
      <c r="E604" s="105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</row>
    <row r="605" spans="1:25" ht="13.5" customHeight="1">
      <c r="A605" s="10"/>
      <c r="B605" s="8"/>
      <c r="C605" s="7"/>
      <c r="D605" s="401"/>
      <c r="E605" s="105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</row>
    <row r="606" spans="1:25" ht="13.5" customHeight="1">
      <c r="A606" s="10"/>
      <c r="B606" s="8"/>
      <c r="C606" s="7"/>
      <c r="D606" s="401"/>
      <c r="E606" s="105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</row>
    <row r="607" spans="1:25" ht="13.5" customHeight="1">
      <c r="A607" s="10"/>
      <c r="B607" s="8"/>
      <c r="C607" s="7"/>
      <c r="D607" s="401"/>
      <c r="E607" s="105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</row>
    <row r="608" spans="1:25" ht="13.5" customHeight="1">
      <c r="A608" s="10"/>
      <c r="B608" s="8"/>
      <c r="C608" s="7"/>
      <c r="D608" s="401"/>
      <c r="E608" s="105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</row>
    <row r="609" spans="1:25" ht="13.5" customHeight="1">
      <c r="A609" s="10"/>
      <c r="B609" s="8"/>
      <c r="C609" s="7"/>
      <c r="D609" s="401"/>
      <c r="E609" s="105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</row>
    <row r="610" spans="1:25" ht="13.5" customHeight="1">
      <c r="A610" s="10"/>
      <c r="B610" s="8"/>
      <c r="C610" s="7"/>
      <c r="D610" s="401"/>
      <c r="E610" s="105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</row>
    <row r="611" spans="1:25" ht="13.5" customHeight="1">
      <c r="A611" s="10"/>
      <c r="B611" s="8"/>
      <c r="C611" s="7"/>
      <c r="D611" s="401"/>
      <c r="E611" s="105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</row>
    <row r="612" spans="1:25" ht="13.5" customHeight="1">
      <c r="A612" s="10"/>
      <c r="B612" s="8"/>
      <c r="C612" s="7"/>
      <c r="D612" s="401"/>
      <c r="E612" s="105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</row>
    <row r="613" spans="1:25" ht="13.5" customHeight="1">
      <c r="A613" s="10"/>
      <c r="B613" s="8"/>
      <c r="C613" s="7"/>
      <c r="D613" s="401"/>
      <c r="E613" s="105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</row>
    <row r="614" spans="1:25" ht="13.5" customHeight="1">
      <c r="A614" s="10"/>
      <c r="B614" s="8"/>
      <c r="C614" s="7"/>
      <c r="D614" s="401"/>
      <c r="E614" s="105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</row>
    <row r="615" spans="1:25" ht="13.5" customHeight="1">
      <c r="A615" s="10"/>
      <c r="B615" s="8"/>
      <c r="C615" s="7"/>
      <c r="D615" s="401"/>
      <c r="E615" s="105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</row>
    <row r="616" spans="1:25" ht="13.5" customHeight="1">
      <c r="A616" s="10"/>
      <c r="B616" s="8"/>
      <c r="C616" s="7"/>
      <c r="D616" s="401"/>
      <c r="E616" s="105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</row>
    <row r="617" spans="1:25" ht="13.5" customHeight="1">
      <c r="A617" s="10"/>
      <c r="B617" s="8"/>
      <c r="C617" s="7"/>
      <c r="D617" s="401"/>
      <c r="E617" s="105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</row>
    <row r="618" spans="1:25" ht="13.5" customHeight="1">
      <c r="A618" s="10"/>
      <c r="B618" s="8"/>
      <c r="C618" s="7"/>
      <c r="D618" s="401"/>
      <c r="E618" s="105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</row>
    <row r="619" spans="1:25" ht="13.5" customHeight="1">
      <c r="A619" s="10"/>
      <c r="B619" s="8"/>
      <c r="C619" s="7"/>
      <c r="D619" s="401"/>
      <c r="E619" s="105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</row>
    <row r="620" spans="1:25" ht="13.5" customHeight="1">
      <c r="A620" s="10"/>
      <c r="B620" s="8"/>
      <c r="C620" s="7"/>
      <c r="D620" s="401"/>
      <c r="E620" s="105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</row>
    <row r="621" spans="1:25" ht="13.5" customHeight="1">
      <c r="A621" s="10"/>
      <c r="B621" s="8"/>
      <c r="C621" s="7"/>
      <c r="D621" s="401"/>
      <c r="E621" s="105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</row>
    <row r="622" spans="1:25" ht="13.5" customHeight="1">
      <c r="A622" s="10"/>
      <c r="B622" s="8"/>
      <c r="C622" s="7"/>
      <c r="D622" s="401"/>
      <c r="E622" s="105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</row>
    <row r="623" spans="1:25" ht="13.5" customHeight="1">
      <c r="A623" s="10"/>
      <c r="B623" s="8"/>
      <c r="C623" s="7"/>
      <c r="D623" s="401"/>
      <c r="E623" s="105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</row>
    <row r="624" spans="1:25" ht="13.5" customHeight="1">
      <c r="A624" s="10"/>
      <c r="B624" s="8"/>
      <c r="C624" s="7"/>
      <c r="D624" s="401"/>
      <c r="E624" s="105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</row>
    <row r="625" spans="1:25" ht="13.5" customHeight="1">
      <c r="A625" s="10"/>
      <c r="B625" s="8"/>
      <c r="C625" s="7"/>
      <c r="D625" s="401"/>
      <c r="E625" s="105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</row>
    <row r="626" spans="1:25" ht="13.5" customHeight="1">
      <c r="A626" s="10"/>
      <c r="B626" s="8"/>
      <c r="C626" s="7"/>
      <c r="D626" s="401"/>
      <c r="E626" s="105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</row>
    <row r="627" spans="1:25" ht="13.5" customHeight="1">
      <c r="A627" s="10"/>
      <c r="B627" s="8"/>
      <c r="C627" s="7"/>
      <c r="D627" s="401"/>
      <c r="E627" s="105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</row>
    <row r="628" spans="1:25" ht="13.5" customHeight="1">
      <c r="A628" s="10"/>
      <c r="B628" s="8"/>
      <c r="C628" s="7"/>
      <c r="D628" s="401"/>
      <c r="E628" s="105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</row>
    <row r="629" spans="1:25" ht="13.5" customHeight="1">
      <c r="A629" s="10"/>
      <c r="B629" s="8"/>
      <c r="C629" s="7"/>
      <c r="D629" s="401"/>
      <c r="E629" s="105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</row>
    <row r="630" spans="1:25" ht="13.5" customHeight="1">
      <c r="A630" s="10"/>
      <c r="B630" s="8"/>
      <c r="C630" s="7"/>
      <c r="D630" s="401"/>
      <c r="E630" s="105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</row>
    <row r="631" spans="1:25" ht="13.5" customHeight="1">
      <c r="A631" s="10"/>
      <c r="B631" s="8"/>
      <c r="C631" s="7"/>
      <c r="D631" s="401"/>
      <c r="E631" s="105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</row>
    <row r="632" spans="1:25" ht="13.5" customHeight="1">
      <c r="A632" s="10"/>
      <c r="B632" s="8"/>
      <c r="C632" s="7"/>
      <c r="D632" s="401"/>
      <c r="E632" s="105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</row>
    <row r="633" spans="1:25" ht="13.5" customHeight="1">
      <c r="A633" s="10"/>
      <c r="B633" s="8"/>
      <c r="C633" s="7"/>
      <c r="D633" s="401"/>
      <c r="E633" s="105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</row>
    <row r="634" spans="1:25" ht="13.5" customHeight="1">
      <c r="A634" s="10"/>
      <c r="B634" s="8"/>
      <c r="C634" s="7"/>
      <c r="D634" s="401"/>
      <c r="E634" s="105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</row>
    <row r="635" spans="1:25" ht="13.5" customHeight="1">
      <c r="A635" s="10"/>
      <c r="B635" s="8"/>
      <c r="C635" s="7"/>
      <c r="D635" s="401"/>
      <c r="E635" s="105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</row>
    <row r="636" spans="1:25" ht="13.5" customHeight="1">
      <c r="A636" s="10"/>
      <c r="B636" s="8"/>
      <c r="C636" s="7"/>
      <c r="D636" s="401"/>
      <c r="E636" s="105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</row>
    <row r="637" spans="1:25" ht="13.5" customHeight="1">
      <c r="A637" s="10"/>
      <c r="B637" s="8"/>
      <c r="C637" s="7"/>
      <c r="D637" s="401"/>
      <c r="E637" s="105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</row>
    <row r="638" spans="1:25" ht="13.5" customHeight="1">
      <c r="A638" s="10"/>
      <c r="B638" s="8"/>
      <c r="C638" s="7"/>
      <c r="D638" s="401"/>
      <c r="E638" s="105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</row>
    <row r="639" spans="1:25" ht="13.5" customHeight="1">
      <c r="A639" s="10"/>
      <c r="B639" s="8"/>
      <c r="C639" s="7"/>
      <c r="D639" s="401"/>
      <c r="E639" s="105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</row>
    <row r="640" spans="1:25" ht="13.5" customHeight="1">
      <c r="A640" s="10"/>
      <c r="B640" s="8"/>
      <c r="C640" s="7"/>
      <c r="D640" s="401"/>
      <c r="E640" s="105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</row>
    <row r="641" spans="1:25" ht="13.5" customHeight="1">
      <c r="A641" s="10"/>
      <c r="B641" s="8"/>
      <c r="C641" s="7"/>
      <c r="D641" s="401"/>
      <c r="E641" s="105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</row>
    <row r="642" spans="1:25" ht="13.5" customHeight="1">
      <c r="A642" s="10"/>
      <c r="B642" s="8"/>
      <c r="C642" s="7"/>
      <c r="D642" s="401"/>
      <c r="E642" s="105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</row>
    <row r="643" spans="1:25" ht="13.5" customHeight="1">
      <c r="A643" s="10"/>
      <c r="B643" s="8"/>
      <c r="C643" s="7"/>
      <c r="D643" s="401"/>
      <c r="E643" s="105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</row>
    <row r="644" spans="1:25" ht="13.5" customHeight="1">
      <c r="A644" s="10"/>
      <c r="B644" s="8"/>
      <c r="C644" s="7"/>
      <c r="D644" s="401"/>
      <c r="E644" s="105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</row>
    <row r="645" spans="1:25" ht="13.5" customHeight="1">
      <c r="A645" s="10"/>
      <c r="B645" s="8"/>
      <c r="C645" s="7"/>
      <c r="D645" s="401"/>
      <c r="E645" s="105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</row>
    <row r="646" spans="1:25" ht="13.5" customHeight="1">
      <c r="A646" s="10"/>
      <c r="B646" s="8"/>
      <c r="C646" s="7"/>
      <c r="D646" s="401"/>
      <c r="E646" s="105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</row>
    <row r="647" spans="1:25" ht="13.5" customHeight="1">
      <c r="A647" s="10"/>
      <c r="B647" s="8"/>
      <c r="C647" s="7"/>
      <c r="D647" s="401"/>
      <c r="E647" s="105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</row>
    <row r="648" spans="1:25" ht="13.5" customHeight="1">
      <c r="A648" s="10"/>
      <c r="B648" s="8"/>
      <c r="C648" s="7"/>
      <c r="D648" s="401"/>
      <c r="E648" s="105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</row>
    <row r="649" spans="1:25" ht="13.5" customHeight="1">
      <c r="A649" s="10"/>
      <c r="B649" s="8"/>
      <c r="C649" s="7"/>
      <c r="D649" s="401"/>
      <c r="E649" s="105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</row>
    <row r="650" spans="1:25" ht="13.5" customHeight="1">
      <c r="A650" s="10"/>
      <c r="B650" s="8"/>
      <c r="C650" s="7"/>
      <c r="D650" s="401"/>
      <c r="E650" s="105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</row>
    <row r="651" spans="1:25" ht="13.5" customHeight="1">
      <c r="A651" s="10"/>
      <c r="B651" s="8"/>
      <c r="C651" s="7"/>
      <c r="D651" s="401"/>
      <c r="E651" s="105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</row>
    <row r="652" spans="1:25" ht="13.5" customHeight="1">
      <c r="A652" s="10"/>
      <c r="B652" s="8"/>
      <c r="C652" s="7"/>
      <c r="D652" s="401"/>
      <c r="E652" s="105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</row>
    <row r="653" spans="1:25" ht="13.5" customHeight="1">
      <c r="A653" s="10"/>
      <c r="B653" s="8"/>
      <c r="C653" s="7"/>
      <c r="D653" s="401"/>
      <c r="E653" s="105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</row>
    <row r="654" spans="1:25" ht="13.5" customHeight="1">
      <c r="A654" s="10"/>
      <c r="B654" s="8"/>
      <c r="C654" s="7"/>
      <c r="D654" s="401"/>
      <c r="E654" s="105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</row>
    <row r="655" spans="1:25" ht="13.5" customHeight="1">
      <c r="A655" s="10"/>
      <c r="B655" s="8"/>
      <c r="C655" s="7"/>
      <c r="D655" s="401"/>
      <c r="E655" s="105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</row>
    <row r="656" spans="1:25" ht="13.5" customHeight="1">
      <c r="A656" s="10"/>
      <c r="B656" s="8"/>
      <c r="C656" s="7"/>
      <c r="D656" s="401"/>
      <c r="E656" s="105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</row>
    <row r="657" spans="1:25" ht="13.5" customHeight="1">
      <c r="A657" s="10"/>
      <c r="B657" s="8"/>
      <c r="C657" s="7"/>
      <c r="D657" s="401"/>
      <c r="E657" s="105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</row>
    <row r="658" spans="1:25" ht="13.5" customHeight="1">
      <c r="A658" s="10"/>
      <c r="B658" s="8"/>
      <c r="C658" s="7"/>
      <c r="D658" s="401"/>
      <c r="E658" s="105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</row>
    <row r="659" spans="1:25" ht="13.5" customHeight="1">
      <c r="A659" s="10"/>
      <c r="B659" s="8"/>
      <c r="C659" s="7"/>
      <c r="D659" s="401"/>
      <c r="E659" s="105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</row>
    <row r="660" spans="1:25" ht="13.5" customHeight="1">
      <c r="A660" s="10"/>
      <c r="B660" s="8"/>
      <c r="C660" s="7"/>
      <c r="D660" s="401"/>
      <c r="E660" s="105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</row>
    <row r="661" spans="1:25" ht="13.5" customHeight="1">
      <c r="A661" s="10"/>
      <c r="B661" s="8"/>
      <c r="C661" s="7"/>
      <c r="D661" s="401"/>
      <c r="E661" s="105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</row>
    <row r="662" spans="1:25" ht="13.5" customHeight="1">
      <c r="A662" s="10"/>
      <c r="B662" s="8"/>
      <c r="C662" s="7"/>
      <c r="D662" s="401"/>
      <c r="E662" s="105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</row>
    <row r="663" spans="1:25" ht="13.5" customHeight="1">
      <c r="A663" s="10"/>
      <c r="B663" s="8"/>
      <c r="C663" s="7"/>
      <c r="D663" s="401"/>
      <c r="E663" s="105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</row>
    <row r="664" spans="1:25" ht="13.5" customHeight="1">
      <c r="A664" s="10"/>
      <c r="B664" s="8"/>
      <c r="C664" s="7"/>
      <c r="D664" s="401"/>
      <c r="E664" s="105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</row>
    <row r="665" spans="1:25" ht="13.5" customHeight="1">
      <c r="A665" s="10"/>
      <c r="B665" s="8"/>
      <c r="C665" s="7"/>
      <c r="D665" s="401"/>
      <c r="E665" s="105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</row>
    <row r="666" spans="1:25" ht="13.5" customHeight="1">
      <c r="A666" s="10"/>
      <c r="B666" s="8"/>
      <c r="C666" s="7"/>
      <c r="D666" s="401"/>
      <c r="E666" s="105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</row>
    <row r="667" spans="1:25" ht="13.5" customHeight="1">
      <c r="A667" s="10"/>
      <c r="B667" s="8"/>
      <c r="C667" s="7"/>
      <c r="D667" s="401"/>
      <c r="E667" s="105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</row>
    <row r="668" spans="1:25" ht="13.5" customHeight="1">
      <c r="A668" s="10"/>
      <c r="B668" s="8"/>
      <c r="C668" s="7"/>
      <c r="D668" s="401"/>
      <c r="E668" s="105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</row>
    <row r="669" spans="1:25" ht="13.5" customHeight="1">
      <c r="A669" s="10"/>
      <c r="B669" s="8"/>
      <c r="C669" s="7"/>
      <c r="D669" s="401"/>
      <c r="E669" s="105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</row>
    <row r="670" spans="1:25" ht="13.5" customHeight="1">
      <c r="A670" s="10"/>
      <c r="B670" s="8"/>
      <c r="C670" s="7"/>
      <c r="D670" s="401"/>
      <c r="E670" s="105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</row>
    <row r="671" spans="1:25" ht="13.5" customHeight="1">
      <c r="A671" s="10"/>
      <c r="B671" s="8"/>
      <c r="C671" s="7"/>
      <c r="D671" s="401"/>
      <c r="E671" s="105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</row>
    <row r="672" spans="1:25" ht="13.5" customHeight="1">
      <c r="A672" s="10"/>
      <c r="B672" s="8"/>
      <c r="C672" s="7"/>
      <c r="D672" s="401"/>
      <c r="E672" s="105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</row>
    <row r="673" spans="1:25" ht="13.5" customHeight="1">
      <c r="A673" s="10"/>
      <c r="B673" s="8"/>
      <c r="C673" s="7"/>
      <c r="D673" s="401"/>
      <c r="E673" s="105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</row>
    <row r="674" spans="1:25" ht="13.5" customHeight="1">
      <c r="A674" s="10"/>
      <c r="B674" s="8"/>
      <c r="C674" s="7"/>
      <c r="D674" s="401"/>
      <c r="E674" s="105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</row>
    <row r="675" spans="1:25" ht="13.5" customHeight="1">
      <c r="A675" s="10"/>
      <c r="B675" s="8"/>
      <c r="C675" s="7"/>
      <c r="D675" s="401"/>
      <c r="E675" s="105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</row>
    <row r="676" spans="1:25" ht="13.5" customHeight="1">
      <c r="A676" s="10"/>
      <c r="B676" s="8"/>
      <c r="C676" s="7"/>
      <c r="D676" s="401"/>
      <c r="E676" s="105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</row>
    <row r="677" spans="1:25" ht="13.5" customHeight="1">
      <c r="A677" s="10"/>
      <c r="B677" s="8"/>
      <c r="C677" s="7"/>
      <c r="D677" s="401"/>
      <c r="E677" s="105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</row>
    <row r="678" spans="1:25" ht="13.5" customHeight="1">
      <c r="A678" s="10"/>
      <c r="B678" s="8"/>
      <c r="C678" s="7"/>
      <c r="D678" s="401"/>
      <c r="E678" s="105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</row>
    <row r="679" spans="1:25" ht="13.5" customHeight="1">
      <c r="A679" s="10"/>
      <c r="B679" s="8"/>
      <c r="C679" s="7"/>
      <c r="D679" s="401"/>
      <c r="E679" s="105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</row>
    <row r="680" spans="1:25" ht="13.5" customHeight="1">
      <c r="A680" s="10"/>
      <c r="B680" s="8"/>
      <c r="C680" s="7"/>
      <c r="D680" s="401"/>
      <c r="E680" s="105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</row>
    <row r="681" spans="1:25" ht="13.5" customHeight="1">
      <c r="A681" s="10"/>
      <c r="B681" s="8"/>
      <c r="C681" s="7"/>
      <c r="D681" s="401"/>
      <c r="E681" s="105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</row>
    <row r="682" spans="1:25" ht="13.5" customHeight="1">
      <c r="A682" s="10"/>
      <c r="B682" s="8"/>
      <c r="C682" s="7"/>
      <c r="D682" s="401"/>
      <c r="E682" s="105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</row>
    <row r="683" spans="1:25" ht="13.5" customHeight="1">
      <c r="A683" s="10"/>
      <c r="B683" s="8"/>
      <c r="C683" s="7"/>
      <c r="D683" s="401"/>
      <c r="E683" s="105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</row>
    <row r="684" spans="1:25" ht="13.5" customHeight="1">
      <c r="A684" s="10"/>
      <c r="B684" s="8"/>
      <c r="C684" s="7"/>
      <c r="D684" s="401"/>
      <c r="E684" s="105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</row>
    <row r="685" spans="1:25" ht="13.5" customHeight="1">
      <c r="A685" s="10"/>
      <c r="B685" s="8"/>
      <c r="C685" s="7"/>
      <c r="D685" s="401"/>
      <c r="E685" s="105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</row>
    <row r="686" spans="1:25" ht="13.5" customHeight="1">
      <c r="A686" s="10"/>
      <c r="B686" s="8"/>
      <c r="C686" s="7"/>
      <c r="D686" s="401"/>
      <c r="E686" s="105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</row>
    <row r="687" spans="1:25" ht="13.5" customHeight="1">
      <c r="A687" s="10"/>
      <c r="B687" s="8"/>
      <c r="C687" s="7"/>
      <c r="D687" s="401"/>
      <c r="E687" s="105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</row>
    <row r="688" spans="1:25" ht="13.5" customHeight="1">
      <c r="A688" s="10"/>
      <c r="B688" s="8"/>
      <c r="C688" s="7"/>
      <c r="D688" s="401"/>
      <c r="E688" s="105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</row>
    <row r="689" spans="1:25" ht="13.5" customHeight="1">
      <c r="A689" s="10"/>
      <c r="B689" s="8"/>
      <c r="C689" s="7"/>
      <c r="D689" s="401"/>
      <c r="E689" s="105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</row>
    <row r="690" spans="1:25" ht="13.5" customHeight="1">
      <c r="A690" s="10"/>
      <c r="B690" s="8"/>
      <c r="C690" s="7"/>
      <c r="D690" s="401"/>
      <c r="E690" s="105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</row>
    <row r="691" spans="1:25" ht="13.5" customHeight="1">
      <c r="A691" s="10"/>
      <c r="B691" s="8"/>
      <c r="C691" s="7"/>
      <c r="D691" s="401"/>
      <c r="E691" s="105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</row>
    <row r="692" spans="1:25" ht="13.5" customHeight="1">
      <c r="A692" s="10"/>
      <c r="B692" s="8"/>
      <c r="C692" s="7"/>
      <c r="D692" s="401"/>
      <c r="E692" s="105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</row>
    <row r="693" spans="1:25" ht="13.5" customHeight="1">
      <c r="A693" s="10"/>
      <c r="B693" s="8"/>
      <c r="C693" s="7"/>
      <c r="D693" s="401"/>
      <c r="E693" s="105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</row>
    <row r="694" spans="1:25" ht="13.5" customHeight="1">
      <c r="A694" s="10"/>
      <c r="B694" s="8"/>
      <c r="C694" s="7"/>
      <c r="D694" s="401"/>
      <c r="E694" s="105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</row>
    <row r="695" spans="1:25" ht="13.5" customHeight="1">
      <c r="A695" s="10"/>
      <c r="B695" s="8"/>
      <c r="C695" s="7"/>
      <c r="D695" s="401"/>
      <c r="E695" s="105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</row>
    <row r="696" spans="1:25" ht="13.5" customHeight="1">
      <c r="A696" s="10"/>
      <c r="B696" s="8"/>
      <c r="C696" s="7"/>
      <c r="D696" s="401"/>
      <c r="E696" s="105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</row>
    <row r="697" spans="1:25" ht="13.5" customHeight="1">
      <c r="A697" s="10"/>
      <c r="B697" s="8"/>
      <c r="C697" s="7"/>
      <c r="D697" s="401"/>
      <c r="E697" s="105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</row>
    <row r="698" spans="1:25" ht="13.5" customHeight="1">
      <c r="A698" s="10"/>
      <c r="B698" s="8"/>
      <c r="C698" s="7"/>
      <c r="D698" s="401"/>
      <c r="E698" s="105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</row>
    <row r="699" spans="1:25" ht="13.5" customHeight="1">
      <c r="A699" s="10"/>
      <c r="B699" s="8"/>
      <c r="C699" s="7"/>
      <c r="D699" s="401"/>
      <c r="E699" s="105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</row>
    <row r="700" spans="1:25" ht="13.5" customHeight="1">
      <c r="A700" s="10"/>
      <c r="B700" s="8"/>
      <c r="C700" s="7"/>
      <c r="D700" s="401"/>
      <c r="E700" s="105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</row>
    <row r="701" spans="1:25" ht="13.5" customHeight="1">
      <c r="A701" s="10"/>
      <c r="B701" s="8"/>
      <c r="C701" s="7"/>
      <c r="D701" s="401"/>
      <c r="E701" s="105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</row>
    <row r="702" spans="1:25" ht="13.5" customHeight="1">
      <c r="A702" s="10"/>
      <c r="B702" s="8"/>
      <c r="C702" s="7"/>
      <c r="D702" s="401"/>
      <c r="E702" s="105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</row>
    <row r="703" spans="1:25" ht="13.5" customHeight="1">
      <c r="A703" s="10"/>
      <c r="B703" s="8"/>
      <c r="C703" s="7"/>
      <c r="D703" s="401"/>
      <c r="E703" s="105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</row>
    <row r="704" spans="1:25" ht="13.5" customHeight="1">
      <c r="A704" s="10"/>
      <c r="B704" s="8"/>
      <c r="C704" s="7"/>
      <c r="D704" s="401"/>
      <c r="E704" s="105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</row>
    <row r="705" spans="1:25" ht="13.5" customHeight="1">
      <c r="A705" s="10"/>
      <c r="B705" s="8"/>
      <c r="C705" s="7"/>
      <c r="D705" s="401"/>
      <c r="E705" s="105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</row>
    <row r="706" spans="1:25" ht="13.5" customHeight="1">
      <c r="A706" s="10"/>
      <c r="B706" s="8"/>
      <c r="C706" s="7"/>
      <c r="D706" s="401"/>
      <c r="E706" s="105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</row>
    <row r="707" spans="1:25" ht="13.5" customHeight="1">
      <c r="A707" s="10"/>
      <c r="B707" s="8"/>
      <c r="C707" s="7"/>
      <c r="D707" s="401"/>
      <c r="E707" s="105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</row>
    <row r="708" spans="1:25" ht="13.5" customHeight="1">
      <c r="A708" s="10"/>
      <c r="B708" s="8"/>
      <c r="C708" s="7"/>
      <c r="D708" s="401"/>
      <c r="E708" s="105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</row>
    <row r="709" spans="1:25" ht="13.5" customHeight="1">
      <c r="A709" s="10"/>
      <c r="B709" s="8"/>
      <c r="C709" s="7"/>
      <c r="D709" s="401"/>
      <c r="E709" s="105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</row>
    <row r="710" spans="1:25" ht="13.5" customHeight="1">
      <c r="A710" s="10"/>
      <c r="B710" s="8"/>
      <c r="C710" s="7"/>
      <c r="D710" s="401"/>
      <c r="E710" s="105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</row>
    <row r="711" spans="1:25" ht="13.5" customHeight="1">
      <c r="A711" s="10"/>
      <c r="B711" s="8"/>
      <c r="C711" s="7"/>
      <c r="D711" s="401"/>
      <c r="E711" s="105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</row>
    <row r="712" spans="1:25" ht="13.5" customHeight="1">
      <c r="A712" s="10"/>
      <c r="B712" s="8"/>
      <c r="C712" s="7"/>
      <c r="D712" s="401"/>
      <c r="E712" s="105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</row>
    <row r="713" spans="1:25" ht="13.5" customHeight="1">
      <c r="A713" s="10"/>
      <c r="B713" s="8"/>
      <c r="C713" s="7"/>
      <c r="D713" s="401"/>
      <c r="E713" s="105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</row>
    <row r="714" spans="1:25" ht="13.5" customHeight="1">
      <c r="A714" s="10"/>
      <c r="B714" s="8"/>
      <c r="C714" s="7"/>
      <c r="D714" s="401"/>
      <c r="E714" s="105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</row>
    <row r="715" spans="1:25" ht="13.5" customHeight="1">
      <c r="A715" s="10"/>
      <c r="B715" s="8"/>
      <c r="C715" s="7"/>
      <c r="D715" s="401"/>
      <c r="E715" s="105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</row>
    <row r="716" spans="1:25" ht="13.5" customHeight="1">
      <c r="A716" s="10"/>
      <c r="B716" s="8"/>
      <c r="C716" s="7"/>
      <c r="D716" s="401"/>
      <c r="E716" s="105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</row>
    <row r="717" spans="1:25" ht="13.5" customHeight="1">
      <c r="A717" s="10"/>
      <c r="B717" s="8"/>
      <c r="C717" s="7"/>
      <c r="D717" s="401"/>
      <c r="E717" s="105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</row>
    <row r="718" spans="1:25" ht="13.5" customHeight="1">
      <c r="A718" s="10"/>
      <c r="B718" s="8"/>
      <c r="C718" s="7"/>
      <c r="D718" s="401"/>
      <c r="E718" s="105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</row>
    <row r="719" spans="1:25" ht="13.5" customHeight="1">
      <c r="A719" s="10"/>
      <c r="B719" s="8"/>
      <c r="C719" s="7"/>
      <c r="D719" s="401"/>
      <c r="E719" s="105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</row>
    <row r="720" spans="1:25" ht="13.5" customHeight="1">
      <c r="A720" s="10"/>
      <c r="B720" s="8"/>
      <c r="C720" s="7"/>
      <c r="D720" s="401"/>
      <c r="E720" s="105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</row>
    <row r="721" spans="1:25" ht="13.5" customHeight="1">
      <c r="A721" s="10"/>
      <c r="B721" s="8"/>
      <c r="C721" s="7"/>
      <c r="D721" s="401"/>
      <c r="E721" s="105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</row>
    <row r="722" spans="1:25" ht="13.5" customHeight="1">
      <c r="A722" s="10"/>
      <c r="B722" s="8"/>
      <c r="C722" s="7"/>
      <c r="D722" s="401"/>
      <c r="E722" s="105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</row>
    <row r="723" spans="1:25" ht="13.5" customHeight="1">
      <c r="A723" s="10"/>
      <c r="B723" s="8"/>
      <c r="C723" s="7"/>
      <c r="D723" s="401"/>
      <c r="E723" s="105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</row>
    <row r="724" spans="1:25" ht="13.5" customHeight="1">
      <c r="A724" s="10"/>
      <c r="B724" s="8"/>
      <c r="C724" s="7"/>
      <c r="D724" s="401"/>
      <c r="E724" s="105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</row>
    <row r="725" spans="1:25" ht="13.5" customHeight="1">
      <c r="A725" s="10"/>
      <c r="B725" s="8"/>
      <c r="C725" s="7"/>
      <c r="D725" s="401"/>
      <c r="E725" s="105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</row>
    <row r="726" spans="1:25" ht="13.5" customHeight="1">
      <c r="A726" s="10"/>
      <c r="B726" s="8"/>
      <c r="C726" s="7"/>
      <c r="D726" s="401"/>
      <c r="E726" s="105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</row>
    <row r="727" spans="1:25" ht="13.5" customHeight="1">
      <c r="A727" s="10"/>
      <c r="B727" s="8"/>
      <c r="C727" s="7"/>
      <c r="D727" s="401"/>
      <c r="E727" s="105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</row>
    <row r="728" spans="1:25" ht="13.5" customHeight="1">
      <c r="A728" s="10"/>
      <c r="B728" s="8"/>
      <c r="C728" s="7"/>
      <c r="D728" s="401"/>
      <c r="E728" s="105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</row>
    <row r="729" spans="1:25" ht="13.5" customHeight="1">
      <c r="A729" s="10"/>
      <c r="B729" s="8"/>
      <c r="C729" s="7"/>
      <c r="D729" s="401"/>
      <c r="E729" s="105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</row>
    <row r="730" spans="1:25" ht="13.5" customHeight="1">
      <c r="A730" s="10"/>
      <c r="B730" s="8"/>
      <c r="C730" s="7"/>
      <c r="D730" s="401"/>
      <c r="E730" s="105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</row>
    <row r="731" spans="1:25" ht="13.5" customHeight="1">
      <c r="A731" s="10"/>
      <c r="B731" s="8"/>
      <c r="C731" s="7"/>
      <c r="D731" s="401"/>
      <c r="E731" s="105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</row>
    <row r="732" spans="1:25" ht="13.5" customHeight="1">
      <c r="A732" s="10"/>
      <c r="B732" s="8"/>
      <c r="C732" s="7"/>
      <c r="D732" s="401"/>
      <c r="E732" s="105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</row>
    <row r="733" spans="1:25" ht="13.5" customHeight="1">
      <c r="A733" s="10"/>
      <c r="B733" s="8"/>
      <c r="C733" s="7"/>
      <c r="D733" s="401"/>
      <c r="E733" s="105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</row>
    <row r="734" spans="1:25" ht="13.5" customHeight="1">
      <c r="A734" s="10"/>
      <c r="B734" s="8"/>
      <c r="C734" s="7"/>
      <c r="D734" s="401"/>
      <c r="E734" s="105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</row>
    <row r="735" spans="1:25" ht="13.5" customHeight="1">
      <c r="A735" s="10"/>
      <c r="B735" s="8"/>
      <c r="C735" s="7"/>
      <c r="D735" s="401"/>
      <c r="E735" s="105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</row>
    <row r="736" spans="1:25" ht="13.5" customHeight="1">
      <c r="A736" s="10"/>
      <c r="B736" s="8"/>
      <c r="C736" s="7"/>
      <c r="D736" s="401"/>
      <c r="E736" s="105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</row>
    <row r="737" spans="1:25" ht="13.5" customHeight="1">
      <c r="A737" s="10"/>
      <c r="B737" s="8"/>
      <c r="C737" s="7"/>
      <c r="D737" s="401"/>
      <c r="E737" s="105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</row>
    <row r="738" spans="1:25" ht="13.5" customHeight="1">
      <c r="A738" s="10"/>
      <c r="B738" s="8"/>
      <c r="C738" s="7"/>
      <c r="D738" s="401"/>
      <c r="E738" s="105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</row>
    <row r="739" spans="1:25" ht="13.5" customHeight="1">
      <c r="A739" s="10"/>
      <c r="B739" s="8"/>
      <c r="C739" s="7"/>
      <c r="D739" s="401"/>
      <c r="E739" s="105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</row>
    <row r="740" spans="1:25" ht="13.5" customHeight="1">
      <c r="A740" s="10"/>
      <c r="B740" s="8"/>
      <c r="C740" s="7"/>
      <c r="D740" s="401"/>
      <c r="E740" s="105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</row>
    <row r="741" spans="1:25" ht="13.5" customHeight="1">
      <c r="A741" s="10"/>
      <c r="B741" s="8"/>
      <c r="C741" s="7"/>
      <c r="D741" s="401"/>
      <c r="E741" s="105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</row>
    <row r="742" spans="1:25" ht="13.5" customHeight="1">
      <c r="A742" s="10"/>
      <c r="B742" s="8"/>
      <c r="C742" s="7"/>
      <c r="D742" s="401"/>
      <c r="E742" s="105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</row>
    <row r="743" spans="1:25" ht="13.5" customHeight="1">
      <c r="A743" s="10"/>
      <c r="B743" s="8"/>
      <c r="C743" s="7"/>
      <c r="D743" s="401"/>
      <c r="E743" s="105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</row>
    <row r="744" spans="1:25" ht="13.5" customHeight="1">
      <c r="A744" s="10"/>
      <c r="B744" s="8"/>
      <c r="C744" s="7"/>
      <c r="D744" s="401"/>
      <c r="E744" s="105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</row>
    <row r="745" spans="1:25" ht="13.5" customHeight="1">
      <c r="A745" s="10"/>
      <c r="B745" s="8"/>
      <c r="C745" s="7"/>
      <c r="D745" s="401"/>
      <c r="E745" s="105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</row>
    <row r="746" spans="1:25" ht="13.5" customHeight="1">
      <c r="A746" s="10"/>
      <c r="B746" s="8"/>
      <c r="C746" s="7"/>
      <c r="D746" s="401"/>
      <c r="E746" s="105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</row>
    <row r="747" spans="1:25" ht="13.5" customHeight="1">
      <c r="A747" s="10"/>
      <c r="B747" s="8"/>
      <c r="C747" s="7"/>
      <c r="D747" s="401"/>
      <c r="E747" s="105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</row>
    <row r="748" spans="1:25" ht="13.5" customHeight="1">
      <c r="A748" s="10"/>
      <c r="B748" s="8"/>
      <c r="C748" s="7"/>
      <c r="D748" s="401"/>
      <c r="E748" s="105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</row>
    <row r="749" spans="1:25" ht="13.5" customHeight="1">
      <c r="A749" s="10"/>
      <c r="B749" s="8"/>
      <c r="C749" s="7"/>
      <c r="D749" s="401"/>
      <c r="E749" s="105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</row>
    <row r="750" spans="1:25" ht="13.5" customHeight="1">
      <c r="A750" s="10"/>
      <c r="B750" s="8"/>
      <c r="C750" s="7"/>
      <c r="D750" s="401"/>
      <c r="E750" s="105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</row>
    <row r="751" spans="1:25" ht="13.5" customHeight="1">
      <c r="A751" s="10"/>
      <c r="B751" s="8"/>
      <c r="C751" s="7"/>
      <c r="D751" s="401"/>
      <c r="E751" s="105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</row>
    <row r="752" spans="1:25" ht="13.5" customHeight="1">
      <c r="A752" s="10"/>
      <c r="B752" s="8"/>
      <c r="C752" s="7"/>
      <c r="D752" s="401"/>
      <c r="E752" s="105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</row>
    <row r="753" spans="1:25" ht="13.5" customHeight="1">
      <c r="A753" s="10"/>
      <c r="B753" s="8"/>
      <c r="C753" s="7"/>
      <c r="D753" s="401"/>
      <c r="E753" s="105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</row>
    <row r="754" spans="1:25" ht="13.5" customHeight="1">
      <c r="A754" s="10"/>
      <c r="B754" s="8"/>
      <c r="C754" s="7"/>
      <c r="D754" s="401"/>
      <c r="E754" s="105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</row>
    <row r="755" spans="1:25" ht="13.5" customHeight="1">
      <c r="A755" s="10"/>
      <c r="B755" s="8"/>
      <c r="C755" s="7"/>
      <c r="D755" s="401"/>
      <c r="E755" s="105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</row>
    <row r="756" spans="1:25" ht="13.5" customHeight="1">
      <c r="A756" s="10"/>
      <c r="B756" s="8"/>
      <c r="C756" s="7"/>
      <c r="D756" s="401"/>
      <c r="E756" s="105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</row>
    <row r="757" spans="1:25" ht="13.5" customHeight="1">
      <c r="A757" s="10"/>
      <c r="B757" s="8"/>
      <c r="C757" s="7"/>
      <c r="D757" s="401"/>
      <c r="E757" s="105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</row>
    <row r="758" spans="1:25" ht="13.5" customHeight="1">
      <c r="A758" s="10"/>
      <c r="B758" s="8"/>
      <c r="C758" s="7"/>
      <c r="D758" s="401"/>
      <c r="E758" s="105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</row>
    <row r="759" spans="1:25" ht="13.5" customHeight="1">
      <c r="A759" s="10"/>
      <c r="B759" s="8"/>
      <c r="C759" s="7"/>
      <c r="D759" s="401"/>
      <c r="E759" s="105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</row>
    <row r="760" spans="1:25" ht="13.5" customHeight="1">
      <c r="A760" s="10"/>
      <c r="B760" s="8"/>
      <c r="C760" s="7"/>
      <c r="D760" s="401"/>
      <c r="E760" s="105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</row>
    <row r="761" spans="1:25" ht="13.5" customHeight="1">
      <c r="A761" s="10"/>
      <c r="B761" s="8"/>
      <c r="C761" s="7"/>
      <c r="D761" s="401"/>
      <c r="E761" s="105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</row>
    <row r="762" spans="1:25" ht="13.5" customHeight="1">
      <c r="A762" s="10"/>
      <c r="B762" s="8"/>
      <c r="C762" s="7"/>
      <c r="D762" s="401"/>
      <c r="E762" s="105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</row>
    <row r="763" spans="1:25" ht="13.5" customHeight="1">
      <c r="A763" s="10"/>
      <c r="B763" s="8"/>
      <c r="C763" s="7"/>
      <c r="D763" s="401"/>
      <c r="E763" s="105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</row>
    <row r="764" spans="1:25" ht="13.5" customHeight="1">
      <c r="A764" s="10"/>
      <c r="B764" s="8"/>
      <c r="C764" s="7"/>
      <c r="D764" s="401"/>
      <c r="E764" s="105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</row>
    <row r="765" spans="1:25" ht="13.5" customHeight="1">
      <c r="A765" s="10"/>
      <c r="B765" s="8"/>
      <c r="C765" s="7"/>
      <c r="D765" s="401"/>
      <c r="E765" s="105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</row>
    <row r="766" spans="1:25" ht="13.5" customHeight="1">
      <c r="A766" s="10"/>
      <c r="B766" s="8"/>
      <c r="C766" s="7"/>
      <c r="D766" s="401"/>
      <c r="E766" s="105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</row>
    <row r="767" spans="1:25" ht="13.5" customHeight="1">
      <c r="A767" s="10"/>
      <c r="B767" s="8"/>
      <c r="C767" s="7"/>
      <c r="D767" s="401"/>
      <c r="E767" s="105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</row>
    <row r="768" spans="1:25" ht="13.5" customHeight="1">
      <c r="A768" s="10"/>
      <c r="B768" s="8"/>
      <c r="C768" s="7"/>
      <c r="D768" s="401"/>
      <c r="E768" s="105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</row>
    <row r="769" spans="1:25" ht="13.5" customHeight="1">
      <c r="A769" s="10"/>
      <c r="B769" s="8"/>
      <c r="C769" s="7"/>
      <c r="D769" s="401"/>
      <c r="E769" s="105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</row>
    <row r="770" spans="1:25" ht="13.5" customHeight="1">
      <c r="A770" s="10"/>
      <c r="B770" s="8"/>
      <c r="C770" s="7"/>
      <c r="D770" s="401"/>
      <c r="E770" s="105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</row>
    <row r="771" spans="1:25" ht="13.5" customHeight="1">
      <c r="A771" s="10"/>
      <c r="B771" s="8"/>
      <c r="C771" s="7"/>
      <c r="D771" s="401"/>
      <c r="E771" s="105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</row>
    <row r="772" spans="1:25" ht="13.5" customHeight="1">
      <c r="A772" s="10"/>
      <c r="B772" s="8"/>
      <c r="C772" s="7"/>
      <c r="D772" s="401"/>
      <c r="E772" s="105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</row>
    <row r="773" spans="1:25" ht="13.5" customHeight="1">
      <c r="A773" s="10"/>
      <c r="B773" s="8"/>
      <c r="C773" s="7"/>
      <c r="D773" s="401"/>
      <c r="E773" s="105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</row>
    <row r="774" spans="1:25" ht="13.5" customHeight="1">
      <c r="A774" s="10"/>
      <c r="B774" s="8"/>
      <c r="C774" s="7"/>
      <c r="D774" s="401"/>
      <c r="E774" s="105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</row>
    <row r="775" spans="1:25" ht="13.5" customHeight="1">
      <c r="A775" s="10"/>
      <c r="B775" s="8"/>
      <c r="C775" s="7"/>
      <c r="D775" s="401"/>
      <c r="E775" s="105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</row>
    <row r="776" spans="1:25" ht="13.5" customHeight="1">
      <c r="A776" s="10"/>
      <c r="B776" s="8"/>
      <c r="C776" s="7"/>
      <c r="D776" s="401"/>
      <c r="E776" s="105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</row>
    <row r="777" spans="1:25" ht="13.5" customHeight="1">
      <c r="A777" s="10"/>
      <c r="B777" s="8"/>
      <c r="C777" s="7"/>
      <c r="D777" s="401"/>
      <c r="E777" s="105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</row>
    <row r="778" spans="1:25" ht="13.5" customHeight="1">
      <c r="A778" s="10"/>
      <c r="B778" s="8"/>
      <c r="C778" s="7"/>
      <c r="D778" s="401"/>
      <c r="E778" s="105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</row>
    <row r="779" spans="1:25" ht="13.5" customHeight="1">
      <c r="A779" s="10"/>
      <c r="B779" s="8"/>
      <c r="C779" s="7"/>
      <c r="D779" s="401"/>
      <c r="E779" s="105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</row>
    <row r="780" spans="1:25" ht="13.5" customHeight="1">
      <c r="A780" s="10"/>
      <c r="B780" s="8"/>
      <c r="C780" s="7"/>
      <c r="D780" s="401"/>
      <c r="E780" s="105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</row>
    <row r="781" spans="1:25" ht="13.5" customHeight="1">
      <c r="A781" s="10"/>
      <c r="B781" s="8"/>
      <c r="C781" s="7"/>
      <c r="D781" s="401"/>
      <c r="E781" s="105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</row>
    <row r="782" spans="1:25" ht="13.5" customHeight="1">
      <c r="A782" s="10"/>
      <c r="B782" s="8"/>
      <c r="C782" s="7"/>
      <c r="D782" s="401"/>
      <c r="E782" s="105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</row>
    <row r="783" spans="1:25" ht="13.5" customHeight="1">
      <c r="A783" s="10"/>
      <c r="B783" s="8"/>
      <c r="C783" s="7"/>
      <c r="D783" s="401"/>
      <c r="E783" s="105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</row>
    <row r="784" spans="1:25" ht="13.5" customHeight="1">
      <c r="A784" s="10"/>
      <c r="B784" s="8"/>
      <c r="C784" s="7"/>
      <c r="D784" s="401"/>
      <c r="E784" s="105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</row>
    <row r="785" spans="1:25" ht="13.5" customHeight="1">
      <c r="A785" s="10"/>
      <c r="B785" s="8"/>
      <c r="C785" s="7"/>
      <c r="D785" s="401"/>
      <c r="E785" s="105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</row>
    <row r="786" spans="1:25" ht="13.5" customHeight="1">
      <c r="A786" s="10"/>
      <c r="B786" s="8"/>
      <c r="C786" s="7"/>
      <c r="D786" s="401"/>
      <c r="E786" s="105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</row>
    <row r="787" spans="1:25" ht="13.5" customHeight="1">
      <c r="A787" s="10"/>
      <c r="B787" s="8"/>
      <c r="C787" s="7"/>
      <c r="D787" s="401"/>
      <c r="E787" s="105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</row>
    <row r="788" spans="1:25" ht="13.5" customHeight="1">
      <c r="A788" s="10"/>
      <c r="B788" s="8"/>
      <c r="C788" s="7"/>
      <c r="D788" s="401"/>
      <c r="E788" s="105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</row>
    <row r="789" spans="1:25" ht="13.5" customHeight="1">
      <c r="A789" s="10"/>
      <c r="B789" s="8"/>
      <c r="C789" s="7"/>
      <c r="D789" s="401"/>
      <c r="E789" s="105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</row>
    <row r="790" spans="1:25" ht="13.5" customHeight="1">
      <c r="A790" s="10"/>
      <c r="B790" s="8"/>
      <c r="C790" s="7"/>
      <c r="D790" s="401"/>
      <c r="E790" s="105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</row>
    <row r="791" spans="1:25" ht="13.5" customHeight="1">
      <c r="A791" s="10"/>
      <c r="B791" s="8"/>
      <c r="C791" s="7"/>
      <c r="D791" s="401"/>
      <c r="E791" s="105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</row>
    <row r="792" spans="1:25" ht="13.5" customHeight="1">
      <c r="A792" s="10"/>
      <c r="B792" s="8"/>
      <c r="C792" s="7"/>
      <c r="D792" s="401"/>
      <c r="E792" s="105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</row>
    <row r="793" spans="1:25" ht="13.5" customHeight="1">
      <c r="A793" s="10"/>
      <c r="B793" s="8"/>
      <c r="C793" s="7"/>
      <c r="D793" s="401"/>
      <c r="E793" s="105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</row>
    <row r="794" spans="1:25" ht="13.5" customHeight="1">
      <c r="A794" s="10"/>
      <c r="B794" s="8"/>
      <c r="C794" s="7"/>
      <c r="D794" s="401"/>
      <c r="E794" s="105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</row>
    <row r="795" spans="1:25" ht="13.5" customHeight="1">
      <c r="A795" s="10"/>
      <c r="B795" s="8"/>
      <c r="C795" s="7"/>
      <c r="D795" s="401"/>
      <c r="E795" s="105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</row>
    <row r="796" spans="1:25" ht="13.5" customHeight="1">
      <c r="A796" s="10"/>
      <c r="B796" s="8"/>
      <c r="C796" s="7"/>
      <c r="D796" s="401"/>
      <c r="E796" s="105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</row>
    <row r="797" spans="1:25" ht="13.5" customHeight="1">
      <c r="A797" s="10"/>
      <c r="B797" s="8"/>
      <c r="C797" s="7"/>
      <c r="D797" s="401"/>
      <c r="E797" s="105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</row>
    <row r="798" spans="1:25" ht="13.5" customHeight="1">
      <c r="A798" s="10"/>
      <c r="B798" s="8"/>
      <c r="C798" s="7"/>
      <c r="D798" s="401"/>
      <c r="E798" s="105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</row>
    <row r="799" spans="1:25" ht="13.5" customHeight="1">
      <c r="A799" s="10"/>
      <c r="B799" s="8"/>
      <c r="C799" s="7"/>
      <c r="D799" s="401"/>
      <c r="E799" s="105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</row>
    <row r="800" spans="1:25" ht="13.5" customHeight="1">
      <c r="A800" s="10"/>
      <c r="B800" s="8"/>
      <c r="C800" s="7"/>
      <c r="D800" s="401"/>
      <c r="E800" s="105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</row>
    <row r="801" spans="1:25" ht="13.5" customHeight="1">
      <c r="A801" s="10"/>
      <c r="B801" s="8"/>
      <c r="C801" s="7"/>
      <c r="D801" s="401"/>
      <c r="E801" s="105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</row>
    <row r="802" spans="1:25" ht="13.5" customHeight="1">
      <c r="A802" s="10"/>
      <c r="B802" s="8"/>
      <c r="C802" s="7"/>
      <c r="D802" s="401"/>
      <c r="E802" s="105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</row>
    <row r="803" spans="1:25" ht="13.5" customHeight="1">
      <c r="A803" s="10"/>
      <c r="B803" s="8"/>
      <c r="C803" s="7"/>
      <c r="D803" s="401"/>
      <c r="E803" s="105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</row>
    <row r="804" spans="1:25" ht="13.5" customHeight="1">
      <c r="A804" s="10"/>
      <c r="B804" s="8"/>
      <c r="C804" s="7"/>
      <c r="D804" s="401"/>
      <c r="E804" s="105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</row>
    <row r="805" spans="1:25" ht="13.5" customHeight="1">
      <c r="A805" s="10"/>
      <c r="B805" s="8"/>
      <c r="C805" s="7"/>
      <c r="D805" s="401"/>
      <c r="E805" s="105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</row>
    <row r="806" spans="1:25" ht="13.5" customHeight="1">
      <c r="A806" s="10"/>
      <c r="B806" s="8"/>
      <c r="C806" s="7"/>
      <c r="D806" s="401"/>
      <c r="E806" s="105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</row>
    <row r="807" spans="1:25" ht="13.5" customHeight="1">
      <c r="A807" s="10"/>
      <c r="B807" s="8"/>
      <c r="C807" s="7"/>
      <c r="D807" s="401"/>
      <c r="E807" s="105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</row>
    <row r="808" spans="1:25" ht="13.5" customHeight="1">
      <c r="A808" s="10"/>
      <c r="B808" s="8"/>
      <c r="C808" s="7"/>
      <c r="D808" s="401"/>
      <c r="E808" s="105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</row>
    <row r="809" spans="1:25" ht="13.5" customHeight="1">
      <c r="A809" s="10"/>
      <c r="B809" s="8"/>
      <c r="C809" s="7"/>
      <c r="D809" s="401"/>
      <c r="E809" s="105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</row>
    <row r="810" spans="1:25" ht="13.5" customHeight="1">
      <c r="A810" s="10"/>
      <c r="B810" s="8"/>
      <c r="C810" s="7"/>
      <c r="D810" s="401"/>
      <c r="E810" s="105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</row>
    <row r="811" spans="1:25" ht="13.5" customHeight="1">
      <c r="A811" s="10"/>
      <c r="B811" s="8"/>
      <c r="C811" s="7"/>
      <c r="D811" s="401"/>
      <c r="E811" s="105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</row>
    <row r="812" spans="1:25" ht="13.5" customHeight="1">
      <c r="A812" s="10"/>
      <c r="B812" s="8"/>
      <c r="C812" s="7"/>
      <c r="D812" s="401"/>
      <c r="E812" s="105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</row>
    <row r="813" spans="1:25" ht="13.5" customHeight="1">
      <c r="A813" s="10"/>
      <c r="B813" s="8"/>
      <c r="C813" s="7"/>
      <c r="D813" s="401"/>
      <c r="E813" s="105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</row>
    <row r="814" spans="1:25" ht="13.5" customHeight="1">
      <c r="A814" s="10"/>
      <c r="B814" s="8"/>
      <c r="C814" s="7"/>
      <c r="D814" s="401"/>
      <c r="E814" s="105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</row>
    <row r="815" spans="1:25" ht="13.5" customHeight="1">
      <c r="A815" s="10"/>
      <c r="B815" s="8"/>
      <c r="C815" s="7"/>
      <c r="D815" s="401"/>
      <c r="E815" s="105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</row>
    <row r="816" spans="1:25" ht="13.5" customHeight="1">
      <c r="A816" s="10"/>
      <c r="B816" s="8"/>
      <c r="C816" s="7"/>
      <c r="D816" s="401"/>
      <c r="E816" s="105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</row>
    <row r="817" spans="1:25" ht="13.5" customHeight="1">
      <c r="A817" s="10"/>
      <c r="B817" s="8"/>
      <c r="C817" s="7"/>
      <c r="D817" s="401"/>
      <c r="E817" s="105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</row>
    <row r="818" spans="1:25" ht="13.5" customHeight="1">
      <c r="A818" s="10"/>
      <c r="B818" s="8"/>
      <c r="C818" s="7"/>
      <c r="D818" s="401"/>
      <c r="E818" s="105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</row>
    <row r="819" spans="1:25" ht="13.5" customHeight="1">
      <c r="A819" s="10"/>
      <c r="B819" s="8"/>
      <c r="C819" s="7"/>
      <c r="D819" s="401"/>
      <c r="E819" s="105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</row>
    <row r="820" spans="1:25" ht="13.5" customHeight="1">
      <c r="A820" s="10"/>
      <c r="B820" s="8"/>
      <c r="C820" s="7"/>
      <c r="D820" s="401"/>
      <c r="E820" s="105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</row>
    <row r="821" spans="1:25" ht="13.5" customHeight="1">
      <c r="A821" s="10"/>
      <c r="B821" s="8"/>
      <c r="C821" s="7"/>
      <c r="D821" s="401"/>
      <c r="E821" s="105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</row>
    <row r="822" spans="1:25" ht="13.5" customHeight="1">
      <c r="A822" s="10"/>
      <c r="B822" s="8"/>
      <c r="C822" s="7"/>
      <c r="D822" s="401"/>
      <c r="E822" s="105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</row>
    <row r="823" spans="1:25" ht="13.5" customHeight="1">
      <c r="A823" s="10"/>
      <c r="B823" s="8"/>
      <c r="C823" s="7"/>
      <c r="D823" s="401"/>
      <c r="E823" s="105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</row>
    <row r="824" spans="1:25" ht="13.5" customHeight="1">
      <c r="A824" s="10"/>
      <c r="B824" s="8"/>
      <c r="C824" s="7"/>
      <c r="D824" s="401"/>
      <c r="E824" s="105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</row>
    <row r="825" spans="1:25" ht="13.5" customHeight="1">
      <c r="A825" s="10"/>
      <c r="B825" s="8"/>
      <c r="C825" s="7"/>
      <c r="D825" s="401"/>
      <c r="E825" s="105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</row>
    <row r="826" spans="1:25" ht="13.5" customHeight="1">
      <c r="A826" s="10"/>
      <c r="B826" s="8"/>
      <c r="C826" s="7"/>
      <c r="D826" s="401"/>
      <c r="E826" s="105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</row>
    <row r="827" spans="1:25" ht="13.5" customHeight="1">
      <c r="A827" s="10"/>
      <c r="B827" s="8"/>
      <c r="C827" s="7"/>
      <c r="D827" s="401"/>
      <c r="E827" s="105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</row>
    <row r="828" spans="1:25" ht="13.5" customHeight="1">
      <c r="A828" s="10"/>
      <c r="B828" s="8"/>
      <c r="C828" s="7"/>
      <c r="D828" s="401"/>
      <c r="E828" s="105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</row>
    <row r="829" spans="1:25" ht="13.5" customHeight="1">
      <c r="A829" s="10"/>
      <c r="B829" s="8"/>
      <c r="C829" s="7"/>
      <c r="D829" s="401"/>
      <c r="E829" s="105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</row>
    <row r="830" spans="1:25" ht="13.5" customHeight="1">
      <c r="A830" s="10"/>
      <c r="B830" s="8"/>
      <c r="C830" s="7"/>
      <c r="D830" s="401"/>
      <c r="E830" s="105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</row>
    <row r="831" spans="1:25" ht="13.5" customHeight="1">
      <c r="A831" s="10"/>
      <c r="B831" s="8"/>
      <c r="C831" s="7"/>
      <c r="D831" s="401"/>
      <c r="E831" s="105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</row>
    <row r="832" spans="1:25" ht="13.5" customHeight="1">
      <c r="A832" s="10"/>
      <c r="B832" s="8"/>
      <c r="C832" s="7"/>
      <c r="D832" s="401"/>
      <c r="E832" s="105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</row>
    <row r="833" spans="1:25" ht="13.5" customHeight="1">
      <c r="A833" s="10"/>
      <c r="B833" s="8"/>
      <c r="C833" s="7"/>
      <c r="D833" s="401"/>
      <c r="E833" s="105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</row>
    <row r="834" spans="1:25" ht="13.5" customHeight="1">
      <c r="A834" s="10"/>
      <c r="B834" s="8"/>
      <c r="C834" s="7"/>
      <c r="D834" s="401"/>
      <c r="E834" s="105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</row>
    <row r="835" spans="1:25" ht="13.5" customHeight="1">
      <c r="A835" s="10"/>
      <c r="B835" s="8"/>
      <c r="C835" s="7"/>
      <c r="D835" s="401"/>
      <c r="E835" s="105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</row>
    <row r="836" spans="1:25" ht="13.5" customHeight="1">
      <c r="A836" s="10"/>
      <c r="B836" s="8"/>
      <c r="C836" s="7"/>
      <c r="D836" s="401"/>
      <c r="E836" s="105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</row>
    <row r="837" spans="1:25" ht="13.5" customHeight="1">
      <c r="A837" s="10"/>
      <c r="B837" s="8"/>
      <c r="C837" s="7"/>
      <c r="D837" s="401"/>
      <c r="E837" s="105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</row>
    <row r="838" spans="1:25" ht="13.5" customHeight="1">
      <c r="A838" s="10"/>
      <c r="B838" s="8"/>
      <c r="C838" s="7"/>
      <c r="D838" s="401"/>
      <c r="E838" s="105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</row>
    <row r="839" spans="1:25" ht="13.5" customHeight="1">
      <c r="A839" s="10"/>
      <c r="B839" s="8"/>
      <c r="C839" s="7"/>
      <c r="D839" s="401"/>
      <c r="E839" s="105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</row>
    <row r="840" spans="1:25" ht="13.5" customHeight="1">
      <c r="A840" s="10"/>
      <c r="B840" s="8"/>
      <c r="C840" s="7"/>
      <c r="D840" s="401"/>
      <c r="E840" s="105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</row>
    <row r="841" spans="1:25" ht="13.5" customHeight="1">
      <c r="A841" s="10"/>
      <c r="B841" s="8"/>
      <c r="C841" s="7"/>
      <c r="D841" s="401"/>
      <c r="E841" s="105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</row>
    <row r="842" spans="1:25" ht="13.5" customHeight="1">
      <c r="A842" s="10"/>
      <c r="B842" s="8"/>
      <c r="C842" s="7"/>
      <c r="D842" s="401"/>
      <c r="E842" s="105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</row>
    <row r="843" spans="1:25" ht="13.5" customHeight="1">
      <c r="A843" s="10"/>
      <c r="B843" s="8"/>
      <c r="C843" s="7"/>
      <c r="D843" s="401"/>
      <c r="E843" s="105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</row>
    <row r="844" spans="1:25" ht="13.5" customHeight="1">
      <c r="A844" s="10"/>
      <c r="B844" s="8"/>
      <c r="C844" s="7"/>
      <c r="D844" s="401"/>
      <c r="E844" s="105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</row>
    <row r="845" spans="1:25" ht="13.5" customHeight="1">
      <c r="A845" s="10"/>
      <c r="B845" s="8"/>
      <c r="C845" s="7"/>
      <c r="D845" s="401"/>
      <c r="E845" s="105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</row>
    <row r="846" spans="1:25" ht="13.5" customHeight="1">
      <c r="A846" s="10"/>
      <c r="B846" s="8"/>
      <c r="C846" s="7"/>
      <c r="D846" s="401"/>
      <c r="E846" s="105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</row>
    <row r="847" spans="1:25" ht="13.5" customHeight="1">
      <c r="A847" s="10"/>
      <c r="B847" s="8"/>
      <c r="C847" s="7"/>
      <c r="D847" s="401"/>
      <c r="E847" s="105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</row>
    <row r="848" spans="1:25" ht="13.5" customHeight="1">
      <c r="A848" s="10"/>
      <c r="B848" s="8"/>
      <c r="C848" s="7"/>
      <c r="D848" s="401"/>
      <c r="E848" s="105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</row>
    <row r="849" spans="1:25" ht="13.5" customHeight="1">
      <c r="A849" s="10"/>
      <c r="B849" s="8"/>
      <c r="C849" s="7"/>
      <c r="D849" s="401"/>
      <c r="E849" s="105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</row>
    <row r="850" spans="1:25" ht="13.5" customHeight="1">
      <c r="A850" s="10"/>
      <c r="B850" s="8"/>
      <c r="C850" s="7"/>
      <c r="D850" s="401"/>
      <c r="E850" s="105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</row>
    <row r="851" spans="1:25" ht="13.5" customHeight="1">
      <c r="A851" s="10"/>
      <c r="B851" s="8"/>
      <c r="C851" s="7"/>
      <c r="D851" s="401"/>
      <c r="E851" s="105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</row>
    <row r="852" spans="1:25" ht="13.5" customHeight="1">
      <c r="A852" s="10"/>
      <c r="B852" s="8"/>
      <c r="C852" s="7"/>
      <c r="D852" s="401"/>
      <c r="E852" s="105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</row>
    <row r="853" spans="1:25" ht="13.5" customHeight="1">
      <c r="A853" s="10"/>
      <c r="B853" s="8"/>
      <c r="C853" s="7"/>
      <c r="D853" s="401"/>
      <c r="E853" s="105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</row>
    <row r="854" spans="1:25" ht="13.5" customHeight="1">
      <c r="A854" s="10"/>
      <c r="B854" s="8"/>
      <c r="C854" s="7"/>
      <c r="D854" s="401"/>
      <c r="E854" s="105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</row>
    <row r="855" spans="1:25" ht="13.5" customHeight="1">
      <c r="A855" s="10"/>
      <c r="B855" s="8"/>
      <c r="C855" s="7"/>
      <c r="D855" s="401"/>
      <c r="E855" s="105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</row>
    <row r="856" spans="1:25" ht="13.5" customHeight="1">
      <c r="A856" s="10"/>
      <c r="B856" s="8"/>
      <c r="C856" s="7"/>
      <c r="D856" s="401"/>
      <c r="E856" s="105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</row>
    <row r="857" spans="1:25" ht="13.5" customHeight="1">
      <c r="A857" s="10"/>
      <c r="B857" s="8"/>
      <c r="C857" s="7"/>
      <c r="D857" s="401"/>
      <c r="E857" s="105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</row>
    <row r="858" spans="1:25" ht="13.5" customHeight="1">
      <c r="A858" s="10"/>
      <c r="B858" s="8"/>
      <c r="C858" s="7"/>
      <c r="D858" s="401"/>
      <c r="E858" s="105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</row>
    <row r="859" spans="1:25" ht="13.5" customHeight="1">
      <c r="A859" s="10"/>
      <c r="B859" s="8"/>
      <c r="C859" s="7"/>
      <c r="D859" s="401"/>
      <c r="E859" s="105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</row>
    <row r="860" spans="1:25" ht="13.5" customHeight="1">
      <c r="A860" s="10"/>
      <c r="B860" s="8"/>
      <c r="C860" s="7"/>
      <c r="D860" s="401"/>
      <c r="E860" s="105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</row>
    <row r="861" spans="1:25" ht="13.5" customHeight="1">
      <c r="A861" s="10"/>
      <c r="B861" s="8"/>
      <c r="C861" s="7"/>
      <c r="D861" s="401"/>
      <c r="E861" s="105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</row>
    <row r="862" spans="1:25" ht="13.5" customHeight="1">
      <c r="A862" s="10"/>
      <c r="B862" s="8"/>
      <c r="C862" s="7"/>
      <c r="D862" s="401"/>
      <c r="E862" s="105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</row>
    <row r="863" spans="1:25" ht="13.5" customHeight="1">
      <c r="A863" s="10"/>
      <c r="B863" s="8"/>
      <c r="C863" s="7"/>
      <c r="D863" s="401"/>
      <c r="E863" s="105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</row>
    <row r="864" spans="1:25" ht="13.5" customHeight="1">
      <c r="A864" s="10"/>
      <c r="B864" s="8"/>
      <c r="C864" s="7"/>
      <c r="D864" s="401"/>
      <c r="E864" s="105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</row>
    <row r="865" spans="1:25" ht="13.5" customHeight="1">
      <c r="A865" s="10"/>
      <c r="B865" s="8"/>
      <c r="C865" s="7"/>
      <c r="D865" s="401"/>
      <c r="E865" s="105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</row>
    <row r="866" spans="1:25" ht="13.5" customHeight="1">
      <c r="A866" s="10"/>
      <c r="B866" s="8"/>
      <c r="C866" s="7"/>
      <c r="D866" s="401"/>
      <c r="E866" s="105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</row>
    <row r="867" spans="1:25" ht="13.5" customHeight="1">
      <c r="A867" s="10"/>
      <c r="B867" s="8"/>
      <c r="C867" s="7"/>
      <c r="D867" s="401"/>
      <c r="E867" s="105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</row>
    <row r="868" spans="1:25" ht="13.5" customHeight="1">
      <c r="A868" s="10"/>
      <c r="B868" s="8"/>
      <c r="C868" s="7"/>
      <c r="D868" s="401"/>
      <c r="E868" s="105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</row>
    <row r="869" spans="1:25" ht="13.5" customHeight="1">
      <c r="A869" s="10"/>
      <c r="B869" s="8"/>
      <c r="C869" s="7"/>
      <c r="D869" s="401"/>
      <c r="E869" s="105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</row>
    <row r="870" spans="1:25" ht="13.5" customHeight="1">
      <c r="A870" s="10"/>
      <c r="B870" s="8"/>
      <c r="C870" s="7"/>
      <c r="D870" s="401"/>
      <c r="E870" s="105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</row>
    <row r="871" spans="1:25" ht="13.5" customHeight="1">
      <c r="A871" s="10"/>
      <c r="B871" s="8"/>
      <c r="C871" s="7"/>
      <c r="D871" s="401"/>
      <c r="E871" s="105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</row>
    <row r="872" spans="1:25" ht="13.5" customHeight="1">
      <c r="A872" s="10"/>
      <c r="B872" s="8"/>
      <c r="C872" s="7"/>
      <c r="D872" s="401"/>
      <c r="E872" s="105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</row>
    <row r="873" spans="1:25" ht="13.5" customHeight="1">
      <c r="A873" s="10"/>
      <c r="B873" s="8"/>
      <c r="C873" s="7"/>
      <c r="D873" s="401"/>
      <c r="E873" s="105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</row>
    <row r="874" spans="1:25" ht="13.5" customHeight="1">
      <c r="A874" s="10"/>
      <c r="B874" s="8"/>
      <c r="C874" s="7"/>
      <c r="D874" s="401"/>
      <c r="E874" s="105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</row>
    <row r="875" spans="1:25" ht="13.5" customHeight="1">
      <c r="A875" s="10"/>
      <c r="B875" s="8"/>
      <c r="C875" s="7"/>
      <c r="D875" s="401"/>
      <c r="E875" s="105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</row>
    <row r="876" spans="1:25" ht="13.5" customHeight="1">
      <c r="A876" s="10"/>
      <c r="B876" s="8"/>
      <c r="C876" s="7"/>
      <c r="D876" s="401"/>
      <c r="E876" s="105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</row>
    <row r="877" spans="1:25" ht="13.5" customHeight="1">
      <c r="A877" s="10"/>
      <c r="B877" s="8"/>
      <c r="C877" s="7"/>
      <c r="D877" s="401"/>
      <c r="E877" s="105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</row>
    <row r="878" spans="1:25" ht="13.5" customHeight="1">
      <c r="A878" s="10"/>
      <c r="B878" s="8"/>
      <c r="C878" s="7"/>
      <c r="D878" s="401"/>
      <c r="E878" s="105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</row>
    <row r="879" spans="1:25" ht="13.5" customHeight="1">
      <c r="A879" s="10"/>
      <c r="B879" s="8"/>
      <c r="C879" s="7"/>
      <c r="D879" s="401"/>
      <c r="E879" s="105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</row>
    <row r="880" spans="1:25" ht="13.5" customHeight="1">
      <c r="A880" s="10"/>
      <c r="B880" s="8"/>
      <c r="C880" s="7"/>
      <c r="D880" s="401"/>
      <c r="E880" s="105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</row>
    <row r="881" spans="1:25" ht="13.5" customHeight="1">
      <c r="A881" s="10"/>
      <c r="B881" s="8"/>
      <c r="C881" s="7"/>
      <c r="D881" s="401"/>
      <c r="E881" s="105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</row>
    <row r="882" spans="1:25" ht="13.5" customHeight="1">
      <c r="A882" s="10"/>
      <c r="B882" s="8"/>
      <c r="C882" s="7"/>
      <c r="D882" s="401"/>
      <c r="E882" s="105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</row>
    <row r="883" spans="1:25" ht="13.5" customHeight="1">
      <c r="A883" s="10"/>
      <c r="B883" s="8"/>
      <c r="C883" s="7"/>
      <c r="D883" s="401"/>
      <c r="E883" s="105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</row>
    <row r="884" spans="1:25" ht="13.5" customHeight="1">
      <c r="A884" s="10"/>
      <c r="B884" s="8"/>
      <c r="C884" s="7"/>
      <c r="D884" s="401"/>
      <c r="E884" s="105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</row>
    <row r="885" spans="1:25" ht="13.5" customHeight="1">
      <c r="A885" s="10"/>
      <c r="B885" s="8"/>
      <c r="C885" s="7"/>
      <c r="D885" s="401"/>
      <c r="E885" s="105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</row>
    <row r="886" spans="1:25" ht="13.5" customHeight="1">
      <c r="A886" s="10"/>
      <c r="B886" s="8"/>
      <c r="C886" s="7"/>
      <c r="D886" s="401"/>
      <c r="E886" s="105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</row>
    <row r="887" spans="1:25" ht="13.5" customHeight="1">
      <c r="A887" s="10"/>
      <c r="B887" s="8"/>
      <c r="C887" s="7"/>
      <c r="D887" s="401"/>
      <c r="E887" s="105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</row>
    <row r="888" spans="1:25" ht="13.5" customHeight="1">
      <c r="A888" s="10"/>
      <c r="B888" s="8"/>
      <c r="C888" s="7"/>
      <c r="D888" s="401"/>
      <c r="E888" s="105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</row>
    <row r="889" spans="1:25" ht="13.5" customHeight="1">
      <c r="A889" s="10"/>
      <c r="B889" s="8"/>
      <c r="C889" s="7"/>
      <c r="D889" s="401"/>
      <c r="E889" s="105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</row>
    <row r="890" spans="1:25" ht="13.5" customHeight="1">
      <c r="A890" s="10"/>
      <c r="B890" s="8"/>
      <c r="C890" s="7"/>
      <c r="D890" s="401"/>
      <c r="E890" s="105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</row>
    <row r="891" spans="1:25" ht="13.5" customHeight="1">
      <c r="A891" s="10"/>
      <c r="B891" s="8"/>
      <c r="C891" s="7"/>
      <c r="D891" s="401"/>
      <c r="E891" s="105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</row>
    <row r="892" spans="1:25" ht="13.5" customHeight="1">
      <c r="A892" s="10"/>
      <c r="B892" s="8"/>
      <c r="C892" s="7"/>
      <c r="D892" s="401"/>
      <c r="E892" s="105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</row>
  </sheetData>
  <mergeCells count="3">
    <mergeCell ref="C125:D125"/>
    <mergeCell ref="C142:D142"/>
    <mergeCell ref="A6:E6"/>
  </mergeCells>
  <pageMargins left="0.70866141732283472" right="0.70866141732283472" top="0.74803149606299213" bottom="0.74803149606299213" header="0" footer="0"/>
  <pageSetup scale="9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998"/>
  <sheetViews>
    <sheetView topLeftCell="A129" workbookViewId="0">
      <selection activeCell="A149" sqref="A149:XFD149"/>
    </sheetView>
  </sheetViews>
  <sheetFormatPr baseColWidth="10" defaultColWidth="14.42578125" defaultRowHeight="15" customHeight="1"/>
  <cols>
    <col min="1" max="1" width="7.28515625" customWidth="1"/>
    <col min="2" max="2" width="1.7109375" customWidth="1"/>
    <col min="3" max="3" width="27.28515625" customWidth="1"/>
    <col min="4" max="4" width="16.7109375" customWidth="1"/>
    <col min="5" max="5" width="7.85546875" customWidth="1"/>
    <col min="6" max="6" width="15.7109375" customWidth="1"/>
    <col min="7" max="7" width="7.7109375" customWidth="1"/>
    <col min="8" max="8" width="15.7109375" customWidth="1"/>
    <col min="9" max="9" width="7.42578125" customWidth="1"/>
    <col min="10" max="10" width="15.7109375" customWidth="1"/>
    <col min="11" max="11" width="8" customWidth="1"/>
    <col min="12" max="13" width="11.42578125" customWidth="1"/>
    <col min="14" max="26" width="10" customWidth="1"/>
  </cols>
  <sheetData>
    <row r="1" spans="1:26" ht="15" customHeight="1">
      <c r="A1" s="429" t="s">
        <v>0</v>
      </c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</row>
    <row r="2" spans="1:26" ht="15" customHeight="1">
      <c r="A2" s="429" t="s">
        <v>1</v>
      </c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</row>
    <row r="3" spans="1:26" ht="15" customHeight="1">
      <c r="A3" s="434" t="str">
        <f>INGRESOS!$A$3</f>
        <v>PRESUPUESTO ORDINARIO 2021</v>
      </c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</row>
    <row r="4" spans="1:26" ht="15" customHeight="1">
      <c r="A4" s="434" t="s">
        <v>259</v>
      </c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</row>
    <row r="5" spans="1:26" ht="15" customHeight="1">
      <c r="A5" s="115"/>
      <c r="B5" s="115"/>
      <c r="C5" s="115"/>
      <c r="D5" s="116"/>
      <c r="E5" s="117"/>
      <c r="F5" s="116"/>
      <c r="G5" s="117"/>
      <c r="H5" s="116"/>
      <c r="I5" s="117"/>
      <c r="J5" s="116"/>
      <c r="K5" s="117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</row>
    <row r="6" spans="1:26" ht="15" customHeight="1">
      <c r="A6" s="115"/>
      <c r="B6" s="115"/>
      <c r="C6" s="115"/>
      <c r="D6" s="116"/>
      <c r="E6" s="117"/>
      <c r="F6" s="116"/>
      <c r="G6" s="117"/>
      <c r="H6" s="116"/>
      <c r="I6" s="117"/>
      <c r="J6" s="116"/>
      <c r="K6" s="117"/>
      <c r="L6" s="114"/>
      <c r="M6" s="114"/>
      <c r="N6" s="114"/>
      <c r="O6" s="114"/>
      <c r="P6" s="114"/>
      <c r="Q6" s="114"/>
      <c r="R6" s="114"/>
      <c r="S6" s="114"/>
      <c r="T6" s="114"/>
      <c r="U6" s="114"/>
      <c r="V6" s="114"/>
      <c r="W6" s="114"/>
      <c r="X6" s="114"/>
      <c r="Y6" s="114"/>
      <c r="Z6" s="114"/>
    </row>
    <row r="7" spans="1:26" ht="33" customHeight="1">
      <c r="A7" s="446" t="s">
        <v>384</v>
      </c>
      <c r="B7" s="447"/>
      <c r="C7" s="447"/>
      <c r="D7" s="447"/>
      <c r="E7" s="447"/>
      <c r="F7" s="447"/>
      <c r="G7" s="447"/>
      <c r="H7" s="447"/>
      <c r="I7" s="447"/>
      <c r="J7" s="447"/>
      <c r="K7" s="447"/>
      <c r="L7" s="114"/>
      <c r="M7" s="114"/>
      <c r="N7" s="114"/>
      <c r="O7" s="114"/>
      <c r="P7" s="114"/>
      <c r="Q7" s="114"/>
      <c r="R7" s="114"/>
      <c r="S7" s="114"/>
      <c r="T7" s="114"/>
      <c r="U7" s="114"/>
      <c r="V7" s="114"/>
      <c r="W7" s="114"/>
      <c r="X7" s="114"/>
      <c r="Y7" s="114"/>
      <c r="Z7" s="114"/>
    </row>
    <row r="8" spans="1:26" ht="48.75" customHeight="1">
      <c r="A8" s="118" t="s">
        <v>385</v>
      </c>
      <c r="B8" s="119"/>
      <c r="C8" s="120"/>
      <c r="D8" s="121" t="s">
        <v>386</v>
      </c>
      <c r="E8" s="122" t="s">
        <v>170</v>
      </c>
      <c r="F8" s="121" t="s">
        <v>387</v>
      </c>
      <c r="G8" s="122" t="s">
        <v>170</v>
      </c>
      <c r="H8" s="121" t="s">
        <v>168</v>
      </c>
      <c r="I8" s="122" t="s">
        <v>170</v>
      </c>
      <c r="J8" s="121" t="s">
        <v>258</v>
      </c>
      <c r="K8" s="122" t="s">
        <v>170</v>
      </c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</row>
    <row r="9" spans="1:26" ht="15" customHeight="1">
      <c r="A9" s="123"/>
      <c r="B9" s="123"/>
      <c r="C9" s="124" t="s">
        <v>169</v>
      </c>
      <c r="D9" s="125">
        <f t="shared" ref="D9:I9" si="0">+D12+D50+D111+D150+D157+D191+D235+D273+D320</f>
        <v>1284724709.838912</v>
      </c>
      <c r="E9" s="126">
        <f t="shared" si="0"/>
        <v>0.3341162179627869</v>
      </c>
      <c r="F9" s="125">
        <f t="shared" si="0"/>
        <v>861032356.54053462</v>
      </c>
      <c r="G9" s="126">
        <f t="shared" si="0"/>
        <v>0.22392725251038625</v>
      </c>
      <c r="H9" s="125">
        <f t="shared" si="0"/>
        <v>1699386152.614671</v>
      </c>
      <c r="I9" s="126">
        <f t="shared" si="0"/>
        <v>0.44195652952942743</v>
      </c>
      <c r="J9" s="125">
        <f>+J12+J50+J111+J150+J157+J191+J235+J273+J320-0.01</f>
        <v>3845143219.0041175</v>
      </c>
      <c r="K9" s="127">
        <f>+K12+K50+K111+K150+K158+K158+K191</f>
        <v>0.73091459351727917</v>
      </c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</row>
    <row r="10" spans="1:26" ht="15" customHeight="1">
      <c r="A10" s="116"/>
      <c r="B10" s="116"/>
      <c r="C10" s="129"/>
      <c r="D10" s="130"/>
      <c r="E10" s="130"/>
      <c r="F10" s="130"/>
      <c r="G10" s="130"/>
      <c r="H10" s="130"/>
      <c r="I10" s="130"/>
      <c r="J10" s="130"/>
      <c r="K10" s="117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</row>
    <row r="11" spans="1:26" ht="15" customHeight="1">
      <c r="A11" s="116"/>
      <c r="B11" s="116"/>
      <c r="C11" s="129"/>
      <c r="D11" s="116"/>
      <c r="E11" s="117"/>
      <c r="F11" s="116"/>
      <c r="G11" s="117"/>
      <c r="H11" s="116"/>
      <c r="I11" s="117"/>
      <c r="J11" s="130"/>
      <c r="K11" s="117"/>
      <c r="L11" s="114"/>
      <c r="M11" s="114"/>
      <c r="N11" s="114"/>
      <c r="O11" s="114"/>
      <c r="P11" s="114"/>
      <c r="Q11" s="114"/>
      <c r="R11" s="114"/>
      <c r="S11" s="114"/>
      <c r="T11" s="114"/>
      <c r="U11" s="114"/>
      <c r="V11" s="114"/>
      <c r="W11" s="114"/>
      <c r="X11" s="114"/>
      <c r="Y11" s="114"/>
      <c r="Z11" s="114"/>
    </row>
    <row r="12" spans="1:26" ht="15" customHeight="1">
      <c r="A12" s="131">
        <v>0</v>
      </c>
      <c r="B12" s="131"/>
      <c r="C12" s="132" t="s">
        <v>172</v>
      </c>
      <c r="D12" s="133">
        <f>+D15+D21+D27+D33+D37+D43-0.02</f>
        <v>769752678.82883203</v>
      </c>
      <c r="E12" s="134">
        <f t="shared" ref="E12:K12" si="1">+E15+E21+E27+E33+E37+E43</f>
        <v>0.20018829859039583</v>
      </c>
      <c r="F12" s="133">
        <f t="shared" si="1"/>
        <v>277888812.40057856</v>
      </c>
      <c r="G12" s="134">
        <f t="shared" si="1"/>
        <v>7.2270081131737662E-2</v>
      </c>
      <c r="H12" s="133">
        <f t="shared" si="1"/>
        <v>252141751.09467089</v>
      </c>
      <c r="I12" s="134">
        <f t="shared" si="1"/>
        <v>6.5574085731967865E-2</v>
      </c>
      <c r="J12" s="133">
        <f t="shared" si="1"/>
        <v>1299783242.3440816</v>
      </c>
      <c r="K12" s="134">
        <f t="shared" si="1"/>
        <v>0.33803246545410132</v>
      </c>
      <c r="L12" s="135"/>
      <c r="M12" s="135"/>
      <c r="N12" s="114"/>
      <c r="O12" s="114"/>
      <c r="P12" s="114"/>
      <c r="Q12" s="114"/>
      <c r="R12" s="114"/>
      <c r="S12" s="114"/>
      <c r="T12" s="114"/>
      <c r="U12" s="114"/>
      <c r="V12" s="114"/>
      <c r="W12" s="114"/>
      <c r="X12" s="114"/>
      <c r="Y12" s="114"/>
      <c r="Z12" s="114"/>
    </row>
    <row r="13" spans="1:26" ht="15" customHeight="1">
      <c r="A13" s="116"/>
      <c r="B13" s="116"/>
      <c r="C13" s="129"/>
      <c r="D13" s="116"/>
      <c r="E13" s="117"/>
      <c r="F13" s="116"/>
      <c r="G13" s="117"/>
      <c r="H13" s="116"/>
      <c r="I13" s="117"/>
      <c r="J13" s="116"/>
      <c r="K13" s="117"/>
      <c r="L13" s="135"/>
      <c r="M13" s="135"/>
      <c r="N13" s="114"/>
      <c r="O13" s="114"/>
      <c r="P13" s="114"/>
      <c r="Q13" s="114"/>
      <c r="R13" s="114"/>
      <c r="S13" s="114"/>
      <c r="T13" s="114"/>
      <c r="U13" s="114"/>
      <c r="V13" s="114"/>
      <c r="W13" s="114"/>
      <c r="X13" s="114"/>
      <c r="Y13" s="114"/>
      <c r="Z13" s="114"/>
    </row>
    <row r="14" spans="1:26" ht="15" customHeight="1">
      <c r="A14" s="116"/>
      <c r="B14" s="116"/>
      <c r="C14" s="129"/>
      <c r="D14" s="116"/>
      <c r="E14" s="117"/>
      <c r="F14" s="116"/>
      <c r="G14" s="117"/>
      <c r="H14" s="116"/>
      <c r="I14" s="117"/>
      <c r="J14" s="116"/>
      <c r="K14" s="117"/>
      <c r="L14" s="135"/>
      <c r="M14" s="135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</row>
    <row r="15" spans="1:26" ht="15" customHeight="1">
      <c r="A15" s="131" t="s">
        <v>388</v>
      </c>
      <c r="B15" s="131"/>
      <c r="C15" s="132" t="s">
        <v>389</v>
      </c>
      <c r="D15" s="133">
        <f>+'0BJ PROGR. I-II Y III'!G13</f>
        <v>343497413.40999997</v>
      </c>
      <c r="E15" s="134">
        <f>SUM(E16:E20)</f>
        <v>8.9332800846613186E-2</v>
      </c>
      <c r="F15" s="133">
        <f>+'0BJ PROGR. I-II Y III'!AB13</f>
        <v>129787980</v>
      </c>
      <c r="G15" s="134">
        <f>SUM(G16:G20)</f>
        <v>3.375374403703349E-2</v>
      </c>
      <c r="H15" s="133">
        <f>+'0BJ PROGR. I-II Y III'!AD13</f>
        <v>115045517.27</v>
      </c>
      <c r="I15" s="134">
        <f t="shared" ref="I15:K15" si="2">SUM(I16:I20)</f>
        <v>2.9919696281117066E-2</v>
      </c>
      <c r="J15" s="133">
        <f t="shared" si="2"/>
        <v>588330910.67999995</v>
      </c>
      <c r="K15" s="134">
        <f t="shared" si="2"/>
        <v>0.15300624116476375</v>
      </c>
      <c r="L15" s="135"/>
      <c r="M15" s="135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</row>
    <row r="16" spans="1:26" ht="15" customHeight="1">
      <c r="A16" s="136" t="s">
        <v>390</v>
      </c>
      <c r="B16" s="136"/>
      <c r="C16" s="129" t="s">
        <v>391</v>
      </c>
      <c r="D16" s="130">
        <f>+'0BJ PROGR. I-II Y III'!G14</f>
        <v>343497413.40999997</v>
      </c>
      <c r="E16" s="117">
        <f>+D16/J351*100%</f>
        <v>8.9332800846613186E-2</v>
      </c>
      <c r="F16" s="130">
        <f>+'0BJ PROGR. I-II Y III'!AB14</f>
        <v>129787980</v>
      </c>
      <c r="G16" s="117">
        <f t="shared" ref="G16:G32" si="3">+F16/$J$351*100%</f>
        <v>3.375374403703349E-2</v>
      </c>
      <c r="H16" s="130">
        <f>+'0BJ PROGR. I-II Y III'!AD14</f>
        <v>104270004</v>
      </c>
      <c r="I16" s="117">
        <f>+H16/$J$351*100%</f>
        <v>2.7117326471653682E-2</v>
      </c>
      <c r="J16" s="130">
        <f t="shared" ref="J16:K16" si="4">+D16+F16+H16</f>
        <v>577555397.40999997</v>
      </c>
      <c r="K16" s="117">
        <f t="shared" si="4"/>
        <v>0.15020387135530036</v>
      </c>
      <c r="L16" s="135"/>
      <c r="M16" s="135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</row>
    <row r="17" spans="1:26" ht="15" customHeight="1">
      <c r="A17" s="136" t="s">
        <v>392</v>
      </c>
      <c r="B17" s="136"/>
      <c r="C17" s="129" t="s">
        <v>393</v>
      </c>
      <c r="D17" s="130">
        <f>+'0BJ PROGR. I-II Y III'!G15</f>
        <v>0</v>
      </c>
      <c r="E17" s="117">
        <f>+D17/$J$351*100%</f>
        <v>0</v>
      </c>
      <c r="F17" s="130">
        <f>+'0BJ PROGR. I-II Y III'!AB15</f>
        <v>0</v>
      </c>
      <c r="G17" s="117">
        <f t="shared" si="3"/>
        <v>0</v>
      </c>
      <c r="H17" s="130">
        <f>+'0BJ PROGR. I-II Y III'!AD15</f>
        <v>8000000</v>
      </c>
      <c r="I17" s="117">
        <f>+H17/$J$351*100%</f>
        <v>2.0805466908127234E-3</v>
      </c>
      <c r="J17" s="130">
        <f t="shared" ref="J17:K17" si="5">+D17+F17+H17</f>
        <v>8000000</v>
      </c>
      <c r="K17" s="117">
        <f t="shared" si="5"/>
        <v>2.0805466908127234E-3</v>
      </c>
      <c r="L17" s="135"/>
      <c r="M17" s="135"/>
      <c r="N17" s="114"/>
      <c r="O17" s="114"/>
      <c r="P17" s="114"/>
      <c r="Q17" s="114"/>
      <c r="R17" s="114"/>
      <c r="S17" s="114"/>
      <c r="T17" s="114"/>
      <c r="U17" s="114"/>
      <c r="V17" s="114"/>
      <c r="W17" s="114"/>
      <c r="X17" s="114"/>
      <c r="Y17" s="114"/>
      <c r="Z17" s="114"/>
    </row>
    <row r="18" spans="1:26" ht="15" customHeight="1">
      <c r="A18" s="136" t="s">
        <v>394</v>
      </c>
      <c r="B18" s="136"/>
      <c r="C18" s="129" t="s">
        <v>395</v>
      </c>
      <c r="D18" s="130">
        <f>+'0BJ PROGR. I-II Y III'!G16</f>
        <v>0</v>
      </c>
      <c r="E18" s="117">
        <f>+D18/$J$351*100%</f>
        <v>0</v>
      </c>
      <c r="F18" s="130">
        <f>+'0BJ PROGR. I-II Y III'!AB16</f>
        <v>0</v>
      </c>
      <c r="G18" s="117">
        <f t="shared" si="3"/>
        <v>0</v>
      </c>
      <c r="H18" s="130">
        <f>+'0BJ PROGR. I-II Y III'!AD16</f>
        <v>0</v>
      </c>
      <c r="I18" s="117">
        <f>+H18/$J$351*100%</f>
        <v>0</v>
      </c>
      <c r="J18" s="130">
        <f t="shared" ref="J18:K18" si="6">+D18+F18+H18</f>
        <v>0</v>
      </c>
      <c r="K18" s="117">
        <f t="shared" si="6"/>
        <v>0</v>
      </c>
      <c r="L18" s="135"/>
      <c r="M18" s="135"/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</row>
    <row r="19" spans="1:26" ht="15" customHeight="1">
      <c r="A19" s="136" t="s">
        <v>396</v>
      </c>
      <c r="B19" s="136"/>
      <c r="C19" s="129" t="s">
        <v>397</v>
      </c>
      <c r="D19" s="130">
        <f>+'0BJ PROGR. I-II Y III'!G17</f>
        <v>0</v>
      </c>
      <c r="E19" s="117">
        <f>+D19/$J$351*100%</f>
        <v>0</v>
      </c>
      <c r="F19" s="130">
        <f>+'0BJ PROGR. I-II Y III'!AB17</f>
        <v>0</v>
      </c>
      <c r="G19" s="117">
        <f t="shared" si="3"/>
        <v>0</v>
      </c>
      <c r="H19" s="130">
        <f>+'0BJ PROGR. I-II Y III'!AD17</f>
        <v>0</v>
      </c>
      <c r="I19" s="117">
        <f>+H19/$J$351*100%</f>
        <v>0</v>
      </c>
      <c r="J19" s="130">
        <f t="shared" ref="J19:K19" si="7">+D19+F19+H19</f>
        <v>0</v>
      </c>
      <c r="K19" s="117">
        <f t="shared" si="7"/>
        <v>0</v>
      </c>
      <c r="L19" s="135"/>
      <c r="M19" s="135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</row>
    <row r="20" spans="1:26" ht="15" customHeight="1">
      <c r="A20" s="136" t="s">
        <v>398</v>
      </c>
      <c r="B20" s="136"/>
      <c r="C20" s="129" t="s">
        <v>399</v>
      </c>
      <c r="D20" s="130">
        <f>+'0BJ PROGR. I-II Y III'!G18</f>
        <v>0</v>
      </c>
      <c r="E20" s="117">
        <f>+D20/$J$351*100%</f>
        <v>0</v>
      </c>
      <c r="F20" s="130">
        <f>+'0BJ PROGR. I-II Y III'!AB18</f>
        <v>0</v>
      </c>
      <c r="G20" s="117">
        <f t="shared" si="3"/>
        <v>0</v>
      </c>
      <c r="H20" s="130">
        <f>+'0BJ PROGR. I-II Y III'!AD18</f>
        <v>2775513.27</v>
      </c>
      <c r="I20" s="117">
        <f>+H20/$J$351*100%</f>
        <v>7.2182311865066266E-4</v>
      </c>
      <c r="J20" s="130">
        <f t="shared" ref="J20:K20" si="8">+D20+F20+H20</f>
        <v>2775513.27</v>
      </c>
      <c r="K20" s="117">
        <f t="shared" si="8"/>
        <v>7.2182311865066266E-4</v>
      </c>
      <c r="L20" s="135"/>
      <c r="M20" s="135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</row>
    <row r="21" spans="1:26" ht="15" customHeight="1">
      <c r="A21" s="131" t="s">
        <v>400</v>
      </c>
      <c r="B21" s="131"/>
      <c r="C21" s="132" t="s">
        <v>401</v>
      </c>
      <c r="D21" s="133">
        <f>+'0BJ PROGR. I-II Y III'!G19</f>
        <v>26075463</v>
      </c>
      <c r="E21" s="134">
        <f>SUM(E22:E26)</f>
        <v>6.781402282007451E-3</v>
      </c>
      <c r="F21" s="133">
        <f>+'0BJ PROGR. I-II Y III'!AB19</f>
        <v>885485</v>
      </c>
      <c r="G21" s="117">
        <f t="shared" si="3"/>
        <v>2.3028661081428805E-4</v>
      </c>
      <c r="H21" s="133">
        <f>+'0BJ PROGR. I-II Y III'!AD19</f>
        <v>9197709.5</v>
      </c>
      <c r="I21" s="134">
        <f t="shared" ref="I21:K21" si="9">SUM(I22:I26)</f>
        <v>2.3920330079102185E-3</v>
      </c>
      <c r="J21" s="133">
        <f t="shared" si="9"/>
        <v>36158657.5</v>
      </c>
      <c r="K21" s="134">
        <f t="shared" si="9"/>
        <v>9.4037219007319581E-3</v>
      </c>
      <c r="L21" s="135"/>
      <c r="M21" s="135"/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</row>
    <row r="22" spans="1:26" ht="15" customHeight="1">
      <c r="A22" s="136" t="s">
        <v>402</v>
      </c>
      <c r="B22" s="136"/>
      <c r="C22" s="129" t="s">
        <v>403</v>
      </c>
      <c r="D22" s="130">
        <f>+'0BJ PROGR. I-II Y III'!G20</f>
        <v>0</v>
      </c>
      <c r="E22" s="117">
        <f>+D22/$J$351*100%</f>
        <v>0</v>
      </c>
      <c r="F22" s="130">
        <f>+'0BJ PROGR. I-II Y III'!AB20</f>
        <v>0</v>
      </c>
      <c r="G22" s="117">
        <f t="shared" si="3"/>
        <v>0</v>
      </c>
      <c r="H22" s="130">
        <f>+'0BJ PROGR. I-II Y III'!AD20</f>
        <v>8000000</v>
      </c>
      <c r="I22" s="117">
        <f>+H22/$J$351*100%</f>
        <v>2.0805466908127234E-3</v>
      </c>
      <c r="J22" s="130">
        <f t="shared" ref="J22:K22" si="10">+D22+F22+H22</f>
        <v>8000000</v>
      </c>
      <c r="K22" s="117">
        <f t="shared" si="10"/>
        <v>2.0805466908127234E-3</v>
      </c>
      <c r="L22" s="135"/>
      <c r="M22" s="135"/>
      <c r="N22" s="114"/>
      <c r="O22" s="114"/>
      <c r="P22" s="114"/>
      <c r="Q22" s="114"/>
      <c r="R22" s="114"/>
      <c r="S22" s="114"/>
      <c r="T22" s="114"/>
      <c r="U22" s="114"/>
      <c r="V22" s="114"/>
      <c r="W22" s="114"/>
      <c r="X22" s="114"/>
      <c r="Y22" s="114"/>
      <c r="Z22" s="114"/>
    </row>
    <row r="23" spans="1:26" ht="15" customHeight="1">
      <c r="A23" s="136" t="s">
        <v>404</v>
      </c>
      <c r="B23" s="136"/>
      <c r="C23" s="129" t="s">
        <v>405</v>
      </c>
      <c r="D23" s="130">
        <f>+'0BJ PROGR. I-II Y III'!G21</f>
        <v>0</v>
      </c>
      <c r="E23" s="117">
        <f>+D23/$J$351*100%</f>
        <v>0</v>
      </c>
      <c r="F23" s="130">
        <f>+'0BJ PROGR. I-II Y III'!AB21</f>
        <v>0</v>
      </c>
      <c r="G23" s="117">
        <f t="shared" si="3"/>
        <v>0</v>
      </c>
      <c r="H23" s="130">
        <f>+'0BJ PROGR. I-II Y III'!AD21</f>
        <v>0</v>
      </c>
      <c r="I23" s="117">
        <f>+H23/$J$351*100%</f>
        <v>0</v>
      </c>
      <c r="J23" s="130">
        <f t="shared" ref="J23:K23" si="11">+D23+F23+H23</f>
        <v>0</v>
      </c>
      <c r="K23" s="117">
        <f t="shared" si="11"/>
        <v>0</v>
      </c>
      <c r="L23" s="135"/>
      <c r="M23" s="135"/>
      <c r="N23" s="114"/>
      <c r="O23" s="114"/>
      <c r="P23" s="114"/>
      <c r="Q23" s="114"/>
      <c r="R23" s="114"/>
      <c r="S23" s="114"/>
      <c r="T23" s="114"/>
      <c r="U23" s="114"/>
      <c r="V23" s="114"/>
      <c r="W23" s="114"/>
      <c r="X23" s="114"/>
      <c r="Y23" s="114"/>
      <c r="Z23" s="114"/>
    </row>
    <row r="24" spans="1:26" ht="15" customHeight="1">
      <c r="A24" s="136" t="s">
        <v>406</v>
      </c>
      <c r="B24" s="136"/>
      <c r="C24" s="129" t="s">
        <v>407</v>
      </c>
      <c r="D24" s="130">
        <f>+'0BJ PROGR. I-II Y III'!G22</f>
        <v>0</v>
      </c>
      <c r="E24" s="117">
        <f>+D24/$J$351*100%</f>
        <v>0</v>
      </c>
      <c r="F24" s="130">
        <f>+'0BJ PROGR. I-II Y III'!AB22</f>
        <v>0</v>
      </c>
      <c r="G24" s="117">
        <f t="shared" si="3"/>
        <v>0</v>
      </c>
      <c r="H24" s="130">
        <f>+'0BJ PROGR. I-II Y III'!AD22</f>
        <v>0</v>
      </c>
      <c r="I24" s="117">
        <f>+H24/$J$351*100%</f>
        <v>0</v>
      </c>
      <c r="J24" s="130">
        <f t="shared" ref="J24:K24" si="12">+D24+F24+H24</f>
        <v>0</v>
      </c>
      <c r="K24" s="117">
        <f t="shared" si="12"/>
        <v>0</v>
      </c>
      <c r="L24" s="135"/>
      <c r="M24" s="135"/>
      <c r="N24" s="114"/>
      <c r="O24" s="114"/>
      <c r="P24" s="114"/>
      <c r="Q24" s="114"/>
      <c r="R24" s="114"/>
      <c r="S24" s="114"/>
      <c r="T24" s="114"/>
      <c r="U24" s="114"/>
      <c r="V24" s="114"/>
      <c r="W24" s="114"/>
      <c r="X24" s="114"/>
      <c r="Y24" s="114"/>
      <c r="Z24" s="114"/>
    </row>
    <row r="25" spans="1:26" ht="15" customHeight="1">
      <c r="A25" s="136" t="s">
        <v>408</v>
      </c>
      <c r="B25" s="136"/>
      <c r="C25" s="129" t="s">
        <v>409</v>
      </c>
      <c r="D25" s="130">
        <f>+'0BJ PROGR. I-II Y III'!G23</f>
        <v>2842491</v>
      </c>
      <c r="E25" s="117">
        <f>+D25/$J$351*100%</f>
        <v>7.392419054643687E-4</v>
      </c>
      <c r="F25" s="130">
        <f>+'0BJ PROGR. I-II Y III'!AB23</f>
        <v>885485</v>
      </c>
      <c r="G25" s="117">
        <f t="shared" si="3"/>
        <v>2.3028661081428805E-4</v>
      </c>
      <c r="H25" s="130">
        <f>+'0BJ PROGR. I-II Y III'!AD23</f>
        <v>1197709.5</v>
      </c>
      <c r="I25" s="117">
        <f>+H25/$J$351*100%</f>
        <v>3.1148631709749521E-4</v>
      </c>
      <c r="J25" s="130">
        <f t="shared" ref="J25:K25" si="13">+D25+F25+H25</f>
        <v>4925685.5</v>
      </c>
      <c r="K25" s="117">
        <f t="shared" si="13"/>
        <v>1.281014833376152E-3</v>
      </c>
      <c r="L25" s="135"/>
      <c r="M25" s="135"/>
      <c r="N25" s="114"/>
      <c r="O25" s="114"/>
      <c r="P25" s="114"/>
      <c r="Q25" s="114"/>
      <c r="R25" s="114"/>
      <c r="S25" s="114"/>
      <c r="T25" s="114"/>
      <c r="U25" s="114"/>
      <c r="V25" s="114"/>
      <c r="W25" s="114"/>
      <c r="X25" s="114"/>
      <c r="Y25" s="114"/>
      <c r="Z25" s="114"/>
    </row>
    <row r="26" spans="1:26" ht="15" customHeight="1">
      <c r="A26" s="136" t="s">
        <v>410</v>
      </c>
      <c r="B26" s="136"/>
      <c r="C26" s="129" t="s">
        <v>411</v>
      </c>
      <c r="D26" s="130">
        <f>+'0BJ PROGR. I-II Y III'!G24</f>
        <v>23232972</v>
      </c>
      <c r="E26" s="117">
        <f>+D26/$J$351*100%</f>
        <v>6.0421603765430827E-3</v>
      </c>
      <c r="F26" s="130">
        <f>+'0BJ PROGR. I-II Y III'!AB24</f>
        <v>0</v>
      </c>
      <c r="G26" s="117">
        <f t="shared" si="3"/>
        <v>0</v>
      </c>
      <c r="H26" s="130">
        <f>+'0BJ PROGR. I-II Y III'!AD24</f>
        <v>0</v>
      </c>
      <c r="I26" s="117">
        <f>+H26/$J$351*100%</f>
        <v>0</v>
      </c>
      <c r="J26" s="130">
        <f t="shared" ref="J26:K26" si="14">+D26+F26+H26</f>
        <v>23232972</v>
      </c>
      <c r="K26" s="117">
        <f t="shared" si="14"/>
        <v>6.0421603765430827E-3</v>
      </c>
      <c r="L26" s="135"/>
      <c r="M26" s="135"/>
      <c r="N26" s="114"/>
      <c r="O26" s="114"/>
      <c r="P26" s="114"/>
      <c r="Q26" s="114"/>
      <c r="R26" s="114"/>
      <c r="S26" s="114"/>
      <c r="T26" s="114"/>
      <c r="U26" s="114"/>
      <c r="V26" s="114"/>
      <c r="W26" s="114"/>
      <c r="X26" s="114"/>
      <c r="Y26" s="114"/>
      <c r="Z26" s="114"/>
    </row>
    <row r="27" spans="1:26" ht="15" customHeight="1">
      <c r="A27" s="131" t="s">
        <v>412</v>
      </c>
      <c r="B27" s="131"/>
      <c r="C27" s="132" t="s">
        <v>413</v>
      </c>
      <c r="D27" s="133">
        <f>+'0BJ PROGR. I-II Y III'!G25</f>
        <v>290193754.39157474</v>
      </c>
      <c r="E27" s="134">
        <f>SUM(E28:E32)</f>
        <v>7.5470206924238878E-2</v>
      </c>
      <c r="F27" s="133">
        <f>+'0BJ PROGR. I-II Y III'!AB25</f>
        <v>105603108.68092506</v>
      </c>
      <c r="G27" s="117">
        <f t="shared" si="3"/>
        <v>2.7464024788204377E-2</v>
      </c>
      <c r="H27" s="133">
        <f>+'0BJ PROGR. I-II Y III'!AD25</f>
        <v>90358613.056848481</v>
      </c>
      <c r="I27" s="134">
        <f t="shared" ref="I27:K27" si="15">SUM(I28:I32)</f>
        <v>2.3499414172731683E-2</v>
      </c>
      <c r="J27" s="133">
        <f t="shared" si="15"/>
        <v>486155476.12934834</v>
      </c>
      <c r="K27" s="134">
        <f t="shared" si="15"/>
        <v>0.12643364588517494</v>
      </c>
      <c r="L27" s="135"/>
      <c r="M27" s="135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</row>
    <row r="28" spans="1:26" ht="15" customHeight="1">
      <c r="A28" s="136" t="s">
        <v>414</v>
      </c>
      <c r="B28" s="136"/>
      <c r="C28" s="129" t="s">
        <v>415</v>
      </c>
      <c r="D28" s="130">
        <f>+'0BJ PROGR. I-II Y III'!G26</f>
        <v>133329232.18000001</v>
      </c>
      <c r="E28" s="117">
        <f>+D28/$J$351*100%</f>
        <v>3.4674711600087539E-2</v>
      </c>
      <c r="F28" s="130">
        <f>+'0BJ PROGR. I-II Y III'!AB26</f>
        <v>68569447.679999992</v>
      </c>
      <c r="G28" s="117">
        <f t="shared" si="3"/>
        <v>1.7832742182685022E-2</v>
      </c>
      <c r="H28" s="130">
        <f>+'0BJ PROGR. I-II Y III'!AD26</f>
        <v>49171412.159999996</v>
      </c>
      <c r="I28" s="117">
        <f>+H28/$J$351*100%</f>
        <v>1.2787927356509562E-2</v>
      </c>
      <c r="J28" s="130">
        <f t="shared" ref="J28:K28" si="16">+D28+F28+H28</f>
        <v>251070092.02000001</v>
      </c>
      <c r="K28" s="117">
        <f t="shared" si="16"/>
        <v>6.5295381139282127E-2</v>
      </c>
      <c r="L28" s="135"/>
      <c r="M28" s="135"/>
      <c r="N28" s="114"/>
      <c r="O28" s="114"/>
      <c r="P28" s="114"/>
      <c r="Q28" s="114"/>
      <c r="R28" s="114"/>
      <c r="S28" s="114"/>
      <c r="T28" s="114"/>
      <c r="U28" s="114"/>
      <c r="V28" s="114"/>
      <c r="W28" s="114"/>
      <c r="X28" s="114"/>
      <c r="Y28" s="114"/>
      <c r="Z28" s="114"/>
    </row>
    <row r="29" spans="1:26" ht="15" customHeight="1">
      <c r="A29" s="136" t="s">
        <v>416</v>
      </c>
      <c r="B29" s="136"/>
      <c r="C29" s="129" t="s">
        <v>417</v>
      </c>
      <c r="D29" s="130">
        <f>+'0BJ PROGR. I-II Y III'!G27</f>
        <v>58980194.200000003</v>
      </c>
      <c r="E29" s="117">
        <f>+D29/$J$351*100%</f>
        <v>1.5338880983287725E-2</v>
      </c>
      <c r="F29" s="130">
        <f>+'0BJ PROGR. I-II Y III'!AB27</f>
        <v>0</v>
      </c>
      <c r="G29" s="117">
        <f t="shared" si="3"/>
        <v>0</v>
      </c>
      <c r="H29" s="130">
        <f>+'0BJ PROGR. I-II Y III'!AD27</f>
        <v>7777790.7000000002</v>
      </c>
      <c r="I29" s="117">
        <f>+H29/$J$351*100%</f>
        <v>2.0227570878398721E-3</v>
      </c>
      <c r="J29" s="130">
        <f t="shared" ref="J29:K29" si="17">+D29+F29+H29</f>
        <v>66757984.900000006</v>
      </c>
      <c r="K29" s="117">
        <f t="shared" si="17"/>
        <v>1.7361638071127596E-2</v>
      </c>
      <c r="L29" s="135"/>
      <c r="M29" s="135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</row>
    <row r="30" spans="1:26" ht="15" customHeight="1">
      <c r="A30" s="136" t="s">
        <v>418</v>
      </c>
      <c r="B30" s="136"/>
      <c r="C30" s="129" t="s">
        <v>419</v>
      </c>
      <c r="D30" s="130">
        <f>+'0BJ PROGR. I-II Y III'!G28</f>
        <v>50899099.003954746</v>
      </c>
      <c r="E30" s="117">
        <f>+D30/$J$351*100%</f>
        <v>1.3237243999753404E-2</v>
      </c>
      <c r="F30" s="130">
        <f>+'0BJ PROGR. I-II Y III'!AB28</f>
        <v>19257220.00302507</v>
      </c>
      <c r="G30" s="117">
        <f t="shared" si="3"/>
        <v>5.0081931689432996E-3</v>
      </c>
      <c r="H30" s="130">
        <f>+'0BJ PROGR. I-II Y III'!AD28</f>
        <v>17372636.713985488</v>
      </c>
      <c r="I30" s="117">
        <f>+H30/$J$351*100%</f>
        <v>4.5180727282467664E-3</v>
      </c>
      <c r="J30" s="130">
        <f t="shared" ref="J30:K30" si="18">+D30+F30+H30</f>
        <v>87528955.720965311</v>
      </c>
      <c r="K30" s="117">
        <f t="shared" si="18"/>
        <v>2.2763509896943472E-2</v>
      </c>
      <c r="L30" s="135"/>
      <c r="M30" s="135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</row>
    <row r="31" spans="1:26" ht="15" customHeight="1">
      <c r="A31" s="136" t="s">
        <v>420</v>
      </c>
      <c r="B31" s="136"/>
      <c r="C31" s="129" t="s">
        <v>421</v>
      </c>
      <c r="D31" s="130">
        <f>+'0BJ PROGR. I-II Y III'!G29</f>
        <v>46985229.007619992</v>
      </c>
      <c r="E31" s="117">
        <f>+D31/$J$351*100%</f>
        <v>1.221937034111022E-2</v>
      </c>
      <c r="F31" s="130">
        <f>+'0BJ PROGR. I-II Y III'!AB29</f>
        <v>17776440.997899998</v>
      </c>
      <c r="G31" s="117">
        <f t="shared" si="3"/>
        <v>4.6230894365760587E-3</v>
      </c>
      <c r="H31" s="130">
        <f>+'0BJ PROGR. I-II Y III'!AD29</f>
        <v>16036773.482862998</v>
      </c>
      <c r="I31" s="117">
        <f>+H31/$J$351*100%</f>
        <v>4.1706570001354805E-3</v>
      </c>
      <c r="J31" s="130">
        <f t="shared" ref="J31:K31" si="19">+D31+F31+H31</f>
        <v>80798443.48838298</v>
      </c>
      <c r="K31" s="117">
        <f t="shared" si="19"/>
        <v>2.101311677782176E-2</v>
      </c>
      <c r="L31" s="135"/>
      <c r="M31" s="135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</row>
    <row r="32" spans="1:26" ht="15" customHeight="1">
      <c r="A32" s="136" t="s">
        <v>422</v>
      </c>
      <c r="B32" s="136"/>
      <c r="C32" s="129" t="s">
        <v>423</v>
      </c>
      <c r="D32" s="130">
        <f>+'0BJ PROGR. I-II Y III'!G30</f>
        <v>0</v>
      </c>
      <c r="E32" s="117">
        <f>+D32/$J$351*100%</f>
        <v>0</v>
      </c>
      <c r="F32" s="130">
        <f>+'0BJ PROGR. I-II Y III'!AB30</f>
        <v>0</v>
      </c>
      <c r="G32" s="117">
        <f t="shared" si="3"/>
        <v>0</v>
      </c>
      <c r="H32" s="130">
        <f>+'0BJ PROGR. I-II Y III'!AD30</f>
        <v>0</v>
      </c>
      <c r="I32" s="117">
        <f>+H32/$J$351*100%</f>
        <v>0</v>
      </c>
      <c r="J32" s="130">
        <f t="shared" ref="J32:K32" si="20">+D32+F32+H32</f>
        <v>0</v>
      </c>
      <c r="K32" s="117">
        <f t="shared" si="20"/>
        <v>0</v>
      </c>
      <c r="L32" s="135"/>
      <c r="M32" s="135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</row>
    <row r="33" spans="1:26" ht="15" customHeight="1">
      <c r="A33" s="131" t="s">
        <v>424</v>
      </c>
      <c r="B33" s="131"/>
      <c r="C33" s="132" t="s">
        <v>425</v>
      </c>
      <c r="D33" s="133">
        <f>+'0BJ PROGR. I-II Y III'!G31</f>
        <v>0</v>
      </c>
      <c r="E33" s="117"/>
      <c r="F33" s="133">
        <f>+'0BJ PROGR. I-II Y III'!AB31</f>
        <v>0</v>
      </c>
      <c r="G33" s="117"/>
      <c r="H33" s="133">
        <f>+'0BJ PROGR. I-II Y III'!AD31</f>
        <v>0</v>
      </c>
      <c r="I33" s="117"/>
      <c r="J33" s="133">
        <f t="shared" ref="J33:K33" si="21">SUM(J34:J35)</f>
        <v>0</v>
      </c>
      <c r="K33" s="134">
        <f t="shared" si="21"/>
        <v>0</v>
      </c>
      <c r="L33" s="135"/>
      <c r="M33" s="135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</row>
    <row r="34" spans="1:26" ht="15" customHeight="1">
      <c r="A34" s="136" t="s">
        <v>426</v>
      </c>
      <c r="B34" s="136"/>
      <c r="C34" s="129" t="s">
        <v>427</v>
      </c>
      <c r="D34" s="130">
        <f>+'0BJ PROGR. I-II Y III'!G32</f>
        <v>0</v>
      </c>
      <c r="E34" s="117">
        <f>+D34/$J$351*100%</f>
        <v>0</v>
      </c>
      <c r="F34" s="130">
        <f>+'0BJ PROGR. I-II Y III'!AB32</f>
        <v>0</v>
      </c>
      <c r="G34" s="117">
        <f>+F34/$J$351*100%</f>
        <v>0</v>
      </c>
      <c r="H34" s="130">
        <f>+'0BJ PROGR. I-II Y III'!AD32</f>
        <v>0</v>
      </c>
      <c r="I34" s="117">
        <f>+H34/$J$351*100%</f>
        <v>0</v>
      </c>
      <c r="J34" s="130">
        <f t="shared" ref="J34:K34" si="22">+D34+F34+H34</f>
        <v>0</v>
      </c>
      <c r="K34" s="117">
        <f t="shared" si="22"/>
        <v>0</v>
      </c>
      <c r="L34" s="135"/>
      <c r="M34" s="135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</row>
    <row r="35" spans="1:26" ht="15" customHeight="1">
      <c r="A35" s="136" t="s">
        <v>428</v>
      </c>
      <c r="B35" s="136"/>
      <c r="C35" s="129" t="s">
        <v>429</v>
      </c>
      <c r="D35" s="130">
        <f>+'0BJ PROGR. I-II Y III'!G33</f>
        <v>0</v>
      </c>
      <c r="E35" s="117">
        <f>+D35/$J$351*100%</f>
        <v>0</v>
      </c>
      <c r="F35" s="130">
        <f>+'0BJ PROGR. I-II Y III'!AB33</f>
        <v>0</v>
      </c>
      <c r="G35" s="117">
        <f>+F35/$J$351*100%</f>
        <v>0</v>
      </c>
      <c r="H35" s="130">
        <f>+'0BJ PROGR. I-II Y III'!AD33</f>
        <v>0</v>
      </c>
      <c r="I35" s="117">
        <f>+H35/$J$351*100%</f>
        <v>0</v>
      </c>
      <c r="J35" s="130">
        <f t="shared" ref="J35:K35" si="23">+D35+F35+H35</f>
        <v>0</v>
      </c>
      <c r="K35" s="117">
        <f t="shared" si="23"/>
        <v>0</v>
      </c>
      <c r="L35" s="135"/>
      <c r="M35" s="135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</row>
    <row r="36" spans="1:26" ht="15" customHeight="1">
      <c r="A36" s="116"/>
      <c r="B36" s="116"/>
      <c r="C36" s="129"/>
      <c r="D36" s="130"/>
      <c r="E36" s="117"/>
      <c r="F36" s="130"/>
      <c r="G36" s="117"/>
      <c r="H36" s="130"/>
      <c r="I36" s="117"/>
      <c r="J36" s="130"/>
      <c r="K36" s="117"/>
      <c r="L36" s="135"/>
      <c r="M36" s="135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</row>
    <row r="37" spans="1:26" ht="36" customHeight="1">
      <c r="A37" s="131" t="s">
        <v>430</v>
      </c>
      <c r="B37" s="131"/>
      <c r="C37" s="132" t="s">
        <v>431</v>
      </c>
      <c r="D37" s="133">
        <f t="shared" ref="D37:K37" si="24">SUM(D38:D42)</f>
        <v>59575776.029742956</v>
      </c>
      <c r="E37" s="134">
        <f t="shared" si="24"/>
        <v>1.5493772958910209E-2</v>
      </c>
      <c r="F37" s="133">
        <f t="shared" si="24"/>
        <v>22539962.639795244</v>
      </c>
      <c r="G37" s="134">
        <f t="shared" si="24"/>
        <v>5.8619305851585523E-3</v>
      </c>
      <c r="H37" s="133">
        <f t="shared" si="24"/>
        <v>20334118.602804143</v>
      </c>
      <c r="I37" s="134">
        <f t="shared" si="24"/>
        <v>5.2882603962071994E-3</v>
      </c>
      <c r="J37" s="133">
        <f t="shared" si="24"/>
        <v>102449857.27234235</v>
      </c>
      <c r="K37" s="134">
        <f t="shared" si="24"/>
        <v>2.6643963940275961E-2</v>
      </c>
      <c r="L37" s="135"/>
      <c r="M37" s="135"/>
      <c r="N37" s="114"/>
      <c r="O37" s="114"/>
      <c r="P37" s="114"/>
      <c r="Q37" s="114"/>
      <c r="R37" s="114"/>
      <c r="S37" s="114"/>
      <c r="T37" s="114"/>
      <c r="U37" s="114"/>
      <c r="V37" s="114"/>
      <c r="W37" s="114"/>
      <c r="X37" s="114"/>
      <c r="Y37" s="114"/>
      <c r="Z37" s="114"/>
    </row>
    <row r="38" spans="1:26" ht="15" customHeight="1">
      <c r="A38" s="136" t="s">
        <v>432</v>
      </c>
      <c r="B38" s="136"/>
      <c r="C38" s="129" t="s">
        <v>433</v>
      </c>
      <c r="D38" s="130">
        <f>+'0BJ PROGR. I-II Y III'!G36</f>
        <v>56520608.037704855</v>
      </c>
      <c r="E38" s="117">
        <f>+D38/$J$351*100%</f>
        <v>1.4699220501946232E-2</v>
      </c>
      <c r="F38" s="130">
        <f>+'0BJ PROGR. I-II Y III'!AB36</f>
        <v>21384067.119805746</v>
      </c>
      <c r="G38" s="117">
        <f>+F38/$J$351*100%</f>
        <v>5.5613187602786265E-3</v>
      </c>
      <c r="H38" s="130">
        <f>+'0BJ PROGR. I-II Y III'!AD36</f>
        <v>19291343.289839827</v>
      </c>
      <c r="I38" s="117">
        <f>+H38/$J$351*100%</f>
        <v>5.0170675553760612E-3</v>
      </c>
      <c r="J38" s="130">
        <f t="shared" ref="J38:K38" si="25">+D38+F38+H38</f>
        <v>97196018.447350442</v>
      </c>
      <c r="K38" s="117">
        <f t="shared" si="25"/>
        <v>2.5277606817600919E-2</v>
      </c>
      <c r="L38" s="135"/>
      <c r="M38" s="135"/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Z38" s="114"/>
    </row>
    <row r="39" spans="1:26" ht="15" customHeight="1">
      <c r="A39" s="136" t="s">
        <v>434</v>
      </c>
      <c r="B39" s="136"/>
      <c r="C39" s="129" t="s">
        <v>435</v>
      </c>
      <c r="D39" s="130">
        <f>+'0BJ PROGR. I-II Y III'!G37</f>
        <v>0</v>
      </c>
      <c r="E39" s="117">
        <f>+D39/$J$351*100%</f>
        <v>0</v>
      </c>
      <c r="F39" s="130">
        <f>+'0BJ PROGR. I-II Y III'!AB37</f>
        <v>0</v>
      </c>
      <c r="G39" s="117">
        <f>+F39/$J$351*100%</f>
        <v>0</v>
      </c>
      <c r="H39" s="130">
        <f>+'0BJ PROGR. I-II Y III'!AD37</f>
        <v>0</v>
      </c>
      <c r="I39" s="117">
        <f>+H39/$J$351*100%</f>
        <v>0</v>
      </c>
      <c r="J39" s="130">
        <f t="shared" ref="J39:K39" si="26">+D39+F39+H39</f>
        <v>0</v>
      </c>
      <c r="K39" s="117">
        <f t="shared" si="26"/>
        <v>0</v>
      </c>
      <c r="L39" s="135"/>
      <c r="M39" s="135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</row>
    <row r="40" spans="1:26" ht="15" customHeight="1">
      <c r="A40" s="136" t="s">
        <v>436</v>
      </c>
      <c r="B40" s="136"/>
      <c r="C40" s="129" t="s">
        <v>437</v>
      </c>
      <c r="D40" s="130">
        <f>+'0BJ PROGR. I-II Y III'!G38</f>
        <v>0</v>
      </c>
      <c r="E40" s="117">
        <f>+D40/$J$351*100%</f>
        <v>0</v>
      </c>
      <c r="F40" s="130">
        <f>+'0BJ PROGR. I-II Y III'!AB38</f>
        <v>0</v>
      </c>
      <c r="G40" s="117">
        <f>+F40/$J$351*100%</f>
        <v>0</v>
      </c>
      <c r="H40" s="130">
        <f>+'0BJ PROGR. I-II Y III'!AD38</f>
        <v>0</v>
      </c>
      <c r="I40" s="117">
        <f>+H40/$J$351*100%</f>
        <v>0</v>
      </c>
      <c r="J40" s="130">
        <f t="shared" ref="J40:K40" si="27">+D40+F40+H40</f>
        <v>0</v>
      </c>
      <c r="K40" s="117">
        <f t="shared" si="27"/>
        <v>0</v>
      </c>
      <c r="L40" s="135"/>
      <c r="M40" s="135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</row>
    <row r="41" spans="1:26" ht="15" customHeight="1">
      <c r="A41" s="136" t="s">
        <v>438</v>
      </c>
      <c r="B41" s="136"/>
      <c r="C41" s="129" t="s">
        <v>439</v>
      </c>
      <c r="D41" s="130">
        <f>+'0BJ PROGR. I-II Y III'!G39</f>
        <v>0</v>
      </c>
      <c r="E41" s="117">
        <f>+D41/$J$351*100%</f>
        <v>0</v>
      </c>
      <c r="F41" s="130">
        <f>+'0BJ PROGR. I-II Y III'!AB39</f>
        <v>0</v>
      </c>
      <c r="G41" s="117">
        <f>+F41/$J$351*100%</f>
        <v>0</v>
      </c>
      <c r="H41" s="130">
        <f>+'0BJ PROGR. I-II Y III'!AD39</f>
        <v>0</v>
      </c>
      <c r="I41" s="117">
        <f>+H41/$J$351*100%</f>
        <v>0</v>
      </c>
      <c r="J41" s="130">
        <f t="shared" ref="J41:K41" si="28">+D41+F41+H41</f>
        <v>0</v>
      </c>
      <c r="K41" s="117">
        <f t="shared" si="28"/>
        <v>0</v>
      </c>
      <c r="L41" s="135"/>
      <c r="M41" s="135"/>
      <c r="N41" s="114"/>
      <c r="O41" s="114"/>
      <c r="P41" s="114"/>
      <c r="Q41" s="114"/>
      <c r="R41" s="114"/>
      <c r="S41" s="114"/>
      <c r="T41" s="114"/>
      <c r="U41" s="114"/>
      <c r="V41" s="114"/>
      <c r="W41" s="114"/>
      <c r="X41" s="114"/>
      <c r="Y41" s="114"/>
      <c r="Z41" s="114"/>
    </row>
    <row r="42" spans="1:26" ht="15" customHeight="1">
      <c r="A42" s="136" t="s">
        <v>440</v>
      </c>
      <c r="B42" s="136"/>
      <c r="C42" s="129" t="s">
        <v>441</v>
      </c>
      <c r="D42" s="130">
        <f>+'0BJ PROGR. I-II Y III'!G40</f>
        <v>3055167.9920381</v>
      </c>
      <c r="E42" s="117">
        <f>+D42/$J$351*100%</f>
        <v>7.9455245696397774E-4</v>
      </c>
      <c r="F42" s="130">
        <f>+'0BJ PROGR. I-II Y III'!AB40</f>
        <v>1155895.5199894998</v>
      </c>
      <c r="G42" s="117">
        <f>+F42/$J$351*100%</f>
        <v>3.0061182487992576E-4</v>
      </c>
      <c r="H42" s="130">
        <f>+'0BJ PROGR. I-II Y III'!AD40</f>
        <v>1042775.3129643149</v>
      </c>
      <c r="I42" s="117">
        <f>+H42/$J$351*100%</f>
        <v>2.7119284083113845E-4</v>
      </c>
      <c r="J42" s="130">
        <f t="shared" ref="J42:K42" si="29">+D42+F42+H42</f>
        <v>5253838.8249919144</v>
      </c>
      <c r="K42" s="117">
        <f t="shared" si="29"/>
        <v>1.3663571226750419E-3</v>
      </c>
      <c r="L42" s="135"/>
      <c r="M42" s="135"/>
      <c r="N42" s="114"/>
      <c r="O42" s="114"/>
      <c r="P42" s="114"/>
      <c r="Q42" s="114"/>
      <c r="R42" s="114"/>
      <c r="S42" s="114"/>
      <c r="T42" s="114"/>
      <c r="U42" s="114"/>
      <c r="V42" s="114"/>
      <c r="W42" s="114"/>
      <c r="X42" s="114"/>
      <c r="Y42" s="114"/>
      <c r="Z42" s="114"/>
    </row>
    <row r="43" spans="1:26" ht="48" customHeight="1">
      <c r="A43" s="131" t="s">
        <v>442</v>
      </c>
      <c r="B43" s="131"/>
      <c r="C43" s="132" t="s">
        <v>443</v>
      </c>
      <c r="D43" s="133">
        <f>+'0BJ PROGR. I-II Y III'!G41</f>
        <v>50410272.017514348</v>
      </c>
      <c r="E43" s="134">
        <f>SUM(E44:E48)</f>
        <v>1.3110115578626088E-2</v>
      </c>
      <c r="F43" s="133">
        <f>+'0BJ PROGR. I-II Y III'!AB41</f>
        <v>19072276.079858247</v>
      </c>
      <c r="G43" s="134">
        <f>SUM(G44:G48)</f>
        <v>4.9600951105269672E-3</v>
      </c>
      <c r="H43" s="133">
        <f>+'0BJ PROGR. I-II Y III'!AD41</f>
        <v>17205792.665018253</v>
      </c>
      <c r="I43" s="134">
        <f t="shared" ref="I43:K43" si="30">SUM(I44:I48)</f>
        <v>4.4746818740016943E-3</v>
      </c>
      <c r="J43" s="133">
        <f t="shared" si="30"/>
        <v>86688340.762390837</v>
      </c>
      <c r="K43" s="134">
        <f t="shared" si="30"/>
        <v>2.2544892563154752E-2</v>
      </c>
      <c r="L43" s="135"/>
      <c r="M43" s="135"/>
      <c r="N43" s="114"/>
      <c r="O43" s="114"/>
      <c r="P43" s="114"/>
      <c r="Q43" s="114"/>
      <c r="R43" s="114"/>
      <c r="S43" s="114"/>
      <c r="T43" s="114"/>
      <c r="U43" s="114"/>
      <c r="V43" s="114"/>
      <c r="W43" s="114"/>
      <c r="X43" s="114"/>
      <c r="Y43" s="114"/>
      <c r="Z43" s="114"/>
    </row>
    <row r="44" spans="1:26" ht="15" customHeight="1">
      <c r="A44" s="136" t="s">
        <v>444</v>
      </c>
      <c r="B44" s="136"/>
      <c r="C44" s="129" t="s">
        <v>445</v>
      </c>
      <c r="D44" s="130">
        <f>+'0BJ PROGR. I-II Y III'!G42</f>
        <v>32079264.031400051</v>
      </c>
      <c r="E44" s="117">
        <f>+D44/$J$351*100%</f>
        <v>8.3428008280296249E-3</v>
      </c>
      <c r="F44" s="130">
        <f>+'0BJ PROGR. I-II Y III'!AB42</f>
        <v>12136902.959889747</v>
      </c>
      <c r="G44" s="117">
        <f>+F44/$J$351*100%</f>
        <v>3.1564241612392204E-3</v>
      </c>
      <c r="H44" s="130">
        <f>+'0BJ PROGR. I-II Y III'!AD42</f>
        <v>10949140.786125306</v>
      </c>
      <c r="I44" s="117">
        <f>+H44/$J$351*100%</f>
        <v>2.8475248287269535E-3</v>
      </c>
      <c r="J44" s="130">
        <f t="shared" ref="J44:K44" si="31">+D44+F44+H44</f>
        <v>55165307.777415097</v>
      </c>
      <c r="K44" s="117">
        <f t="shared" si="31"/>
        <v>1.43467498179958E-2</v>
      </c>
      <c r="L44" s="135"/>
      <c r="M44" s="135"/>
      <c r="N44" s="114"/>
      <c r="O44" s="114"/>
      <c r="P44" s="114"/>
      <c r="Q44" s="114"/>
      <c r="R44" s="114"/>
      <c r="S44" s="114"/>
      <c r="T44" s="114"/>
      <c r="U44" s="114"/>
      <c r="V44" s="114"/>
      <c r="W44" s="114"/>
      <c r="X44" s="114"/>
      <c r="Y44" s="114"/>
      <c r="Z44" s="114"/>
    </row>
    <row r="45" spans="1:26" ht="15" customHeight="1">
      <c r="A45" s="136" t="s">
        <v>446</v>
      </c>
      <c r="B45" s="136"/>
      <c r="C45" s="129" t="s">
        <v>447</v>
      </c>
      <c r="D45" s="130">
        <f>+'0BJ PROGR. I-II Y III'!G43</f>
        <v>9165504.0161143001</v>
      </c>
      <c r="E45" s="117">
        <f>+D45/$J$351*100%</f>
        <v>2.3836573812946668E-3</v>
      </c>
      <c r="F45" s="130">
        <f>+'0BJ PROGR. I-II Y III'!AB43</f>
        <v>3467686.5599684999</v>
      </c>
      <c r="G45" s="117">
        <f>+F45/$J$351*100%</f>
        <v>9.0183547463977738E-4</v>
      </c>
      <c r="H45" s="130">
        <f>+'0BJ PROGR. I-II Y III'!AD43</f>
        <v>3128325.9388929447</v>
      </c>
      <c r="I45" s="117">
        <f>+H45/$J$351*100%</f>
        <v>8.1357852249341531E-4</v>
      </c>
      <c r="J45" s="130">
        <f t="shared" ref="J45:K45" si="32">+D45+F45+H45</f>
        <v>15761516.514975745</v>
      </c>
      <c r="K45" s="117">
        <f t="shared" si="32"/>
        <v>4.0990713784278595E-3</v>
      </c>
      <c r="L45" s="135"/>
      <c r="M45" s="135"/>
      <c r="N45" s="114"/>
      <c r="O45" s="114"/>
      <c r="P45" s="114"/>
      <c r="Q45" s="114"/>
      <c r="R45" s="114"/>
      <c r="S45" s="114"/>
      <c r="T45" s="114"/>
      <c r="U45" s="114"/>
      <c r="V45" s="114"/>
      <c r="W45" s="114"/>
      <c r="X45" s="114"/>
      <c r="Y45" s="114"/>
      <c r="Z45" s="114"/>
    </row>
    <row r="46" spans="1:26" ht="15" customHeight="1">
      <c r="A46" s="136" t="s">
        <v>448</v>
      </c>
      <c r="B46" s="136"/>
      <c r="C46" s="129" t="s">
        <v>449</v>
      </c>
      <c r="D46" s="130">
        <f>+'0BJ PROGR. I-II Y III'!G44</f>
        <v>9165503.9699999988</v>
      </c>
      <c r="E46" s="117">
        <f>+D46/$J$351*100%</f>
        <v>2.383657369301797E-3</v>
      </c>
      <c r="F46" s="130">
        <f>+'0BJ PROGR. I-II Y III'!AB44</f>
        <v>3467686.56</v>
      </c>
      <c r="G46" s="117">
        <f>+F46/$J$351*100%</f>
        <v>9.0183547464796961E-4</v>
      </c>
      <c r="H46" s="130">
        <f>+'0BJ PROGR. I-II Y III'!AD44</f>
        <v>3128325.94</v>
      </c>
      <c r="I46" s="117">
        <f>+H46/$J$351*100%</f>
        <v>8.135785227813253E-4</v>
      </c>
      <c r="J46" s="130">
        <f t="shared" ref="J46:K46" si="33">+D46+F46+H46</f>
        <v>15761516.469999999</v>
      </c>
      <c r="K46" s="117">
        <f t="shared" si="33"/>
        <v>4.0990713667310918E-3</v>
      </c>
      <c r="L46" s="135"/>
      <c r="M46" s="135"/>
      <c r="N46" s="114"/>
      <c r="O46" s="114"/>
      <c r="P46" s="114"/>
      <c r="Q46" s="114"/>
      <c r="R46" s="114"/>
      <c r="S46" s="114"/>
      <c r="T46" s="114"/>
      <c r="U46" s="114"/>
      <c r="V46" s="114"/>
      <c r="W46" s="114"/>
      <c r="X46" s="114"/>
      <c r="Y46" s="114"/>
      <c r="Z46" s="114"/>
    </row>
    <row r="47" spans="1:26" ht="15" customHeight="1">
      <c r="A47" s="136" t="s">
        <v>450</v>
      </c>
      <c r="B47" s="136"/>
      <c r="C47" s="129" t="s">
        <v>451</v>
      </c>
      <c r="D47" s="130">
        <f>+'0BJ PROGR. I-II Y III'!G45</f>
        <v>0</v>
      </c>
      <c r="E47" s="117">
        <f>+D47/$J$351*100%</f>
        <v>0</v>
      </c>
      <c r="F47" s="130">
        <f>+'0BJ PROGR. I-II Y III'!AB45</f>
        <v>0</v>
      </c>
      <c r="G47" s="117">
        <f>+F47/$J$351*100%</f>
        <v>0</v>
      </c>
      <c r="H47" s="130">
        <f>+'0BJ PROGR. I-II Y III'!AD45</f>
        <v>0</v>
      </c>
      <c r="I47" s="117">
        <f>+H47/$J$351*100%</f>
        <v>0</v>
      </c>
      <c r="J47" s="130">
        <f t="shared" ref="J47:K47" si="34">+D47+F47+H47</f>
        <v>0</v>
      </c>
      <c r="K47" s="117">
        <f t="shared" si="34"/>
        <v>0</v>
      </c>
      <c r="L47" s="135"/>
      <c r="M47" s="135"/>
      <c r="N47" s="114"/>
      <c r="O47" s="114"/>
      <c r="P47" s="114"/>
      <c r="Q47" s="114"/>
      <c r="R47" s="114"/>
      <c r="S47" s="114"/>
      <c r="T47" s="114"/>
      <c r="U47" s="114"/>
      <c r="V47" s="114"/>
      <c r="W47" s="114"/>
      <c r="X47" s="114"/>
      <c r="Y47" s="114"/>
      <c r="Z47" s="114"/>
    </row>
    <row r="48" spans="1:26" ht="15" customHeight="1">
      <c r="A48" s="136" t="s">
        <v>452</v>
      </c>
      <c r="B48" s="136"/>
      <c r="C48" s="129" t="s">
        <v>453</v>
      </c>
      <c r="D48" s="130">
        <f>+'0BJ PROGR. I-II Y III'!G46</f>
        <v>0</v>
      </c>
      <c r="E48" s="117">
        <f>+D48/$J$351*100%</f>
        <v>0</v>
      </c>
      <c r="F48" s="130">
        <f>+'0BJ PROGR. I-II Y III'!AB46</f>
        <v>0</v>
      </c>
      <c r="G48" s="117">
        <f>+F48/$J$351*100%</f>
        <v>0</v>
      </c>
      <c r="H48" s="130">
        <f>+'0BJ PROGR. I-II Y III'!AD46</f>
        <v>0</v>
      </c>
      <c r="I48" s="117">
        <f>+H48/$J$351*100%</f>
        <v>0</v>
      </c>
      <c r="J48" s="130">
        <f t="shared" ref="J48:K48" si="35">+D48+F48+H48</f>
        <v>0</v>
      </c>
      <c r="K48" s="117">
        <f t="shared" si="35"/>
        <v>0</v>
      </c>
      <c r="L48" s="135"/>
      <c r="M48" s="135"/>
      <c r="N48" s="114"/>
      <c r="O48" s="114"/>
      <c r="P48" s="114"/>
      <c r="Q48" s="114"/>
      <c r="R48" s="114"/>
      <c r="S48" s="114"/>
      <c r="T48" s="114"/>
      <c r="U48" s="114"/>
      <c r="V48" s="114"/>
      <c r="W48" s="114"/>
      <c r="X48" s="114"/>
      <c r="Y48" s="114"/>
      <c r="Z48" s="114"/>
    </row>
    <row r="49" spans="1:26" ht="15" customHeight="1">
      <c r="A49" s="116"/>
      <c r="B49" s="116"/>
      <c r="C49" s="129"/>
      <c r="D49" s="130"/>
      <c r="E49" s="117"/>
      <c r="F49" s="130"/>
      <c r="G49" s="117"/>
      <c r="H49" s="130"/>
      <c r="I49" s="117"/>
      <c r="J49" s="130"/>
      <c r="K49" s="117"/>
      <c r="L49" s="135"/>
      <c r="M49" s="135"/>
      <c r="N49" s="114"/>
      <c r="O49" s="114"/>
      <c r="P49" s="114"/>
      <c r="Q49" s="114"/>
      <c r="R49" s="114"/>
      <c r="S49" s="114"/>
      <c r="T49" s="114"/>
      <c r="U49" s="114"/>
      <c r="V49" s="114"/>
      <c r="W49" s="114"/>
      <c r="X49" s="114"/>
      <c r="Y49" s="114"/>
      <c r="Z49" s="114"/>
    </row>
    <row r="50" spans="1:26" ht="15" customHeight="1">
      <c r="A50" s="131">
        <v>1</v>
      </c>
      <c r="B50" s="131"/>
      <c r="C50" s="132" t="s">
        <v>454</v>
      </c>
      <c r="D50" s="133">
        <f t="shared" ref="D50:K50" si="36">+D52+D58+D64+D72+D80+D85+D89+D93+D103+D203</f>
        <v>121945672.01008001</v>
      </c>
      <c r="E50" s="134">
        <f t="shared" si="36"/>
        <v>3.1714208044938207E-2</v>
      </c>
      <c r="F50" s="133">
        <f t="shared" si="36"/>
        <v>209578581.99995601</v>
      </c>
      <c r="G50" s="134">
        <f t="shared" si="36"/>
        <v>5.4504753155653944E-2</v>
      </c>
      <c r="H50" s="133">
        <f t="shared" si="36"/>
        <v>404231319.08000004</v>
      </c>
      <c r="I50" s="134">
        <f t="shared" si="36"/>
        <v>0.10512776665434452</v>
      </c>
      <c r="J50" s="133">
        <f t="shared" si="36"/>
        <v>735755573.09003603</v>
      </c>
      <c r="K50" s="134">
        <f t="shared" si="36"/>
        <v>0.19134672785493667</v>
      </c>
      <c r="L50" s="135"/>
      <c r="M50" s="135"/>
      <c r="N50" s="114"/>
      <c r="O50" s="114"/>
      <c r="P50" s="114"/>
      <c r="Q50" s="114"/>
      <c r="R50" s="114"/>
      <c r="S50" s="114"/>
      <c r="T50" s="114"/>
      <c r="U50" s="114"/>
      <c r="V50" s="114"/>
      <c r="W50" s="114"/>
      <c r="X50" s="114"/>
      <c r="Y50" s="114"/>
      <c r="Z50" s="114"/>
    </row>
    <row r="51" spans="1:26" ht="15" customHeight="1">
      <c r="A51" s="131"/>
      <c r="B51" s="131"/>
      <c r="C51" s="137"/>
      <c r="D51" s="130"/>
      <c r="E51" s="117"/>
      <c r="F51" s="130"/>
      <c r="G51" s="117"/>
      <c r="H51" s="130"/>
      <c r="I51" s="117"/>
      <c r="J51" s="130"/>
      <c r="K51" s="117"/>
      <c r="L51" s="135"/>
      <c r="M51" s="135"/>
      <c r="N51" s="114"/>
      <c r="O51" s="114"/>
      <c r="P51" s="114"/>
      <c r="Q51" s="114"/>
      <c r="R51" s="114"/>
      <c r="S51" s="114"/>
      <c r="T51" s="114"/>
      <c r="U51" s="114"/>
      <c r="V51" s="114"/>
      <c r="W51" s="114"/>
      <c r="X51" s="114"/>
      <c r="Y51" s="114"/>
      <c r="Z51" s="114"/>
    </row>
    <row r="52" spans="1:26" ht="15" customHeight="1">
      <c r="A52" s="131" t="s">
        <v>455</v>
      </c>
      <c r="B52" s="131"/>
      <c r="C52" s="132" t="s">
        <v>456</v>
      </c>
      <c r="D52" s="133">
        <f t="shared" ref="D52:K52" si="37">SUM(D53:D57)</f>
        <v>0</v>
      </c>
      <c r="E52" s="134">
        <f t="shared" si="37"/>
        <v>0</v>
      </c>
      <c r="F52" s="133">
        <f t="shared" si="37"/>
        <v>1500000</v>
      </c>
      <c r="G52" s="134">
        <f t="shared" si="37"/>
        <v>3.9010250452738566E-4</v>
      </c>
      <c r="H52" s="133">
        <f t="shared" si="37"/>
        <v>110000000</v>
      </c>
      <c r="I52" s="134">
        <f t="shared" si="37"/>
        <v>2.8607516998674948E-2</v>
      </c>
      <c r="J52" s="133">
        <f t="shared" si="37"/>
        <v>111500000</v>
      </c>
      <c r="K52" s="134">
        <f t="shared" si="37"/>
        <v>2.8997619503202333E-2</v>
      </c>
      <c r="L52" s="135"/>
      <c r="M52" s="135"/>
      <c r="N52" s="114"/>
      <c r="O52" s="114"/>
      <c r="P52" s="114"/>
      <c r="Q52" s="114"/>
      <c r="R52" s="114"/>
      <c r="S52" s="114"/>
      <c r="T52" s="114"/>
      <c r="U52" s="114"/>
      <c r="V52" s="114"/>
      <c r="W52" s="114"/>
      <c r="X52" s="114"/>
      <c r="Y52" s="114"/>
      <c r="Z52" s="114"/>
    </row>
    <row r="53" spans="1:26" ht="15" customHeight="1">
      <c r="A53" s="136" t="s">
        <v>457</v>
      </c>
      <c r="B53" s="136"/>
      <c r="C53" s="129" t="s">
        <v>458</v>
      </c>
      <c r="D53" s="130">
        <f>+'0BJ PROGR. I-II Y III'!G51</f>
        <v>0</v>
      </c>
      <c r="E53" s="117">
        <f>+D53/$J$351*100%</f>
        <v>0</v>
      </c>
      <c r="F53" s="130">
        <f>+'0BJ PROGR. I-II Y III'!AB51</f>
        <v>0</v>
      </c>
      <c r="G53" s="117">
        <f>+F53/$J$351*100%</f>
        <v>0</v>
      </c>
      <c r="H53" s="130">
        <f>+'0BJ PROGR. I-II Y III'!AD51</f>
        <v>0</v>
      </c>
      <c r="I53" s="117">
        <f>+H53/$J$351*100%</f>
        <v>0</v>
      </c>
      <c r="J53" s="130">
        <f t="shared" ref="J53:K53" si="38">+D53+F53+H53</f>
        <v>0</v>
      </c>
      <c r="K53" s="117">
        <f t="shared" si="38"/>
        <v>0</v>
      </c>
      <c r="L53" s="135"/>
      <c r="M53" s="135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  <c r="Y53" s="114"/>
      <c r="Z53" s="114"/>
    </row>
    <row r="54" spans="1:26" ht="15" customHeight="1">
      <c r="A54" s="136" t="s">
        <v>459</v>
      </c>
      <c r="B54" s="136"/>
      <c r="C54" s="129" t="s">
        <v>460</v>
      </c>
      <c r="D54" s="130">
        <f>+'0BJ PROGR. I-II Y III'!G52</f>
        <v>0</v>
      </c>
      <c r="E54" s="117">
        <f>+D54/$J$351*100%</f>
        <v>0</v>
      </c>
      <c r="F54" s="130">
        <f>+'0BJ PROGR. I-II Y III'!AB52</f>
        <v>1500000</v>
      </c>
      <c r="G54" s="117">
        <f>+F54/$J$351*100%</f>
        <v>3.9010250452738566E-4</v>
      </c>
      <c r="H54" s="130">
        <f>+'0BJ PROGR. I-II Y III'!AD52</f>
        <v>105000000</v>
      </c>
      <c r="I54" s="117">
        <f>+H54/$J$351*100%</f>
        <v>2.7307175316916996E-2</v>
      </c>
      <c r="J54" s="130">
        <f t="shared" ref="J54:K54" si="39">+D54+F54+H54</f>
        <v>106500000</v>
      </c>
      <c r="K54" s="117">
        <f t="shared" si="39"/>
        <v>2.7697277821444381E-2</v>
      </c>
      <c r="L54" s="135"/>
      <c r="M54" s="135"/>
      <c r="N54" s="114"/>
      <c r="O54" s="114"/>
      <c r="P54" s="114"/>
      <c r="Q54" s="114"/>
      <c r="R54" s="114"/>
      <c r="S54" s="114"/>
      <c r="T54" s="114"/>
      <c r="U54" s="114"/>
      <c r="V54" s="114"/>
      <c r="W54" s="114"/>
      <c r="X54" s="114"/>
      <c r="Y54" s="114"/>
      <c r="Z54" s="114"/>
    </row>
    <row r="55" spans="1:26" ht="15" customHeight="1">
      <c r="A55" s="136" t="s">
        <v>461</v>
      </c>
      <c r="B55" s="136"/>
      <c r="C55" s="129" t="s">
        <v>462</v>
      </c>
      <c r="D55" s="130">
        <f>+'0BJ PROGR. I-II Y III'!G53</f>
        <v>0</v>
      </c>
      <c r="E55" s="117">
        <f>+D55/$J$351*100%</f>
        <v>0</v>
      </c>
      <c r="F55" s="130">
        <f>+'0BJ PROGR. I-II Y III'!AB53</f>
        <v>0</v>
      </c>
      <c r="G55" s="117">
        <f>+F55/$J$351*100%</f>
        <v>0</v>
      </c>
      <c r="H55" s="130">
        <f>+'0BJ PROGR. I-II Y III'!AD53</f>
        <v>5000000</v>
      </c>
      <c r="I55" s="117">
        <f>+H55/$J$351*100%</f>
        <v>1.3003416817579522E-3</v>
      </c>
      <c r="J55" s="130">
        <f t="shared" ref="J55:K55" si="40">+D55+F55+H55</f>
        <v>5000000</v>
      </c>
      <c r="K55" s="117">
        <f t="shared" si="40"/>
        <v>1.3003416817579522E-3</v>
      </c>
      <c r="L55" s="135"/>
      <c r="M55" s="135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</row>
    <row r="56" spans="1:26" ht="15" customHeight="1">
      <c r="A56" s="136" t="s">
        <v>463</v>
      </c>
      <c r="B56" s="136"/>
      <c r="C56" s="129" t="s">
        <v>464</v>
      </c>
      <c r="D56" s="130">
        <f>+'0BJ PROGR. I-II Y III'!G54</f>
        <v>0</v>
      </c>
      <c r="E56" s="117">
        <f>+D56/$J$351*100%</f>
        <v>0</v>
      </c>
      <c r="F56" s="130">
        <f>+'0BJ PROGR. I-II Y III'!AB54</f>
        <v>0</v>
      </c>
      <c r="G56" s="117">
        <f>+F56/$J$351*100%</f>
        <v>0</v>
      </c>
      <c r="H56" s="130">
        <f>+'0BJ PROGR. I-II Y III'!AD54</f>
        <v>0</v>
      </c>
      <c r="I56" s="117">
        <f>+H56/$J$351*100%</f>
        <v>0</v>
      </c>
      <c r="J56" s="130">
        <f t="shared" ref="J56:K56" si="41">+D56+F56+H56</f>
        <v>0</v>
      </c>
      <c r="K56" s="117">
        <f t="shared" si="41"/>
        <v>0</v>
      </c>
      <c r="L56" s="135"/>
      <c r="M56" s="135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</row>
    <row r="57" spans="1:26" ht="15" customHeight="1">
      <c r="A57" s="136" t="s">
        <v>465</v>
      </c>
      <c r="B57" s="136"/>
      <c r="C57" s="129" t="s">
        <v>466</v>
      </c>
      <c r="D57" s="130">
        <f>+'0BJ PROGR. I-II Y III'!G55</f>
        <v>0</v>
      </c>
      <c r="E57" s="117">
        <f>+D57/$J$351*100%</f>
        <v>0</v>
      </c>
      <c r="F57" s="130">
        <f>+'0BJ PROGR. I-II Y III'!AB55</f>
        <v>0</v>
      </c>
      <c r="G57" s="117">
        <f>+F57/$J$351*100%</f>
        <v>0</v>
      </c>
      <c r="H57" s="130">
        <f>+'0BJ PROGR. I-II Y III'!AD55</f>
        <v>0</v>
      </c>
      <c r="I57" s="117">
        <f>+H57/$J$351*100%</f>
        <v>0</v>
      </c>
      <c r="J57" s="130">
        <f t="shared" ref="J57:K57" si="42">+D57+F57+H57</f>
        <v>0</v>
      </c>
      <c r="K57" s="117">
        <f t="shared" si="42"/>
        <v>0</v>
      </c>
      <c r="L57" s="135"/>
      <c r="M57" s="135"/>
      <c r="N57" s="114"/>
      <c r="O57" s="114"/>
      <c r="P57" s="114"/>
      <c r="Q57" s="114"/>
      <c r="R57" s="114"/>
      <c r="S57" s="114"/>
      <c r="T57" s="114"/>
      <c r="U57" s="114"/>
      <c r="V57" s="114"/>
      <c r="W57" s="114"/>
      <c r="X57" s="114"/>
      <c r="Y57" s="114"/>
      <c r="Z57" s="114"/>
    </row>
    <row r="58" spans="1:26" ht="12" customHeight="1">
      <c r="A58" s="131" t="s">
        <v>467</v>
      </c>
      <c r="B58" s="131"/>
      <c r="C58" s="132" t="s">
        <v>468</v>
      </c>
      <c r="D58" s="133">
        <f t="shared" ref="D58:K58" si="43">SUM(D59:D63)</f>
        <v>43150000</v>
      </c>
      <c r="E58" s="134">
        <f t="shared" si="43"/>
        <v>1.1221948713571126E-2</v>
      </c>
      <c r="F58" s="133">
        <f t="shared" si="43"/>
        <v>95330000</v>
      </c>
      <c r="G58" s="134">
        <f t="shared" si="43"/>
        <v>2.4792314504397117E-2</v>
      </c>
      <c r="H58" s="133">
        <f t="shared" si="43"/>
        <v>4200000</v>
      </c>
      <c r="I58" s="134">
        <f t="shared" si="43"/>
        <v>1.09228701267668E-3</v>
      </c>
      <c r="J58" s="133">
        <f t="shared" si="43"/>
        <v>142680000</v>
      </c>
      <c r="K58" s="134">
        <f t="shared" si="43"/>
        <v>3.7106550230644922E-2</v>
      </c>
      <c r="L58" s="135"/>
      <c r="M58" s="135"/>
      <c r="N58" s="114"/>
      <c r="O58" s="114"/>
      <c r="P58" s="114"/>
      <c r="Q58" s="114"/>
      <c r="R58" s="114"/>
      <c r="S58" s="114"/>
      <c r="T58" s="114"/>
      <c r="U58" s="114"/>
      <c r="V58" s="114"/>
      <c r="W58" s="114"/>
      <c r="X58" s="114"/>
      <c r="Y58" s="114"/>
      <c r="Z58" s="114"/>
    </row>
    <row r="59" spans="1:26" ht="15" customHeight="1">
      <c r="A59" s="136" t="s">
        <v>469</v>
      </c>
      <c r="B59" s="136"/>
      <c r="C59" s="129" t="s">
        <v>470</v>
      </c>
      <c r="D59" s="130">
        <f>+'0BJ PROGR. I-II Y III'!G57</f>
        <v>2000000</v>
      </c>
      <c r="E59" s="117">
        <f>+D59/$J$351*100%</f>
        <v>5.2013667270318085E-4</v>
      </c>
      <c r="F59" s="130">
        <f>+'0BJ PROGR. I-II Y III'!AB57</f>
        <v>1060000</v>
      </c>
      <c r="G59" s="117">
        <f>+F59/$J$351*100%</f>
        <v>2.7567243653268584E-4</v>
      </c>
      <c r="H59" s="130">
        <f>+'0BJ PROGR. I-II Y III'!AD57</f>
        <v>500000</v>
      </c>
      <c r="I59" s="117">
        <f>+H59/$J$351*100%</f>
        <v>1.3003416817579521E-4</v>
      </c>
      <c r="J59" s="130">
        <f t="shared" ref="J59:K59" si="44">+D59+F59+H59</f>
        <v>3560000</v>
      </c>
      <c r="K59" s="117">
        <f t="shared" si="44"/>
        <v>9.2584327741166187E-4</v>
      </c>
      <c r="L59" s="135"/>
      <c r="M59" s="135"/>
      <c r="N59" s="114"/>
      <c r="O59" s="114"/>
      <c r="P59" s="114"/>
      <c r="Q59" s="114"/>
      <c r="R59" s="114"/>
      <c r="S59" s="114"/>
      <c r="T59" s="114"/>
      <c r="U59" s="114"/>
      <c r="V59" s="114"/>
      <c r="W59" s="114"/>
      <c r="X59" s="114"/>
      <c r="Y59" s="114"/>
      <c r="Z59" s="114"/>
    </row>
    <row r="60" spans="1:26" ht="15" customHeight="1">
      <c r="A60" s="136" t="s">
        <v>471</v>
      </c>
      <c r="B60" s="136"/>
      <c r="C60" s="129" t="s">
        <v>472</v>
      </c>
      <c r="D60" s="130">
        <f>+'0BJ PROGR. I-II Y III'!G58</f>
        <v>20000000</v>
      </c>
      <c r="E60" s="117">
        <f>+D60/$J$351*100%</f>
        <v>5.2013667270318087E-3</v>
      </c>
      <c r="F60" s="130">
        <f>+'0BJ PROGR. I-II Y III'!AB58</f>
        <v>1200000</v>
      </c>
      <c r="G60" s="117">
        <f>+F60/$J$351*100%</f>
        <v>3.1208200362190853E-4</v>
      </c>
      <c r="H60" s="130">
        <f>+'0BJ PROGR. I-II Y III'!AD58</f>
        <v>2500000</v>
      </c>
      <c r="I60" s="117">
        <f>+H60/$J$351*100%</f>
        <v>6.5017084087897609E-4</v>
      </c>
      <c r="J60" s="130">
        <f t="shared" ref="J60:K60" si="45">+D60+F60+H60</f>
        <v>23700000</v>
      </c>
      <c r="K60" s="117">
        <f t="shared" si="45"/>
        <v>6.1636195715326931E-3</v>
      </c>
      <c r="L60" s="135"/>
      <c r="M60" s="135"/>
      <c r="N60" s="114"/>
      <c r="O60" s="114"/>
      <c r="P60" s="114"/>
      <c r="Q60" s="114"/>
      <c r="R60" s="114"/>
      <c r="S60" s="114"/>
      <c r="T60" s="114"/>
      <c r="U60" s="114"/>
      <c r="V60" s="114"/>
      <c r="W60" s="114"/>
      <c r="X60" s="114"/>
      <c r="Y60" s="114"/>
      <c r="Z60" s="114"/>
    </row>
    <row r="61" spans="1:26" ht="15" customHeight="1">
      <c r="A61" s="136" t="s">
        <v>473</v>
      </c>
      <c r="B61" s="136"/>
      <c r="C61" s="129" t="s">
        <v>474</v>
      </c>
      <c r="D61" s="130">
        <f>+'0BJ PROGR. I-II Y III'!G59</f>
        <v>150000</v>
      </c>
      <c r="E61" s="117">
        <f>+D61/$J$351*100%</f>
        <v>3.9010250452738566E-5</v>
      </c>
      <c r="F61" s="130">
        <f>+'0BJ PROGR. I-II Y III'!AB59</f>
        <v>0</v>
      </c>
      <c r="G61" s="117">
        <f>+F61/$J$351*100%</f>
        <v>0</v>
      </c>
      <c r="H61" s="130">
        <f>+'0BJ PROGR. I-II Y III'!AD59</f>
        <v>0</v>
      </c>
      <c r="I61" s="117">
        <f>+H61/$J$351*100%</f>
        <v>0</v>
      </c>
      <c r="J61" s="130">
        <f t="shared" ref="J61:K61" si="46">+D61+F61+H61</f>
        <v>150000</v>
      </c>
      <c r="K61" s="117">
        <f t="shared" si="46"/>
        <v>3.9010250452738566E-5</v>
      </c>
      <c r="L61" s="135"/>
      <c r="M61" s="135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</row>
    <row r="62" spans="1:26" ht="15" customHeight="1">
      <c r="A62" s="136" t="s">
        <v>475</v>
      </c>
      <c r="B62" s="136"/>
      <c r="C62" s="129" t="s">
        <v>476</v>
      </c>
      <c r="D62" s="130">
        <f>+'0BJ PROGR. I-II Y III'!G60</f>
        <v>20700000</v>
      </c>
      <c r="E62" s="117">
        <f>+D62/$J$351*100%</f>
        <v>5.3834145624779223E-3</v>
      </c>
      <c r="F62" s="130">
        <f>+'0BJ PROGR. I-II Y III'!AB60</f>
        <v>1000000</v>
      </c>
      <c r="G62" s="117">
        <f>+F62/$J$351*100%</f>
        <v>2.6006833635159042E-4</v>
      </c>
      <c r="H62" s="130">
        <f>+'0BJ PROGR. I-II Y III'!AD60</f>
        <v>1200000</v>
      </c>
      <c r="I62" s="117">
        <f>+H62/$J$351*100%</f>
        <v>3.1208200362190853E-4</v>
      </c>
      <c r="J62" s="130">
        <f t="shared" ref="J62:K62" si="47">+D62+F62+H62</f>
        <v>22900000</v>
      </c>
      <c r="K62" s="117">
        <f t="shared" si="47"/>
        <v>5.9555649024514209E-3</v>
      </c>
      <c r="L62" s="135"/>
      <c r="M62" s="135"/>
      <c r="N62" s="114"/>
      <c r="O62" s="114"/>
      <c r="P62" s="114"/>
      <c r="Q62" s="114"/>
      <c r="R62" s="114"/>
      <c r="S62" s="114"/>
      <c r="T62" s="114"/>
      <c r="U62" s="114"/>
      <c r="V62" s="114"/>
      <c r="W62" s="114"/>
      <c r="X62" s="114"/>
      <c r="Y62" s="114"/>
      <c r="Z62" s="114"/>
    </row>
    <row r="63" spans="1:26" ht="15" customHeight="1">
      <c r="A63" s="136" t="s">
        <v>477</v>
      </c>
      <c r="B63" s="136"/>
      <c r="C63" s="129" t="s">
        <v>478</v>
      </c>
      <c r="D63" s="130">
        <f>+'0BJ PROGR. I-II Y III'!G61</f>
        <v>300000</v>
      </c>
      <c r="E63" s="117">
        <f>+D63/$J$351*100%</f>
        <v>7.8020500905477133E-5</v>
      </c>
      <c r="F63" s="130">
        <f>+'0BJ PROGR. I-II Y III'!AB61</f>
        <v>92070000</v>
      </c>
      <c r="G63" s="117">
        <f>+F63/$J$351*100%</f>
        <v>2.3944491727890933E-2</v>
      </c>
      <c r="H63" s="130">
        <f>+'0BJ PROGR. I-II Y III'!AD61</f>
        <v>0</v>
      </c>
      <c r="I63" s="117">
        <f>+H63/$J$351*100%</f>
        <v>0</v>
      </c>
      <c r="J63" s="130">
        <f t="shared" ref="J63:K63" si="48">+D63+F63+H63</f>
        <v>92370000</v>
      </c>
      <c r="K63" s="117">
        <f t="shared" si="48"/>
        <v>2.4022512228796412E-2</v>
      </c>
      <c r="L63" s="135"/>
      <c r="M63" s="135"/>
      <c r="N63" s="114"/>
      <c r="O63" s="114"/>
      <c r="P63" s="114"/>
      <c r="Q63" s="114"/>
      <c r="R63" s="114"/>
      <c r="S63" s="114"/>
      <c r="T63" s="114"/>
      <c r="U63" s="114"/>
      <c r="V63" s="114"/>
      <c r="W63" s="114"/>
      <c r="X63" s="114"/>
      <c r="Y63" s="114"/>
      <c r="Z63" s="114"/>
    </row>
    <row r="64" spans="1:26" ht="24" customHeight="1">
      <c r="A64" s="131" t="s">
        <v>479</v>
      </c>
      <c r="B64" s="131"/>
      <c r="C64" s="132" t="s">
        <v>480</v>
      </c>
      <c r="D64" s="133">
        <f t="shared" ref="D64:K64" si="49">SUM(D65:D71)</f>
        <v>26970000</v>
      </c>
      <c r="E64" s="134">
        <f t="shared" si="49"/>
        <v>7.0140430314023939E-3</v>
      </c>
      <c r="F64" s="133">
        <f t="shared" si="49"/>
        <v>350000</v>
      </c>
      <c r="G64" s="134">
        <f t="shared" si="49"/>
        <v>9.1023917723056646E-5</v>
      </c>
      <c r="H64" s="133">
        <f t="shared" si="49"/>
        <v>10600000</v>
      </c>
      <c r="I64" s="134">
        <f t="shared" si="49"/>
        <v>2.7567243653268585E-3</v>
      </c>
      <c r="J64" s="133">
        <f t="shared" si="49"/>
        <v>37920000</v>
      </c>
      <c r="K64" s="134">
        <f t="shared" si="49"/>
        <v>9.8617913144523096E-3</v>
      </c>
      <c r="L64" s="135"/>
      <c r="M64" s="135"/>
      <c r="N64" s="114"/>
      <c r="O64" s="114"/>
      <c r="P64" s="114"/>
      <c r="Q64" s="114"/>
      <c r="R64" s="114"/>
      <c r="S64" s="114"/>
      <c r="T64" s="114"/>
      <c r="U64" s="114"/>
      <c r="V64" s="114"/>
      <c r="W64" s="114"/>
      <c r="X64" s="114"/>
      <c r="Y64" s="114"/>
      <c r="Z64" s="114"/>
    </row>
    <row r="65" spans="1:26" ht="15" customHeight="1">
      <c r="A65" s="136" t="s">
        <v>481</v>
      </c>
      <c r="B65" s="136"/>
      <c r="C65" s="129" t="s">
        <v>482</v>
      </c>
      <c r="D65" s="130">
        <f>+'0BJ PROGR. I-II Y III'!G63</f>
        <v>3300000</v>
      </c>
      <c r="E65" s="117">
        <f t="shared" ref="E65:E71" si="50">+D65/$J$351*100%</f>
        <v>8.582255099602484E-4</v>
      </c>
      <c r="F65" s="130">
        <f>+'0BJ PROGR. I-II Y III'!AB63</f>
        <v>0</v>
      </c>
      <c r="G65" s="117">
        <f t="shared" ref="G65:G71" si="51">+F65/$J$351*100%</f>
        <v>0</v>
      </c>
      <c r="H65" s="130">
        <f>+'0BJ PROGR. I-II Y III'!AD63</f>
        <v>5000000</v>
      </c>
      <c r="I65" s="117">
        <f t="shared" ref="I65:I71" si="52">+H65/$J$351*100%</f>
        <v>1.3003416817579522E-3</v>
      </c>
      <c r="J65" s="130">
        <f t="shared" ref="J65:K65" si="53">+D65+F65+H65</f>
        <v>8300000</v>
      </c>
      <c r="K65" s="117">
        <f t="shared" si="53"/>
        <v>2.1585671917182005E-3</v>
      </c>
      <c r="L65" s="135"/>
      <c r="M65" s="135"/>
      <c r="N65" s="114"/>
      <c r="O65" s="114"/>
      <c r="P65" s="114"/>
      <c r="Q65" s="114"/>
      <c r="R65" s="114"/>
      <c r="S65" s="114"/>
      <c r="T65" s="114"/>
      <c r="U65" s="114"/>
      <c r="V65" s="114"/>
      <c r="W65" s="114"/>
      <c r="X65" s="114"/>
      <c r="Y65" s="114"/>
      <c r="Z65" s="114"/>
    </row>
    <row r="66" spans="1:26" ht="15" customHeight="1">
      <c r="A66" s="136" t="s">
        <v>483</v>
      </c>
      <c r="B66" s="136"/>
      <c r="C66" s="129" t="s">
        <v>484</v>
      </c>
      <c r="D66" s="130">
        <f>+'0BJ PROGR. I-II Y III'!G64</f>
        <v>3300000</v>
      </c>
      <c r="E66" s="117">
        <f t="shared" si="50"/>
        <v>8.582255099602484E-4</v>
      </c>
      <c r="F66" s="130">
        <f>+'0BJ PROGR. I-II Y III'!AB64</f>
        <v>100000</v>
      </c>
      <c r="G66" s="117">
        <f t="shared" si="51"/>
        <v>2.6006833635159043E-5</v>
      </c>
      <c r="H66" s="130">
        <f>+'0BJ PROGR. I-II Y III'!AD64</f>
        <v>4800000</v>
      </c>
      <c r="I66" s="117">
        <f t="shared" si="52"/>
        <v>1.2483280144876341E-3</v>
      </c>
      <c r="J66" s="130">
        <f t="shared" ref="J66:K66" si="54">+D66+F66+H66</f>
        <v>8200000</v>
      </c>
      <c r="K66" s="117">
        <f t="shared" si="54"/>
        <v>2.1325603580830414E-3</v>
      </c>
      <c r="L66" s="135"/>
      <c r="M66" s="135"/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4"/>
      <c r="Y66" s="114"/>
      <c r="Z66" s="114"/>
    </row>
    <row r="67" spans="1:26" ht="15" customHeight="1">
      <c r="A67" s="136" t="s">
        <v>485</v>
      </c>
      <c r="B67" s="136"/>
      <c r="C67" s="129" t="s">
        <v>486</v>
      </c>
      <c r="D67" s="130">
        <f>+'0BJ PROGR. I-II Y III'!G65</f>
        <v>2870000</v>
      </c>
      <c r="E67" s="117">
        <f t="shared" si="50"/>
        <v>7.4639612532906459E-4</v>
      </c>
      <c r="F67" s="130">
        <f>+'0BJ PROGR. I-II Y III'!AB65</f>
        <v>250000</v>
      </c>
      <c r="G67" s="117">
        <f t="shared" si="51"/>
        <v>6.5017084087897606E-5</v>
      </c>
      <c r="H67" s="130">
        <f>+'0BJ PROGR. I-II Y III'!AD65</f>
        <v>800000</v>
      </c>
      <c r="I67" s="117">
        <f t="shared" si="52"/>
        <v>2.0805466908127234E-4</v>
      </c>
      <c r="J67" s="130">
        <f t="shared" ref="J67:K67" si="55">+D67+F67+H67</f>
        <v>3920000</v>
      </c>
      <c r="K67" s="117">
        <f t="shared" si="55"/>
        <v>1.0194678784982345E-3</v>
      </c>
      <c r="L67" s="135"/>
      <c r="M67" s="135"/>
      <c r="N67" s="114"/>
      <c r="O67" s="114"/>
      <c r="P67" s="114"/>
      <c r="Q67" s="114"/>
      <c r="R67" s="114"/>
      <c r="S67" s="114"/>
      <c r="T67" s="114"/>
      <c r="U67" s="114"/>
      <c r="V67" s="114"/>
      <c r="W67" s="114"/>
      <c r="X67" s="114"/>
      <c r="Y67" s="114"/>
      <c r="Z67" s="114"/>
    </row>
    <row r="68" spans="1:26" ht="15" customHeight="1">
      <c r="A68" s="136" t="s">
        <v>487</v>
      </c>
      <c r="B68" s="136"/>
      <c r="C68" s="129" t="s">
        <v>488</v>
      </c>
      <c r="D68" s="130">
        <f>+'0BJ PROGR. I-II Y III'!G66</f>
        <v>0</v>
      </c>
      <c r="E68" s="117">
        <f t="shared" si="50"/>
        <v>0</v>
      </c>
      <c r="F68" s="130">
        <f>+'0BJ PROGR. I-II Y III'!AB66</f>
        <v>0</v>
      </c>
      <c r="G68" s="117">
        <f t="shared" si="51"/>
        <v>0</v>
      </c>
      <c r="H68" s="130">
        <f>+'0BJ PROGR. I-II Y III'!AD66</f>
        <v>0</v>
      </c>
      <c r="I68" s="117">
        <f t="shared" si="52"/>
        <v>0</v>
      </c>
      <c r="J68" s="130">
        <f t="shared" ref="J68:K68" si="56">+D68+F68+H68</f>
        <v>0</v>
      </c>
      <c r="K68" s="117">
        <f t="shared" si="56"/>
        <v>0</v>
      </c>
      <c r="L68" s="135"/>
      <c r="M68" s="135"/>
      <c r="N68" s="114"/>
      <c r="O68" s="114"/>
      <c r="P68" s="114"/>
      <c r="Q68" s="114"/>
      <c r="R68" s="114"/>
      <c r="S68" s="114"/>
      <c r="T68" s="114"/>
      <c r="U68" s="114"/>
      <c r="V68" s="114"/>
      <c r="W68" s="114"/>
      <c r="X68" s="114"/>
      <c r="Y68" s="114"/>
      <c r="Z68" s="114"/>
    </row>
    <row r="69" spans="1:26" ht="15" customHeight="1">
      <c r="A69" s="136" t="s">
        <v>489</v>
      </c>
      <c r="B69" s="136"/>
      <c r="C69" s="129" t="s">
        <v>490</v>
      </c>
      <c r="D69" s="130">
        <f>+'0BJ PROGR. I-II Y III'!G67</f>
        <v>0</v>
      </c>
      <c r="E69" s="117">
        <f t="shared" si="50"/>
        <v>0</v>
      </c>
      <c r="F69" s="130">
        <f>+'0BJ PROGR. I-II Y III'!AB67</f>
        <v>0</v>
      </c>
      <c r="G69" s="117">
        <f t="shared" si="51"/>
        <v>0</v>
      </c>
      <c r="H69" s="130">
        <f>+'0BJ PROGR. I-II Y III'!AD67</f>
        <v>0</v>
      </c>
      <c r="I69" s="117">
        <f t="shared" si="52"/>
        <v>0</v>
      </c>
      <c r="J69" s="130">
        <f t="shared" ref="J69:K69" si="57">+D69+F69+H69</f>
        <v>0</v>
      </c>
      <c r="K69" s="117">
        <f t="shared" si="57"/>
        <v>0</v>
      </c>
      <c r="L69" s="135"/>
      <c r="M69" s="135"/>
      <c r="N69" s="114"/>
      <c r="O69" s="114"/>
      <c r="P69" s="114"/>
      <c r="Q69" s="114"/>
      <c r="R69" s="114"/>
      <c r="S69" s="114"/>
      <c r="T69" s="114"/>
      <c r="U69" s="114"/>
      <c r="V69" s="114"/>
      <c r="W69" s="114"/>
      <c r="X69" s="114"/>
      <c r="Y69" s="114"/>
      <c r="Z69" s="114"/>
    </row>
    <row r="70" spans="1:26" ht="15" customHeight="1">
      <c r="A70" s="136" t="s">
        <v>491</v>
      </c>
      <c r="B70" s="136"/>
      <c r="C70" s="129" t="s">
        <v>492</v>
      </c>
      <c r="D70" s="130">
        <f>+'0BJ PROGR. I-II Y III'!G68</f>
        <v>15000000</v>
      </c>
      <c r="E70" s="117">
        <f t="shared" si="50"/>
        <v>3.9010250452738565E-3</v>
      </c>
      <c r="F70" s="130">
        <f>+'0BJ PROGR. I-II Y III'!AB68</f>
        <v>0</v>
      </c>
      <c r="G70" s="117">
        <f t="shared" si="51"/>
        <v>0</v>
      </c>
      <c r="H70" s="130">
        <f>+'0BJ PROGR. I-II Y III'!AD68</f>
        <v>0</v>
      </c>
      <c r="I70" s="117">
        <f t="shared" si="52"/>
        <v>0</v>
      </c>
      <c r="J70" s="130">
        <f t="shared" ref="J70:K70" si="58">+D70+F70+H70</f>
        <v>15000000</v>
      </c>
      <c r="K70" s="117">
        <f t="shared" si="58"/>
        <v>3.9010250452738565E-3</v>
      </c>
      <c r="L70" s="135"/>
      <c r="M70" s="135"/>
      <c r="N70" s="114"/>
      <c r="O70" s="114"/>
      <c r="P70" s="114"/>
      <c r="Q70" s="114"/>
      <c r="R70" s="114"/>
      <c r="S70" s="114"/>
      <c r="T70" s="114"/>
      <c r="U70" s="114"/>
      <c r="V70" s="114"/>
      <c r="W70" s="114"/>
      <c r="X70" s="114"/>
      <c r="Y70" s="114"/>
      <c r="Z70" s="114"/>
    </row>
    <row r="71" spans="1:26" ht="15" customHeight="1">
      <c r="A71" s="136" t="s">
        <v>493</v>
      </c>
      <c r="B71" s="136"/>
      <c r="C71" s="138" t="s">
        <v>494</v>
      </c>
      <c r="D71" s="130">
        <f>+'0BJ PROGR. I-II Y III'!G69</f>
        <v>2500000</v>
      </c>
      <c r="E71" s="117">
        <f t="shared" si="50"/>
        <v>6.5017084087897609E-4</v>
      </c>
      <c r="F71" s="130">
        <f>+'0BJ PROGR. I-II Y III'!AB69</f>
        <v>0</v>
      </c>
      <c r="G71" s="117">
        <f t="shared" si="51"/>
        <v>0</v>
      </c>
      <c r="H71" s="130">
        <f>+'0BJ PROGR. I-II Y III'!AD69</f>
        <v>0</v>
      </c>
      <c r="I71" s="117">
        <f t="shared" si="52"/>
        <v>0</v>
      </c>
      <c r="J71" s="130">
        <f t="shared" ref="J71:K71" si="59">+D71+F71+H71</f>
        <v>2500000</v>
      </c>
      <c r="K71" s="117">
        <f t="shared" si="59"/>
        <v>6.5017084087897609E-4</v>
      </c>
      <c r="L71" s="135"/>
      <c r="M71" s="135"/>
      <c r="N71" s="114"/>
      <c r="O71" s="114"/>
      <c r="P71" s="114"/>
      <c r="Q71" s="114"/>
      <c r="R71" s="114"/>
      <c r="S71" s="114"/>
      <c r="T71" s="114"/>
      <c r="U71" s="114"/>
      <c r="V71" s="114"/>
      <c r="W71" s="114"/>
      <c r="X71" s="114"/>
      <c r="Y71" s="114"/>
      <c r="Z71" s="114"/>
    </row>
    <row r="72" spans="1:26" ht="24" customHeight="1">
      <c r="A72" s="131" t="s">
        <v>495</v>
      </c>
      <c r="B72" s="131"/>
      <c r="C72" s="132" t="s">
        <v>496</v>
      </c>
      <c r="D72" s="133">
        <f t="shared" ref="D72:K72" si="60">SUM(D73:D79)</f>
        <v>16950000</v>
      </c>
      <c r="E72" s="134">
        <f t="shared" si="60"/>
        <v>4.4081583011594582E-3</v>
      </c>
      <c r="F72" s="133">
        <f t="shared" si="60"/>
        <v>61425000</v>
      </c>
      <c r="G72" s="134">
        <f t="shared" si="60"/>
        <v>1.5974697560396441E-2</v>
      </c>
      <c r="H72" s="133">
        <f t="shared" si="60"/>
        <v>178147008.09</v>
      </c>
      <c r="I72" s="134">
        <f t="shared" si="60"/>
        <v>4.6330396019979625E-2</v>
      </c>
      <c r="J72" s="133">
        <f t="shared" si="60"/>
        <v>256522008.09</v>
      </c>
      <c r="K72" s="134">
        <f t="shared" si="60"/>
        <v>6.6713251881535526E-2</v>
      </c>
      <c r="L72" s="135"/>
      <c r="M72" s="135"/>
      <c r="N72" s="114"/>
      <c r="O72" s="114"/>
      <c r="P72" s="114"/>
      <c r="Q72" s="114"/>
      <c r="R72" s="114"/>
      <c r="S72" s="114"/>
      <c r="T72" s="114"/>
      <c r="U72" s="114"/>
      <c r="V72" s="114"/>
      <c r="W72" s="114"/>
      <c r="X72" s="114"/>
      <c r="Y72" s="114"/>
      <c r="Z72" s="114"/>
    </row>
    <row r="73" spans="1:26" ht="15" customHeight="1">
      <c r="A73" s="136" t="s">
        <v>497</v>
      </c>
      <c r="B73" s="136"/>
      <c r="C73" s="138" t="s">
        <v>498</v>
      </c>
      <c r="D73" s="130">
        <f>+'0BJ PROGR. I-II Y III'!G71</f>
        <v>0</v>
      </c>
      <c r="E73" s="117">
        <f t="shared" ref="E73:E79" si="61">+D73/$J$351*100%</f>
        <v>0</v>
      </c>
      <c r="F73" s="130">
        <f>+'0BJ PROGR. I-II Y III'!AB71</f>
        <v>0</v>
      </c>
      <c r="G73" s="117">
        <f t="shared" ref="G73:G79" si="62">+F73/$J$351*100%</f>
        <v>0</v>
      </c>
      <c r="H73" s="130">
        <f>+'0BJ PROGR. I-II Y III'!AD71</f>
        <v>0</v>
      </c>
      <c r="I73" s="117">
        <f t="shared" ref="I73:I79" si="63">+H73/$J$351*100%</f>
        <v>0</v>
      </c>
      <c r="J73" s="130">
        <f t="shared" ref="J73:K73" si="64">+D73+F73+H73</f>
        <v>0</v>
      </c>
      <c r="K73" s="117">
        <f t="shared" si="64"/>
        <v>0</v>
      </c>
      <c r="L73" s="135"/>
      <c r="M73" s="135"/>
      <c r="N73" s="114"/>
      <c r="O73" s="114"/>
      <c r="P73" s="114"/>
      <c r="Q73" s="114"/>
      <c r="R73" s="114"/>
      <c r="S73" s="114"/>
      <c r="T73" s="114"/>
      <c r="U73" s="114"/>
      <c r="V73" s="114"/>
      <c r="W73" s="114"/>
      <c r="X73" s="114"/>
      <c r="Y73" s="114"/>
      <c r="Z73" s="114"/>
    </row>
    <row r="74" spans="1:26" ht="15" customHeight="1">
      <c r="A74" s="136" t="s">
        <v>499</v>
      </c>
      <c r="B74" s="136"/>
      <c r="C74" s="129" t="s">
        <v>500</v>
      </c>
      <c r="D74" s="130">
        <f>+'0BJ PROGR. I-II Y III'!G72</f>
        <v>0</v>
      </c>
      <c r="E74" s="117">
        <f t="shared" si="61"/>
        <v>0</v>
      </c>
      <c r="F74" s="130">
        <f>+'0BJ PROGR. I-II Y III'!AB72</f>
        <v>0</v>
      </c>
      <c r="G74" s="117">
        <f t="shared" si="62"/>
        <v>0</v>
      </c>
      <c r="H74" s="130">
        <f>+'0BJ PROGR. I-II Y III'!AD72</f>
        <v>22500343.039999999</v>
      </c>
      <c r="I74" s="117">
        <f t="shared" si="63"/>
        <v>5.8516267817528868E-3</v>
      </c>
      <c r="J74" s="130">
        <f t="shared" ref="J74:K74" si="65">+D74+F74+H74</f>
        <v>22500343.039999999</v>
      </c>
      <c r="K74" s="117">
        <f t="shared" si="65"/>
        <v>5.8516267817528868E-3</v>
      </c>
      <c r="L74" s="135"/>
      <c r="M74" s="135"/>
      <c r="N74" s="114"/>
      <c r="O74" s="114"/>
      <c r="P74" s="114"/>
      <c r="Q74" s="114"/>
      <c r="R74" s="114"/>
      <c r="S74" s="114"/>
      <c r="T74" s="114"/>
      <c r="U74" s="114"/>
      <c r="V74" s="114"/>
      <c r="W74" s="114"/>
      <c r="X74" s="114"/>
      <c r="Y74" s="114"/>
      <c r="Z74" s="114"/>
    </row>
    <row r="75" spans="1:26" ht="15" customHeight="1">
      <c r="A75" s="136" t="s">
        <v>501</v>
      </c>
      <c r="B75" s="136"/>
      <c r="C75" s="129" t="s">
        <v>502</v>
      </c>
      <c r="D75" s="130">
        <f>+'0BJ PROGR. I-II Y III'!G73</f>
        <v>0</v>
      </c>
      <c r="E75" s="117">
        <f t="shared" si="61"/>
        <v>0</v>
      </c>
      <c r="F75" s="130">
        <f>+'0BJ PROGR. I-II Y III'!AB73</f>
        <v>2000000</v>
      </c>
      <c r="G75" s="117">
        <f t="shared" si="62"/>
        <v>5.2013667270318085E-4</v>
      </c>
      <c r="H75" s="130">
        <f>+'0BJ PROGR. I-II Y III'!AD73</f>
        <v>27774665.050000001</v>
      </c>
      <c r="I75" s="117">
        <f t="shared" si="63"/>
        <v>7.2233109322761635E-3</v>
      </c>
      <c r="J75" s="130">
        <f t="shared" ref="J75:K75" si="66">+D75+F75+H75</f>
        <v>29774665.050000001</v>
      </c>
      <c r="K75" s="117">
        <f t="shared" si="66"/>
        <v>7.7434476049793441E-3</v>
      </c>
      <c r="L75" s="135"/>
      <c r="M75" s="135"/>
      <c r="N75" s="114"/>
      <c r="O75" s="114"/>
      <c r="P75" s="114"/>
      <c r="Q75" s="114"/>
      <c r="R75" s="114"/>
      <c r="S75" s="114"/>
      <c r="T75" s="114"/>
      <c r="U75" s="114"/>
      <c r="V75" s="114"/>
      <c r="W75" s="114"/>
      <c r="X75" s="114"/>
      <c r="Y75" s="114"/>
      <c r="Z75" s="114"/>
    </row>
    <row r="76" spans="1:26" ht="15" customHeight="1">
      <c r="A76" s="136" t="s">
        <v>503</v>
      </c>
      <c r="B76" s="136"/>
      <c r="C76" s="129" t="s">
        <v>504</v>
      </c>
      <c r="D76" s="130">
        <f>+'0BJ PROGR. I-II Y III'!G74</f>
        <v>0</v>
      </c>
      <c r="E76" s="117">
        <f t="shared" si="61"/>
        <v>0</v>
      </c>
      <c r="F76" s="130">
        <f>+'0BJ PROGR. I-II Y III'!AB74</f>
        <v>6000000</v>
      </c>
      <c r="G76" s="117">
        <f t="shared" si="62"/>
        <v>1.5604100181095427E-3</v>
      </c>
      <c r="H76" s="130">
        <f>+'0BJ PROGR. I-II Y III'!AD74</f>
        <v>0</v>
      </c>
      <c r="I76" s="117">
        <f t="shared" si="63"/>
        <v>0</v>
      </c>
      <c r="J76" s="130">
        <f t="shared" ref="J76:K76" si="67">+D76+F76+H76</f>
        <v>6000000</v>
      </c>
      <c r="K76" s="117">
        <f t="shared" si="67"/>
        <v>1.5604100181095427E-3</v>
      </c>
      <c r="L76" s="135"/>
      <c r="M76" s="135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</row>
    <row r="77" spans="1:26" ht="15" customHeight="1">
      <c r="A77" s="136" t="s">
        <v>505</v>
      </c>
      <c r="B77" s="136"/>
      <c r="C77" s="138" t="s">
        <v>506</v>
      </c>
      <c r="D77" s="130">
        <f>+'0BJ PROGR. I-II Y III'!G75</f>
        <v>0</v>
      </c>
      <c r="E77" s="117">
        <f t="shared" si="61"/>
        <v>0</v>
      </c>
      <c r="F77" s="130">
        <f>+'0BJ PROGR. I-II Y III'!AB75</f>
        <v>0</v>
      </c>
      <c r="G77" s="117">
        <f t="shared" si="62"/>
        <v>0</v>
      </c>
      <c r="H77" s="130">
        <f>+'0BJ PROGR. I-II Y III'!AD75</f>
        <v>1000000</v>
      </c>
      <c r="I77" s="117">
        <f t="shared" si="63"/>
        <v>2.6006833635159042E-4</v>
      </c>
      <c r="J77" s="130">
        <f t="shared" ref="J77:K77" si="68">+D77+F77+H77</f>
        <v>1000000</v>
      </c>
      <c r="K77" s="117">
        <f t="shared" si="68"/>
        <v>2.6006833635159042E-4</v>
      </c>
      <c r="L77" s="135"/>
      <c r="M77" s="135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</row>
    <row r="78" spans="1:26" ht="15" customHeight="1">
      <c r="A78" s="136" t="s">
        <v>507</v>
      </c>
      <c r="B78" s="136"/>
      <c r="C78" s="129" t="s">
        <v>508</v>
      </c>
      <c r="D78" s="130">
        <f>+'0BJ PROGR. I-II Y III'!G76</f>
        <v>16950000</v>
      </c>
      <c r="E78" s="117">
        <f t="shared" si="61"/>
        <v>4.4081583011594582E-3</v>
      </c>
      <c r="F78" s="130">
        <f>+'0BJ PROGR. I-II Y III'!AB76</f>
        <v>49625000</v>
      </c>
      <c r="G78" s="117">
        <f t="shared" si="62"/>
        <v>1.2905891191447675E-2</v>
      </c>
      <c r="H78" s="130">
        <f>+'0BJ PROGR. I-II Y III'!AD76</f>
        <v>32372000</v>
      </c>
      <c r="I78" s="117">
        <f t="shared" si="63"/>
        <v>8.4189321843736852E-3</v>
      </c>
      <c r="J78" s="130">
        <f t="shared" ref="J78:K78" si="69">+D78+F78+H78</f>
        <v>98947000</v>
      </c>
      <c r="K78" s="117">
        <f t="shared" si="69"/>
        <v>2.5732981676980821E-2</v>
      </c>
      <c r="L78" s="135"/>
      <c r="M78" s="135"/>
      <c r="N78" s="114"/>
      <c r="O78" s="114"/>
      <c r="P78" s="114"/>
      <c r="Q78" s="114"/>
      <c r="R78" s="114"/>
      <c r="S78" s="114"/>
      <c r="T78" s="114"/>
      <c r="U78" s="114"/>
      <c r="V78" s="114"/>
      <c r="W78" s="114"/>
      <c r="X78" s="114"/>
      <c r="Y78" s="114"/>
      <c r="Z78" s="114"/>
    </row>
    <row r="79" spans="1:26" ht="15" customHeight="1">
      <c r="A79" s="136" t="s">
        <v>509</v>
      </c>
      <c r="B79" s="136"/>
      <c r="C79" s="129" t="s">
        <v>510</v>
      </c>
      <c r="D79" s="130">
        <f>+'0BJ PROGR. I-II Y III'!G77</f>
        <v>0</v>
      </c>
      <c r="E79" s="117">
        <f t="shared" si="61"/>
        <v>0</v>
      </c>
      <c r="F79" s="130">
        <f>+'0BJ PROGR. I-II Y III'!AB77</f>
        <v>3800000</v>
      </c>
      <c r="G79" s="117">
        <f t="shared" si="62"/>
        <v>9.8825967813604364E-4</v>
      </c>
      <c r="H79" s="130">
        <f>+'0BJ PROGR. I-II Y III'!AD77</f>
        <v>94500000</v>
      </c>
      <c r="I79" s="117">
        <f t="shared" si="63"/>
        <v>2.4576457785225297E-2</v>
      </c>
      <c r="J79" s="130">
        <f t="shared" ref="J79:K79" si="70">+D79+F79+H79</f>
        <v>98300000</v>
      </c>
      <c r="K79" s="117">
        <f t="shared" si="70"/>
        <v>2.556471746336134E-2</v>
      </c>
      <c r="L79" s="135"/>
      <c r="M79" s="135"/>
      <c r="N79" s="114"/>
      <c r="O79" s="114"/>
      <c r="P79" s="114"/>
      <c r="Q79" s="114"/>
      <c r="R79" s="114"/>
      <c r="S79" s="114"/>
      <c r="T79" s="114"/>
      <c r="U79" s="114"/>
      <c r="V79" s="114"/>
      <c r="W79" s="114"/>
      <c r="X79" s="114"/>
      <c r="Y79" s="114"/>
      <c r="Z79" s="114"/>
    </row>
    <row r="80" spans="1:26" ht="15" customHeight="1">
      <c r="A80" s="131" t="s">
        <v>511</v>
      </c>
      <c r="B80" s="131"/>
      <c r="C80" s="132" t="s">
        <v>512</v>
      </c>
      <c r="D80" s="133">
        <f t="shared" ref="D80:K80" si="71">SUM(D81:D84)</f>
        <v>2705000</v>
      </c>
      <c r="E80" s="134">
        <f t="shared" si="71"/>
        <v>7.0348484983105209E-4</v>
      </c>
      <c r="F80" s="133">
        <f t="shared" si="71"/>
        <v>800000</v>
      </c>
      <c r="G80" s="134">
        <f t="shared" si="71"/>
        <v>2.0805466908127234E-4</v>
      </c>
      <c r="H80" s="133">
        <f t="shared" si="71"/>
        <v>800000</v>
      </c>
      <c r="I80" s="134">
        <f t="shared" si="71"/>
        <v>2.0805466908127234E-4</v>
      </c>
      <c r="J80" s="133">
        <f t="shared" si="71"/>
        <v>4305000</v>
      </c>
      <c r="K80" s="134">
        <f t="shared" si="71"/>
        <v>1.1195941879935968E-3</v>
      </c>
      <c r="L80" s="135"/>
      <c r="M80" s="135"/>
      <c r="N80" s="114"/>
      <c r="O80" s="114"/>
      <c r="P80" s="114"/>
      <c r="Q80" s="114"/>
      <c r="R80" s="114"/>
      <c r="S80" s="114"/>
      <c r="T80" s="114"/>
      <c r="U80" s="114"/>
      <c r="V80" s="114"/>
      <c r="W80" s="114"/>
      <c r="X80" s="114"/>
      <c r="Y80" s="114"/>
      <c r="Z80" s="114"/>
    </row>
    <row r="81" spans="1:26" ht="15" customHeight="1">
      <c r="A81" s="136" t="s">
        <v>513</v>
      </c>
      <c r="B81" s="136"/>
      <c r="C81" s="129" t="s">
        <v>514</v>
      </c>
      <c r="D81" s="130">
        <f>+'0BJ PROGR. I-II Y III'!G80</f>
        <v>680000</v>
      </c>
      <c r="E81" s="117">
        <f>+D81/$J$351*100%</f>
        <v>1.7684646871908149E-4</v>
      </c>
      <c r="F81" s="130">
        <f>+'0BJ PROGR. I-II Y III'!AB80</f>
        <v>200000</v>
      </c>
      <c r="G81" s="117">
        <f>+F81/$J$351*100%</f>
        <v>5.2013667270318086E-5</v>
      </c>
      <c r="H81" s="130">
        <f>+'0BJ PROGR. I-II Y III'!AD80</f>
        <v>300000</v>
      </c>
      <c r="I81" s="117">
        <f>+H81/$J$351*100%</f>
        <v>7.8020500905477133E-5</v>
      </c>
      <c r="J81" s="130">
        <f t="shared" ref="J81:K81" si="72">+D81+F81+H81</f>
        <v>1180000</v>
      </c>
      <c r="K81" s="117">
        <f t="shared" si="72"/>
        <v>3.0688063689487672E-4</v>
      </c>
      <c r="L81" s="135"/>
      <c r="M81" s="135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</row>
    <row r="82" spans="1:26" ht="15" customHeight="1">
      <c r="A82" s="136" t="s">
        <v>515</v>
      </c>
      <c r="B82" s="136"/>
      <c r="C82" s="129" t="s">
        <v>516</v>
      </c>
      <c r="D82" s="130">
        <f>+'0BJ PROGR. I-II Y III'!G81</f>
        <v>2025000</v>
      </c>
      <c r="E82" s="117">
        <f>+D82/$J$351*100%</f>
        <v>5.266383811119706E-4</v>
      </c>
      <c r="F82" s="130">
        <f>+'0BJ PROGR. I-II Y III'!AB81</f>
        <v>600000</v>
      </c>
      <c r="G82" s="117">
        <f>+F82/$J$351*100%</f>
        <v>1.5604100181095427E-4</v>
      </c>
      <c r="H82" s="130">
        <f>+'0BJ PROGR. I-II Y III'!AD81</f>
        <v>500000</v>
      </c>
      <c r="I82" s="117">
        <f>+H82/$J$351*100%</f>
        <v>1.3003416817579521E-4</v>
      </c>
      <c r="J82" s="130">
        <f t="shared" ref="J82:K82" si="73">+D82+F82+H82</f>
        <v>3125000</v>
      </c>
      <c r="K82" s="117">
        <f t="shared" si="73"/>
        <v>8.1271355109872011E-4</v>
      </c>
      <c r="L82" s="135"/>
      <c r="M82" s="135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/>
      <c r="Y82" s="114"/>
      <c r="Z82" s="114"/>
    </row>
    <row r="83" spans="1:26" ht="15" customHeight="1">
      <c r="A83" s="136" t="s">
        <v>517</v>
      </c>
      <c r="B83" s="136"/>
      <c r="C83" s="129" t="s">
        <v>518</v>
      </c>
      <c r="D83" s="130">
        <f>+'0BJ PROGR. I-II Y III'!G82</f>
        <v>0</v>
      </c>
      <c r="E83" s="117">
        <f>+D83/$J$351*100%</f>
        <v>0</v>
      </c>
      <c r="F83" s="130">
        <f>+'0BJ PROGR. I-II Y III'!AB82</f>
        <v>0</v>
      </c>
      <c r="G83" s="117">
        <f>+F83/$J$351*100%</f>
        <v>0</v>
      </c>
      <c r="H83" s="130">
        <f>+'0BJ PROGR. I-II Y III'!AD82</f>
        <v>0</v>
      </c>
      <c r="I83" s="117">
        <f>+H83/$J$351*100%</f>
        <v>0</v>
      </c>
      <c r="J83" s="130">
        <f t="shared" ref="J83:K83" si="74">+D83+F83+H83</f>
        <v>0</v>
      </c>
      <c r="K83" s="117">
        <f t="shared" si="74"/>
        <v>0</v>
      </c>
      <c r="L83" s="135"/>
      <c r="M83" s="135"/>
      <c r="N83" s="114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14"/>
    </row>
    <row r="84" spans="1:26" ht="15" customHeight="1">
      <c r="A84" s="136" t="s">
        <v>519</v>
      </c>
      <c r="B84" s="136"/>
      <c r="C84" s="129" t="s">
        <v>520</v>
      </c>
      <c r="D84" s="130">
        <f>+'0BJ PROGR. I-II Y III'!G83</f>
        <v>0</v>
      </c>
      <c r="E84" s="117">
        <f>+D84/$J$351*100%</f>
        <v>0</v>
      </c>
      <c r="F84" s="130">
        <f>+'0BJ PROGR. I-II Y III'!AB83</f>
        <v>0</v>
      </c>
      <c r="G84" s="117">
        <f>+F84/$J$351*100%</f>
        <v>0</v>
      </c>
      <c r="H84" s="130">
        <f>+'0BJ PROGR. I-II Y III'!AD83</f>
        <v>0</v>
      </c>
      <c r="I84" s="117">
        <f>+H84/$J$351*100%</f>
        <v>0</v>
      </c>
      <c r="J84" s="130">
        <f t="shared" ref="J84:K84" si="75">+D84+F84+H84</f>
        <v>0</v>
      </c>
      <c r="K84" s="117">
        <f t="shared" si="75"/>
        <v>0</v>
      </c>
      <c r="L84" s="135"/>
      <c r="M84" s="135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</row>
    <row r="85" spans="1:26" ht="15" customHeight="1">
      <c r="A85" s="131" t="s">
        <v>521</v>
      </c>
      <c r="B85" s="131"/>
      <c r="C85" s="132" t="s">
        <v>522</v>
      </c>
      <c r="D85" s="133">
        <f t="shared" ref="D85:K85" si="76">SUM(D86:D88)</f>
        <v>19220672.010080002</v>
      </c>
      <c r="E85" s="134">
        <f t="shared" si="76"/>
        <v>4.9986881932210861E-3</v>
      </c>
      <c r="F85" s="133">
        <f t="shared" si="76"/>
        <v>20023581.999956001</v>
      </c>
      <c r="G85" s="134">
        <f t="shared" si="76"/>
        <v>5.2074996585282094E-3</v>
      </c>
      <c r="H85" s="133">
        <f t="shared" si="76"/>
        <v>25284310.990000002</v>
      </c>
      <c r="I85" s="134">
        <f t="shared" si="76"/>
        <v>6.5756486949655355E-3</v>
      </c>
      <c r="J85" s="133">
        <f t="shared" si="76"/>
        <v>64528565.000036009</v>
      </c>
      <c r="K85" s="134">
        <f t="shared" si="76"/>
        <v>1.6781836546714831E-2</v>
      </c>
      <c r="L85" s="135"/>
      <c r="M85" s="135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</row>
    <row r="86" spans="1:26" ht="15" customHeight="1">
      <c r="A86" s="136" t="s">
        <v>523</v>
      </c>
      <c r="B86" s="136"/>
      <c r="C86" s="129" t="s">
        <v>524</v>
      </c>
      <c r="D86" s="130">
        <f>+'0BJ PROGR. I-II Y III'!G85</f>
        <v>19220672.010080002</v>
      </c>
      <c r="E86" s="117">
        <f>+D86/$J$351*100%</f>
        <v>4.9986881932210861E-3</v>
      </c>
      <c r="F86" s="130">
        <f>+'0BJ PROGR. I-II Y III'!AB85</f>
        <v>20023581.999956001</v>
      </c>
      <c r="G86" s="117">
        <f>+F86/$J$351*100%</f>
        <v>5.2074996585282094E-3</v>
      </c>
      <c r="H86" s="130">
        <f>+'0BJ PROGR. I-II Y III'!AD85</f>
        <v>25284310.990000002</v>
      </c>
      <c r="I86" s="117">
        <f>+H86/$J$351*100%</f>
        <v>6.5756486949655355E-3</v>
      </c>
      <c r="J86" s="130">
        <f t="shared" ref="J86:K86" si="77">+D86+F86+H86</f>
        <v>64528565.000036009</v>
      </c>
      <c r="K86" s="117">
        <f t="shared" si="77"/>
        <v>1.6781836546714831E-2</v>
      </c>
      <c r="L86" s="135"/>
      <c r="M86" s="135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</row>
    <row r="87" spans="1:26" ht="15" customHeight="1">
      <c r="A87" s="136" t="s">
        <v>525</v>
      </c>
      <c r="B87" s="136"/>
      <c r="C87" s="129" t="s">
        <v>526</v>
      </c>
      <c r="D87" s="130">
        <f>+'0BJ PROGR. I-II Y III'!G88</f>
        <v>0</v>
      </c>
      <c r="E87" s="117">
        <v>0</v>
      </c>
      <c r="F87" s="130">
        <f>+'0BJ PROGR. I-II Y III'!AB88</f>
        <v>0</v>
      </c>
      <c r="G87" s="117">
        <v>0</v>
      </c>
      <c r="H87" s="130">
        <f>+'0BJ PROGR. I-II Y III'!AD88</f>
        <v>0</v>
      </c>
      <c r="I87" s="117">
        <f>+H87/$J$351*100%</f>
        <v>0</v>
      </c>
      <c r="J87" s="130">
        <f t="shared" ref="J87:K87" si="78">SUM(D87:H87)</f>
        <v>0</v>
      </c>
      <c r="K87" s="117">
        <f t="shared" si="78"/>
        <v>0</v>
      </c>
      <c r="L87" s="135"/>
      <c r="M87" s="135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</row>
    <row r="88" spans="1:26" ht="15" customHeight="1">
      <c r="A88" s="136" t="s">
        <v>527</v>
      </c>
      <c r="B88" s="136"/>
      <c r="C88" s="129" t="s">
        <v>528</v>
      </c>
      <c r="D88" s="130">
        <f>+'0BJ PROGR. I-II Y III'!G89</f>
        <v>0</v>
      </c>
      <c r="E88" s="117">
        <v>0</v>
      </c>
      <c r="F88" s="130">
        <f>+'0BJ PROGR. I-II Y III'!AB89</f>
        <v>0</v>
      </c>
      <c r="G88" s="117">
        <v>0</v>
      </c>
      <c r="H88" s="130">
        <f>+'0BJ PROGR. I-II Y III'!AD89</f>
        <v>0</v>
      </c>
      <c r="I88" s="117">
        <f>+H88/$J$351*100%</f>
        <v>0</v>
      </c>
      <c r="J88" s="130">
        <f t="shared" ref="J88:K88" si="79">SUM(D88:H88)</f>
        <v>0</v>
      </c>
      <c r="K88" s="117">
        <f t="shared" si="79"/>
        <v>0</v>
      </c>
      <c r="L88" s="135"/>
      <c r="M88" s="135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</row>
    <row r="89" spans="1:26" ht="15" customHeight="1">
      <c r="A89" s="131" t="s">
        <v>529</v>
      </c>
      <c r="B89" s="131"/>
      <c r="C89" s="132" t="s">
        <v>530</v>
      </c>
      <c r="D89" s="133">
        <f t="shared" ref="D89:K89" si="80">SUM(D90:D92)</f>
        <v>4000000</v>
      </c>
      <c r="E89" s="134">
        <f t="shared" si="80"/>
        <v>1.0402733454063617E-3</v>
      </c>
      <c r="F89" s="133">
        <f t="shared" si="80"/>
        <v>12200000</v>
      </c>
      <c r="G89" s="134">
        <f t="shared" si="80"/>
        <v>3.1728337034894034E-3</v>
      </c>
      <c r="H89" s="133">
        <f t="shared" si="80"/>
        <v>5500000</v>
      </c>
      <c r="I89" s="134">
        <f t="shared" si="80"/>
        <v>1.4303758499337473E-3</v>
      </c>
      <c r="J89" s="133">
        <f t="shared" si="80"/>
        <v>21700000</v>
      </c>
      <c r="K89" s="134">
        <f t="shared" si="80"/>
        <v>5.6434828988295126E-3</v>
      </c>
      <c r="L89" s="135"/>
      <c r="M89" s="135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</row>
    <row r="90" spans="1:26" ht="15" customHeight="1">
      <c r="A90" s="136" t="s">
        <v>531</v>
      </c>
      <c r="B90" s="136"/>
      <c r="C90" s="129" t="s">
        <v>532</v>
      </c>
      <c r="D90" s="130">
        <f>+'0BJ PROGR. I-II Y III'!G91</f>
        <v>1500000</v>
      </c>
      <c r="E90" s="117">
        <f>+D90/$J$351*100%</f>
        <v>3.9010250452738566E-4</v>
      </c>
      <c r="F90" s="130">
        <f>+'0BJ PROGR. I-II Y III'!AB91</f>
        <v>1000000</v>
      </c>
      <c r="G90" s="117">
        <f>+F90/$J$351*100%</f>
        <v>2.6006833635159042E-4</v>
      </c>
      <c r="H90" s="130">
        <f>+'0BJ PROGR. I-II Y III'!AD91</f>
        <v>3000000</v>
      </c>
      <c r="I90" s="117">
        <f>+H90/$J$351*100%</f>
        <v>7.8020500905477133E-4</v>
      </c>
      <c r="J90" s="130">
        <f t="shared" ref="J90:K90" si="81">+D90+F90+H90</f>
        <v>5500000</v>
      </c>
      <c r="K90" s="117">
        <f t="shared" si="81"/>
        <v>1.4303758499337473E-3</v>
      </c>
      <c r="L90" s="135"/>
      <c r="M90" s="135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</row>
    <row r="91" spans="1:26" ht="15" customHeight="1">
      <c r="A91" s="136" t="s">
        <v>533</v>
      </c>
      <c r="B91" s="136"/>
      <c r="C91" s="129" t="s">
        <v>534</v>
      </c>
      <c r="D91" s="130">
        <f>+'0BJ PROGR. I-II Y III'!G92</f>
        <v>0</v>
      </c>
      <c r="E91" s="117">
        <f>+D91/$J$351*100%</f>
        <v>0</v>
      </c>
      <c r="F91" s="130">
        <f>+'0BJ PROGR. I-II Y III'!AB92</f>
        <v>11200000</v>
      </c>
      <c r="G91" s="117">
        <f>+F91/$J$351*100%</f>
        <v>2.9127653671378131E-3</v>
      </c>
      <c r="H91" s="130">
        <f>+'0BJ PROGR. I-II Y III'!AD92</f>
        <v>2000000</v>
      </c>
      <c r="I91" s="117">
        <f>+H91/$J$351*100%</f>
        <v>5.2013667270318085E-4</v>
      </c>
      <c r="J91" s="130">
        <f t="shared" ref="J91:K91" si="82">+D91+F91+H91</f>
        <v>13200000</v>
      </c>
      <c r="K91" s="117">
        <f t="shared" si="82"/>
        <v>3.432902039840994E-3</v>
      </c>
      <c r="L91" s="135"/>
      <c r="M91" s="135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</row>
    <row r="92" spans="1:26" ht="15" customHeight="1">
      <c r="A92" s="136" t="s">
        <v>535</v>
      </c>
      <c r="B92" s="136"/>
      <c r="C92" s="129" t="s">
        <v>536</v>
      </c>
      <c r="D92" s="130">
        <f>+'0BJ PROGR. I-II Y III'!G93</f>
        <v>2500000</v>
      </c>
      <c r="E92" s="117">
        <f>+D92/$J$351*100%</f>
        <v>6.5017084087897609E-4</v>
      </c>
      <c r="F92" s="130">
        <f>+'0BJ PROGR. I-II Y III'!AB93</f>
        <v>0</v>
      </c>
      <c r="G92" s="117">
        <f>+F92/$J$351*100%</f>
        <v>0</v>
      </c>
      <c r="H92" s="130">
        <f>+'0BJ PROGR. I-II Y III'!AD93</f>
        <v>500000</v>
      </c>
      <c r="I92" s="117">
        <f>+H92/$J$351*100%</f>
        <v>1.3003416817579521E-4</v>
      </c>
      <c r="J92" s="130">
        <f t="shared" ref="J92:K92" si="83">+D92+F92+H92</f>
        <v>3000000</v>
      </c>
      <c r="K92" s="117">
        <f t="shared" si="83"/>
        <v>7.8020500905477133E-4</v>
      </c>
      <c r="L92" s="135"/>
      <c r="M92" s="135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</row>
    <row r="93" spans="1:26" ht="15" customHeight="1">
      <c r="A93" s="131" t="s">
        <v>537</v>
      </c>
      <c r="B93" s="131"/>
      <c r="C93" s="132" t="s">
        <v>538</v>
      </c>
      <c r="D93" s="133">
        <f t="shared" ref="D93:K93" si="84">SUM(D94:D102)</f>
        <v>7250000</v>
      </c>
      <c r="E93" s="134">
        <f t="shared" si="84"/>
        <v>1.8854954385490305E-3</v>
      </c>
      <c r="F93" s="133">
        <f t="shared" si="84"/>
        <v>17350000</v>
      </c>
      <c r="G93" s="134">
        <f t="shared" si="84"/>
        <v>4.5121856357000951E-3</v>
      </c>
      <c r="H93" s="133">
        <f t="shared" si="84"/>
        <v>66500000</v>
      </c>
      <c r="I93" s="134">
        <f t="shared" si="84"/>
        <v>1.729454436738077E-2</v>
      </c>
      <c r="J93" s="133">
        <f t="shared" si="84"/>
        <v>91100000</v>
      </c>
      <c r="K93" s="134">
        <f t="shared" si="84"/>
        <v>2.3692225441629893E-2</v>
      </c>
      <c r="L93" s="135"/>
      <c r="M93" s="135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</row>
    <row r="94" spans="1:26" ht="15" customHeight="1">
      <c r="A94" s="136" t="s">
        <v>539</v>
      </c>
      <c r="B94" s="136"/>
      <c r="C94" s="129" t="s">
        <v>540</v>
      </c>
      <c r="D94" s="130">
        <f>+'0BJ PROGR. I-II Y III'!G95</f>
        <v>500000</v>
      </c>
      <c r="E94" s="117">
        <f t="shared" ref="E94:E102" si="85">+D94/$J$351*100%</f>
        <v>1.3003416817579521E-4</v>
      </c>
      <c r="F94" s="130">
        <f>+'0BJ PROGR. I-II Y III'!AB95</f>
        <v>50000</v>
      </c>
      <c r="G94" s="117">
        <f t="shared" ref="G94:G102" si="86">+F94/$J$351*100%</f>
        <v>1.3003416817579522E-5</v>
      </c>
      <c r="H94" s="130">
        <f>+'0BJ PROGR. I-II Y III'!AD95</f>
        <v>5000000</v>
      </c>
      <c r="I94" s="117">
        <f t="shared" ref="I94:I102" si="87">+H94/$J$351*100%</f>
        <v>1.3003416817579522E-3</v>
      </c>
      <c r="J94" s="130">
        <f t="shared" ref="J94:K94" si="88">+D94+F94+H94</f>
        <v>5550000</v>
      </c>
      <c r="K94" s="117">
        <f t="shared" si="88"/>
        <v>1.4433792667513268E-3</v>
      </c>
      <c r="L94" s="135"/>
      <c r="M94" s="135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</row>
    <row r="95" spans="1:26" ht="15" customHeight="1">
      <c r="A95" s="136" t="s">
        <v>541</v>
      </c>
      <c r="B95" s="136"/>
      <c r="C95" s="129" t="s">
        <v>542</v>
      </c>
      <c r="D95" s="130">
        <f>+'0BJ PROGR. I-II Y III'!G96</f>
        <v>0</v>
      </c>
      <c r="E95" s="117">
        <f t="shared" si="85"/>
        <v>0</v>
      </c>
      <c r="F95" s="130">
        <f>+'0BJ PROGR. I-II Y III'!AB96</f>
        <v>0</v>
      </c>
      <c r="G95" s="117">
        <f t="shared" si="86"/>
        <v>0</v>
      </c>
      <c r="H95" s="130">
        <f>+'0BJ PROGR. I-II Y III'!AD96</f>
        <v>0</v>
      </c>
      <c r="I95" s="117">
        <f t="shared" si="87"/>
        <v>0</v>
      </c>
      <c r="J95" s="130">
        <f t="shared" ref="J95:K95" si="89">+D95+F95+H95</f>
        <v>0</v>
      </c>
      <c r="K95" s="117">
        <f t="shared" si="89"/>
        <v>0</v>
      </c>
      <c r="L95" s="135"/>
      <c r="M95" s="135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</row>
    <row r="96" spans="1:26" ht="15" customHeight="1">
      <c r="A96" s="136" t="s">
        <v>543</v>
      </c>
      <c r="B96" s="136"/>
      <c r="C96" s="129" t="s">
        <v>544</v>
      </c>
      <c r="D96" s="130">
        <f>+'0BJ PROGR. I-II Y III'!G97</f>
        <v>0</v>
      </c>
      <c r="E96" s="117">
        <f t="shared" si="85"/>
        <v>0</v>
      </c>
      <c r="F96" s="130">
        <f>+'0BJ PROGR. I-II Y III'!AB97</f>
        <v>0</v>
      </c>
      <c r="G96" s="117">
        <f t="shared" si="86"/>
        <v>0</v>
      </c>
      <c r="H96" s="130">
        <f>+'0BJ PROGR. I-II Y III'!AD97</f>
        <v>0</v>
      </c>
      <c r="I96" s="117">
        <f t="shared" si="87"/>
        <v>0</v>
      </c>
      <c r="J96" s="130">
        <f t="shared" ref="J96:K96" si="90">+D96+F96+H96</f>
        <v>0</v>
      </c>
      <c r="K96" s="117">
        <f t="shared" si="90"/>
        <v>0</v>
      </c>
      <c r="L96" s="135"/>
      <c r="M96" s="135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</row>
    <row r="97" spans="1:26" ht="15" customHeight="1">
      <c r="A97" s="136" t="s">
        <v>545</v>
      </c>
      <c r="B97" s="136"/>
      <c r="C97" s="129" t="s">
        <v>546</v>
      </c>
      <c r="D97" s="130">
        <f>+'0BJ PROGR. I-II Y III'!G98</f>
        <v>0</v>
      </c>
      <c r="E97" s="117">
        <f t="shared" si="85"/>
        <v>0</v>
      </c>
      <c r="F97" s="130">
        <f>+'0BJ PROGR. I-II Y III'!AB98</f>
        <v>0</v>
      </c>
      <c r="G97" s="117">
        <f t="shared" si="86"/>
        <v>0</v>
      </c>
      <c r="H97" s="130">
        <f>+'0BJ PROGR. I-II Y III'!AD98</f>
        <v>0</v>
      </c>
      <c r="I97" s="117">
        <f t="shared" si="87"/>
        <v>0</v>
      </c>
      <c r="J97" s="130">
        <f t="shared" ref="J97:K97" si="91">+D97+F97+H97</f>
        <v>0</v>
      </c>
      <c r="K97" s="117">
        <f t="shared" si="91"/>
        <v>0</v>
      </c>
      <c r="L97" s="135"/>
      <c r="M97" s="135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</row>
    <row r="98" spans="1:26" ht="15" customHeight="1">
      <c r="A98" s="136" t="s">
        <v>547</v>
      </c>
      <c r="B98" s="136"/>
      <c r="C98" s="129" t="s">
        <v>548</v>
      </c>
      <c r="D98" s="130">
        <f>+'0BJ PROGR. I-II Y III'!G99</f>
        <v>1500000</v>
      </c>
      <c r="E98" s="117">
        <f t="shared" si="85"/>
        <v>3.9010250452738566E-4</v>
      </c>
      <c r="F98" s="130">
        <f>+'0BJ PROGR. I-II Y III'!AB99</f>
        <v>14000000</v>
      </c>
      <c r="G98" s="117">
        <f t="shared" si="86"/>
        <v>3.6409567089222663E-3</v>
      </c>
      <c r="H98" s="130">
        <f>+'0BJ PROGR. I-II Y III'!AD99</f>
        <v>56500000</v>
      </c>
      <c r="I98" s="117">
        <f t="shared" si="87"/>
        <v>1.4693861003864861E-2</v>
      </c>
      <c r="J98" s="130">
        <f t="shared" ref="J98:K98" si="92">+D98+F98+H98</f>
        <v>72000000</v>
      </c>
      <c r="K98" s="117">
        <f t="shared" si="92"/>
        <v>1.8724920217314513E-2</v>
      </c>
      <c r="L98" s="135"/>
      <c r="M98" s="135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</row>
    <row r="99" spans="1:26" ht="15" customHeight="1">
      <c r="A99" s="136" t="s">
        <v>549</v>
      </c>
      <c r="B99" s="136"/>
      <c r="C99" s="129" t="s">
        <v>550</v>
      </c>
      <c r="D99" s="130">
        <f>+'0BJ PROGR. I-II Y III'!G100</f>
        <v>600000</v>
      </c>
      <c r="E99" s="117">
        <f t="shared" si="85"/>
        <v>1.5604100181095427E-4</v>
      </c>
      <c r="F99" s="130">
        <f>+'0BJ PROGR. I-II Y III'!AB100</f>
        <v>3000000</v>
      </c>
      <c r="G99" s="117">
        <f t="shared" si="86"/>
        <v>7.8020500905477133E-4</v>
      </c>
      <c r="H99" s="130">
        <f>+'0BJ PROGR. I-II Y III'!AD100</f>
        <v>0</v>
      </c>
      <c r="I99" s="117">
        <f t="shared" si="87"/>
        <v>0</v>
      </c>
      <c r="J99" s="130">
        <f t="shared" ref="J99:K99" si="93">+D99+F99+H99</f>
        <v>3600000</v>
      </c>
      <c r="K99" s="117">
        <f t="shared" si="93"/>
        <v>9.3624601086572559E-4</v>
      </c>
      <c r="L99" s="135"/>
      <c r="M99" s="135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</row>
    <row r="100" spans="1:26" ht="15" customHeight="1">
      <c r="A100" s="136" t="s">
        <v>551</v>
      </c>
      <c r="B100" s="136"/>
      <c r="C100" s="129" t="s">
        <v>552</v>
      </c>
      <c r="D100" s="130">
        <f>+'0BJ PROGR. I-II Y III'!G101</f>
        <v>4100000</v>
      </c>
      <c r="E100" s="117">
        <f t="shared" si="85"/>
        <v>1.0662801790415207E-3</v>
      </c>
      <c r="F100" s="130">
        <f>+'0BJ PROGR. I-II Y III'!AB101</f>
        <v>0</v>
      </c>
      <c r="G100" s="117">
        <f t="shared" si="86"/>
        <v>0</v>
      </c>
      <c r="H100" s="130">
        <f>+'0BJ PROGR. I-II Y III'!AD101</f>
        <v>2000000</v>
      </c>
      <c r="I100" s="117">
        <f t="shared" si="87"/>
        <v>5.2013667270318085E-4</v>
      </c>
      <c r="J100" s="130">
        <f t="shared" ref="J100:K100" si="94">+D100+F100+H100</f>
        <v>6100000</v>
      </c>
      <c r="K100" s="117">
        <f t="shared" si="94"/>
        <v>1.5864168517447015E-3</v>
      </c>
      <c r="L100" s="135"/>
      <c r="M100" s="135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</row>
    <row r="101" spans="1:26" ht="15" customHeight="1">
      <c r="A101" s="136" t="s">
        <v>553</v>
      </c>
      <c r="B101" s="136"/>
      <c r="C101" s="129" t="s">
        <v>554</v>
      </c>
      <c r="D101" s="130">
        <f>+'0BJ PROGR. I-II Y III'!G102</f>
        <v>550000</v>
      </c>
      <c r="E101" s="117">
        <f t="shared" si="85"/>
        <v>1.4303758499337475E-4</v>
      </c>
      <c r="F101" s="130">
        <f>+'0BJ PROGR. I-II Y III'!AB102</f>
        <v>0</v>
      </c>
      <c r="G101" s="117">
        <f t="shared" si="86"/>
        <v>0</v>
      </c>
      <c r="H101" s="130">
        <f>+'0BJ PROGR. I-II Y III'!AD102</f>
        <v>1000000</v>
      </c>
      <c r="I101" s="117">
        <f t="shared" si="87"/>
        <v>2.6006833635159042E-4</v>
      </c>
      <c r="J101" s="130">
        <f t="shared" ref="J101:K101" si="95">+D101+F101+H101</f>
        <v>1550000</v>
      </c>
      <c r="K101" s="117">
        <f t="shared" si="95"/>
        <v>4.0310592134496518E-4</v>
      </c>
      <c r="L101" s="135"/>
      <c r="M101" s="135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</row>
    <row r="102" spans="1:26" ht="15" customHeight="1">
      <c r="A102" s="136" t="s">
        <v>555</v>
      </c>
      <c r="B102" s="136"/>
      <c r="C102" s="129" t="s">
        <v>556</v>
      </c>
      <c r="D102" s="130">
        <f>+'0BJ PROGR. I-II Y III'!G103</f>
        <v>0</v>
      </c>
      <c r="E102" s="117">
        <f t="shared" si="85"/>
        <v>0</v>
      </c>
      <c r="F102" s="130">
        <f>+'0BJ PROGR. I-II Y III'!AB103</f>
        <v>300000</v>
      </c>
      <c r="G102" s="117">
        <f t="shared" si="86"/>
        <v>7.8020500905477133E-5</v>
      </c>
      <c r="H102" s="130">
        <f>+'0BJ PROGR. I-II Y III'!AD103</f>
        <v>2000000</v>
      </c>
      <c r="I102" s="117">
        <f t="shared" si="87"/>
        <v>5.2013667270318085E-4</v>
      </c>
      <c r="J102" s="130">
        <f t="shared" ref="J102:K102" si="96">+D102+F102+H102</f>
        <v>2300000</v>
      </c>
      <c r="K102" s="117">
        <f t="shared" si="96"/>
        <v>5.9815717360865803E-4</v>
      </c>
      <c r="L102" s="135"/>
      <c r="M102" s="135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</row>
    <row r="103" spans="1:26" ht="15" customHeight="1">
      <c r="A103" s="131" t="s">
        <v>557</v>
      </c>
      <c r="B103" s="131"/>
      <c r="C103" s="132" t="s">
        <v>558</v>
      </c>
      <c r="D103" s="133">
        <f t="shared" ref="D103:K103" si="97">SUM(D104:D109)</f>
        <v>500000</v>
      </c>
      <c r="E103" s="134">
        <f t="shared" si="97"/>
        <v>1.3003416817579521E-4</v>
      </c>
      <c r="F103" s="133">
        <f t="shared" si="97"/>
        <v>0</v>
      </c>
      <c r="G103" s="134">
        <f t="shared" si="97"/>
        <v>0</v>
      </c>
      <c r="H103" s="133">
        <f t="shared" si="97"/>
        <v>1000000</v>
      </c>
      <c r="I103" s="134">
        <f t="shared" si="97"/>
        <v>2.6006833635159042E-4</v>
      </c>
      <c r="J103" s="133">
        <f t="shared" si="97"/>
        <v>1500000</v>
      </c>
      <c r="K103" s="134">
        <f t="shared" si="97"/>
        <v>3.9010250452738561E-4</v>
      </c>
      <c r="L103" s="135"/>
      <c r="M103" s="135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</row>
    <row r="104" spans="1:26" ht="15" customHeight="1">
      <c r="A104" s="136" t="s">
        <v>559</v>
      </c>
      <c r="B104" s="136"/>
      <c r="C104" s="129" t="s">
        <v>560</v>
      </c>
      <c r="D104" s="130">
        <f>+'0BJ PROGR. I-II Y III'!G105</f>
        <v>0</v>
      </c>
      <c r="E104" s="117">
        <f t="shared" ref="E104:E109" si="98">+D104/$J$351*100%</f>
        <v>0</v>
      </c>
      <c r="F104" s="130">
        <f>+'0BJ PROGR. I-II Y III'!AB105</f>
        <v>0</v>
      </c>
      <c r="G104" s="117">
        <f t="shared" ref="G104:G109" si="99">+F104/$J$351*100%</f>
        <v>0</v>
      </c>
      <c r="H104" s="130">
        <f>+'0BJ PROGR. I-II Y III'!AD105</f>
        <v>0</v>
      </c>
      <c r="I104" s="117">
        <f t="shared" ref="I104:I109" si="100">+H104/$J$351*100%</f>
        <v>0</v>
      </c>
      <c r="J104" s="130">
        <f t="shared" ref="J104:K104" si="101">+D104+F104+H104</f>
        <v>0</v>
      </c>
      <c r="K104" s="117">
        <f t="shared" si="101"/>
        <v>0</v>
      </c>
      <c r="L104" s="135"/>
      <c r="M104" s="135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</row>
    <row r="105" spans="1:26" ht="15" customHeight="1">
      <c r="A105" s="136" t="s">
        <v>561</v>
      </c>
      <c r="B105" s="136"/>
      <c r="C105" s="129" t="s">
        <v>562</v>
      </c>
      <c r="D105" s="130">
        <f>+'0BJ PROGR. I-II Y III'!G106</f>
        <v>0</v>
      </c>
      <c r="E105" s="117">
        <f t="shared" si="98"/>
        <v>0</v>
      </c>
      <c r="F105" s="130">
        <f>+'0BJ PROGR. I-II Y III'!AB106</f>
        <v>0</v>
      </c>
      <c r="G105" s="117">
        <f t="shared" si="99"/>
        <v>0</v>
      </c>
      <c r="H105" s="130">
        <f>+'0BJ PROGR. I-II Y III'!AD106</f>
        <v>0</v>
      </c>
      <c r="I105" s="117">
        <f t="shared" si="100"/>
        <v>0</v>
      </c>
      <c r="J105" s="130">
        <f t="shared" ref="J105:K105" si="102">+D105+F105+H105</f>
        <v>0</v>
      </c>
      <c r="K105" s="117">
        <f t="shared" si="102"/>
        <v>0</v>
      </c>
      <c r="L105" s="135"/>
      <c r="M105" s="135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</row>
    <row r="106" spans="1:26" ht="15" customHeight="1">
      <c r="A106" s="136" t="s">
        <v>563</v>
      </c>
      <c r="B106" s="136"/>
      <c r="C106" s="129" t="s">
        <v>564</v>
      </c>
      <c r="D106" s="130">
        <f>+'0BJ PROGR. I-II Y III'!G107</f>
        <v>0</v>
      </c>
      <c r="E106" s="117">
        <f t="shared" si="98"/>
        <v>0</v>
      </c>
      <c r="F106" s="130">
        <f>+'0BJ PROGR. I-II Y III'!AB107</f>
        <v>0</v>
      </c>
      <c r="G106" s="117">
        <f t="shared" si="99"/>
        <v>0</v>
      </c>
      <c r="H106" s="130">
        <f>+'0BJ PROGR. I-II Y III'!AD107</f>
        <v>0</v>
      </c>
      <c r="I106" s="117">
        <f t="shared" si="100"/>
        <v>0</v>
      </c>
      <c r="J106" s="130">
        <f t="shared" ref="J106:K106" si="103">+D106+F106+H106</f>
        <v>0</v>
      </c>
      <c r="K106" s="117">
        <f t="shared" si="103"/>
        <v>0</v>
      </c>
      <c r="L106" s="135"/>
      <c r="M106" s="135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</row>
    <row r="107" spans="1:26" ht="15" customHeight="1">
      <c r="A107" s="136" t="s">
        <v>565</v>
      </c>
      <c r="B107" s="136"/>
      <c r="C107" s="129" t="s">
        <v>566</v>
      </c>
      <c r="D107" s="130">
        <f>+'0BJ PROGR. I-II Y III'!G108</f>
        <v>0</v>
      </c>
      <c r="E107" s="117">
        <f t="shared" si="98"/>
        <v>0</v>
      </c>
      <c r="F107" s="130">
        <f>+'0BJ PROGR. I-II Y III'!AB108</f>
        <v>0</v>
      </c>
      <c r="G107" s="117">
        <f t="shared" si="99"/>
        <v>0</v>
      </c>
      <c r="H107" s="130">
        <f>+'0BJ PROGR. I-II Y III'!AD108</f>
        <v>0</v>
      </c>
      <c r="I107" s="117">
        <f t="shared" si="100"/>
        <v>0</v>
      </c>
      <c r="J107" s="130">
        <f t="shared" ref="J107:K107" si="104">+D107+F107+H107</f>
        <v>0</v>
      </c>
      <c r="K107" s="117">
        <f t="shared" si="104"/>
        <v>0</v>
      </c>
      <c r="L107" s="135"/>
      <c r="M107" s="135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</row>
    <row r="108" spans="1:26" ht="15" customHeight="1">
      <c r="A108" s="136" t="s">
        <v>567</v>
      </c>
      <c r="B108" s="136"/>
      <c r="C108" s="129" t="s">
        <v>568</v>
      </c>
      <c r="D108" s="130">
        <f>+'0BJ PROGR. I-II Y III'!G109</f>
        <v>500000</v>
      </c>
      <c r="E108" s="117">
        <f t="shared" si="98"/>
        <v>1.3003416817579521E-4</v>
      </c>
      <c r="F108" s="130">
        <f>+'0BJ PROGR. I-II Y III'!AB109</f>
        <v>0</v>
      </c>
      <c r="G108" s="117">
        <f t="shared" si="99"/>
        <v>0</v>
      </c>
      <c r="H108" s="130">
        <f>+'0BJ PROGR. I-II Y III'!AD109</f>
        <v>1000000</v>
      </c>
      <c r="I108" s="117">
        <f t="shared" si="100"/>
        <v>2.6006833635159042E-4</v>
      </c>
      <c r="J108" s="130">
        <f t="shared" ref="J108:K108" si="105">+D108+F108+H108</f>
        <v>1500000</v>
      </c>
      <c r="K108" s="117">
        <f t="shared" si="105"/>
        <v>3.9010250452738561E-4</v>
      </c>
      <c r="L108" s="135"/>
      <c r="M108" s="135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</row>
    <row r="109" spans="1:26" ht="15" customHeight="1">
      <c r="A109" s="136" t="s">
        <v>569</v>
      </c>
      <c r="B109" s="136"/>
      <c r="C109" s="129" t="s">
        <v>570</v>
      </c>
      <c r="D109" s="130">
        <f>+'0BJ PROGR. I-II Y III'!G110</f>
        <v>0</v>
      </c>
      <c r="E109" s="117">
        <f t="shared" si="98"/>
        <v>0</v>
      </c>
      <c r="F109" s="130">
        <f>+'0BJ PROGR. I-II Y III'!AB110</f>
        <v>0</v>
      </c>
      <c r="G109" s="117">
        <f t="shared" si="99"/>
        <v>0</v>
      </c>
      <c r="H109" s="130">
        <f>+'0BJ PROGR. I-II Y III'!AD110</f>
        <v>0</v>
      </c>
      <c r="I109" s="117">
        <f t="shared" si="100"/>
        <v>0</v>
      </c>
      <c r="J109" s="130">
        <f t="shared" ref="J109:K109" si="106">+D109+F109+H109</f>
        <v>0</v>
      </c>
      <c r="K109" s="117">
        <f t="shared" si="106"/>
        <v>0</v>
      </c>
      <c r="L109" s="135"/>
      <c r="M109" s="135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</row>
    <row r="110" spans="1:26" ht="15" customHeight="1">
      <c r="A110" s="116"/>
      <c r="B110" s="116"/>
      <c r="C110" s="129"/>
      <c r="D110" s="130"/>
      <c r="E110" s="117"/>
      <c r="F110" s="130"/>
      <c r="G110" s="117"/>
      <c r="H110" s="130"/>
      <c r="I110" s="117"/>
      <c r="J110" s="130"/>
      <c r="K110" s="117"/>
      <c r="L110" s="135"/>
      <c r="M110" s="135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</row>
    <row r="111" spans="1:26" ht="15" customHeight="1">
      <c r="A111" s="131">
        <v>2</v>
      </c>
      <c r="B111" s="131"/>
      <c r="C111" s="132" t="s">
        <v>174</v>
      </c>
      <c r="D111" s="133">
        <f t="shared" ref="D111:K111" si="107">+D113+D119+D124+D132+D135+D140</f>
        <v>27417000</v>
      </c>
      <c r="E111" s="134">
        <f t="shared" si="107"/>
        <v>7.1302935777515543E-3</v>
      </c>
      <c r="F111" s="133">
        <f t="shared" si="107"/>
        <v>155278800</v>
      </c>
      <c r="G111" s="134">
        <f t="shared" si="107"/>
        <v>4.0383099186671337E-2</v>
      </c>
      <c r="H111" s="133">
        <f t="shared" si="107"/>
        <v>166813762.5</v>
      </c>
      <c r="I111" s="134">
        <f t="shared" si="107"/>
        <v>4.3382977693924317E-2</v>
      </c>
      <c r="J111" s="133">
        <f t="shared" si="107"/>
        <v>349509562.5</v>
      </c>
      <c r="K111" s="134">
        <f t="shared" si="107"/>
        <v>9.0896370458347212E-2</v>
      </c>
      <c r="L111" s="135"/>
      <c r="M111" s="135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</row>
    <row r="112" spans="1:26" ht="15" customHeight="1">
      <c r="A112" s="131"/>
      <c r="B112" s="131"/>
      <c r="C112" s="132"/>
      <c r="D112" s="130"/>
      <c r="E112" s="117"/>
      <c r="F112" s="130"/>
      <c r="G112" s="117"/>
      <c r="H112" s="130"/>
      <c r="I112" s="117"/>
      <c r="J112" s="130"/>
      <c r="K112" s="117"/>
      <c r="L112" s="135"/>
      <c r="M112" s="135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</row>
    <row r="113" spans="1:26" ht="15" customHeight="1">
      <c r="A113" s="131" t="s">
        <v>571</v>
      </c>
      <c r="B113" s="131"/>
      <c r="C113" s="132" t="s">
        <v>572</v>
      </c>
      <c r="D113" s="133">
        <f t="shared" ref="D113:K113" si="108">SUM(D114:D118)</f>
        <v>10360000</v>
      </c>
      <c r="E113" s="134">
        <f t="shared" si="108"/>
        <v>2.6943079646024768E-3</v>
      </c>
      <c r="F113" s="133">
        <f t="shared" si="108"/>
        <v>37300000</v>
      </c>
      <c r="G113" s="134">
        <f t="shared" si="108"/>
        <v>9.7005489459143224E-3</v>
      </c>
      <c r="H113" s="133">
        <f t="shared" si="108"/>
        <v>82160000</v>
      </c>
      <c r="I113" s="134">
        <f t="shared" si="108"/>
        <v>2.1367214514646668E-2</v>
      </c>
      <c r="J113" s="133">
        <f t="shared" si="108"/>
        <v>129820000</v>
      </c>
      <c r="K113" s="134">
        <f t="shared" si="108"/>
        <v>3.3762071425163472E-2</v>
      </c>
      <c r="L113" s="135"/>
      <c r="M113" s="135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</row>
    <row r="114" spans="1:26" ht="15" customHeight="1">
      <c r="A114" s="136" t="s">
        <v>573</v>
      </c>
      <c r="B114" s="136"/>
      <c r="C114" s="129" t="s">
        <v>574</v>
      </c>
      <c r="D114" s="130">
        <f>+'0BJ PROGR. I-II Y III'!G115</f>
        <v>4250000</v>
      </c>
      <c r="E114" s="117">
        <f>+D114/$J$351*100%</f>
        <v>1.1052904294942593E-3</v>
      </c>
      <c r="F114" s="130">
        <f>+'0BJ PROGR. I-II Y III'!AB115</f>
        <v>36100000</v>
      </c>
      <c r="G114" s="117">
        <f>+F114/$J$351*100%</f>
        <v>9.3884669422924141E-3</v>
      </c>
      <c r="H114" s="130">
        <f>+'0BJ PROGR. I-II Y III'!AD115</f>
        <v>79160000</v>
      </c>
      <c r="I114" s="117">
        <f>+H114/$J$351*100%</f>
        <v>2.0587009505591898E-2</v>
      </c>
      <c r="J114" s="130">
        <f t="shared" ref="J114:K114" si="109">+D114+F114+H114</f>
        <v>119510000</v>
      </c>
      <c r="K114" s="117">
        <f t="shared" si="109"/>
        <v>3.1080766877378572E-2</v>
      </c>
      <c r="L114" s="135"/>
      <c r="M114" s="135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</row>
    <row r="115" spans="1:26" ht="15" customHeight="1">
      <c r="A115" s="136" t="s">
        <v>575</v>
      </c>
      <c r="B115" s="136"/>
      <c r="C115" s="129" t="s">
        <v>576</v>
      </c>
      <c r="D115" s="130">
        <f>+'0BJ PROGR. I-II Y III'!G116</f>
        <v>500000</v>
      </c>
      <c r="E115" s="117">
        <f>+D115/$J$351*100%</f>
        <v>1.3003416817579521E-4</v>
      </c>
      <c r="F115" s="130">
        <f>+'0BJ PROGR. I-II Y III'!AB116</f>
        <v>0</v>
      </c>
      <c r="G115" s="117">
        <f>+F115/$J$351*100%</f>
        <v>0</v>
      </c>
      <c r="H115" s="130">
        <f>+'0BJ PROGR. I-II Y III'!AD116</f>
        <v>500000</v>
      </c>
      <c r="I115" s="117">
        <f>+H115/$J$351*100%</f>
        <v>1.3003416817579521E-4</v>
      </c>
      <c r="J115" s="130">
        <f t="shared" ref="J115:K115" si="110">+D115+F115+H115</f>
        <v>1000000</v>
      </c>
      <c r="K115" s="117">
        <f t="shared" si="110"/>
        <v>2.6006833635159042E-4</v>
      </c>
      <c r="L115" s="135"/>
      <c r="M115" s="135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</row>
    <row r="116" spans="1:26" ht="15" customHeight="1">
      <c r="A116" s="136" t="s">
        <v>577</v>
      </c>
      <c r="B116" s="136"/>
      <c r="C116" s="129" t="s">
        <v>578</v>
      </c>
      <c r="D116" s="130">
        <f>+'0BJ PROGR. I-II Y III'!G117</f>
        <v>0</v>
      </c>
      <c r="E116" s="117">
        <f>+D116/$J$351*100%</f>
        <v>0</v>
      </c>
      <c r="F116" s="130">
        <f>+'0BJ PROGR. I-II Y III'!AB117</f>
        <v>0</v>
      </c>
      <c r="G116" s="117">
        <f>+F116/$J$351*100%</f>
        <v>0</v>
      </c>
      <c r="H116" s="130">
        <f>+'0BJ PROGR. I-II Y III'!AD117</f>
        <v>0</v>
      </c>
      <c r="I116" s="117">
        <f>+H116/$J$351*100%</f>
        <v>0</v>
      </c>
      <c r="J116" s="130">
        <f t="shared" ref="J116:K116" si="111">+D116+F116+H116</f>
        <v>0</v>
      </c>
      <c r="K116" s="117">
        <f t="shared" si="111"/>
        <v>0</v>
      </c>
      <c r="L116" s="135"/>
      <c r="M116" s="135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</row>
    <row r="117" spans="1:26" ht="15" customHeight="1">
      <c r="A117" s="136" t="s">
        <v>579</v>
      </c>
      <c r="B117" s="136"/>
      <c r="C117" s="129" t="s">
        <v>580</v>
      </c>
      <c r="D117" s="130">
        <f>+'0BJ PROGR. I-II Y III'!G118</f>
        <v>5610000</v>
      </c>
      <c r="E117" s="117">
        <f>+D117/$J$351*100%</f>
        <v>1.4589833669324224E-3</v>
      </c>
      <c r="F117" s="130">
        <f>+'0BJ PROGR. I-II Y III'!AB118</f>
        <v>500000</v>
      </c>
      <c r="G117" s="117">
        <f>+F117/$J$351*100%</f>
        <v>1.3003416817579521E-4</v>
      </c>
      <c r="H117" s="130">
        <f>+'0BJ PROGR. I-II Y III'!AD118</f>
        <v>2000000</v>
      </c>
      <c r="I117" s="117">
        <f>+H117/$J$351*100%</f>
        <v>5.2013667270318085E-4</v>
      </c>
      <c r="J117" s="130">
        <f t="shared" ref="J117:K117" si="112">+D117+F117+H117</f>
        <v>8110000</v>
      </c>
      <c r="K117" s="117">
        <f t="shared" si="112"/>
        <v>2.1091542078113985E-3</v>
      </c>
      <c r="L117" s="135"/>
      <c r="M117" s="135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</row>
    <row r="118" spans="1:26" ht="15" customHeight="1">
      <c r="A118" s="136" t="s">
        <v>581</v>
      </c>
      <c r="B118" s="136"/>
      <c r="C118" s="129" t="s">
        <v>582</v>
      </c>
      <c r="D118" s="130">
        <f>+'0BJ PROGR. I-II Y III'!G119</f>
        <v>0</v>
      </c>
      <c r="E118" s="117">
        <f>+D118/$J$351*100%</f>
        <v>0</v>
      </c>
      <c r="F118" s="130">
        <f>+'0BJ PROGR. I-II Y III'!AB119</f>
        <v>700000</v>
      </c>
      <c r="G118" s="117">
        <f>+F118/$J$351*100%</f>
        <v>1.8204783544611332E-4</v>
      </c>
      <c r="H118" s="130">
        <f>+'0BJ PROGR. I-II Y III'!AD119</f>
        <v>500000</v>
      </c>
      <c r="I118" s="117">
        <f>+H118/$J$351*100%</f>
        <v>1.3003416817579521E-4</v>
      </c>
      <c r="J118" s="130">
        <f t="shared" ref="J118:K118" si="113">+D118+F118+H118</f>
        <v>1200000</v>
      </c>
      <c r="K118" s="117">
        <f t="shared" si="113"/>
        <v>3.1208200362190853E-4</v>
      </c>
      <c r="L118" s="135"/>
      <c r="M118" s="135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</row>
    <row r="119" spans="1:26" ht="15" customHeight="1">
      <c r="A119" s="131" t="s">
        <v>583</v>
      </c>
      <c r="B119" s="131"/>
      <c r="C119" s="132" t="s">
        <v>584</v>
      </c>
      <c r="D119" s="133">
        <f t="shared" ref="D119:K119" si="114">SUM(D120:D123)</f>
        <v>500000</v>
      </c>
      <c r="E119" s="134">
        <f t="shared" si="114"/>
        <v>1.3003416817579521E-4</v>
      </c>
      <c r="F119" s="133">
        <f t="shared" si="114"/>
        <v>93858088</v>
      </c>
      <c r="G119" s="134">
        <f t="shared" si="114"/>
        <v>2.4409516799301173E-2</v>
      </c>
      <c r="H119" s="133">
        <f t="shared" si="114"/>
        <v>1500000</v>
      </c>
      <c r="I119" s="134">
        <f t="shared" si="114"/>
        <v>3.9010250452738566E-4</v>
      </c>
      <c r="J119" s="133">
        <f t="shared" si="114"/>
        <v>95858088</v>
      </c>
      <c r="K119" s="134">
        <f t="shared" si="114"/>
        <v>2.4929653472004352E-2</v>
      </c>
      <c r="L119" s="135"/>
      <c r="M119" s="135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</row>
    <row r="120" spans="1:26" ht="15" customHeight="1">
      <c r="A120" s="136" t="s">
        <v>585</v>
      </c>
      <c r="B120" s="136"/>
      <c r="C120" s="129" t="s">
        <v>586</v>
      </c>
      <c r="D120" s="130">
        <f>+'0BJ PROGR. I-II Y III'!G121</f>
        <v>0</v>
      </c>
      <c r="E120" s="117">
        <f>+D120/$J$351*100%</f>
        <v>0</v>
      </c>
      <c r="F120" s="130">
        <f>+'0BJ PROGR. I-II Y III'!AB121</f>
        <v>0</v>
      </c>
      <c r="G120" s="117">
        <f>+F120/$J$351*100%</f>
        <v>0</v>
      </c>
      <c r="H120" s="130">
        <f>+'0BJ PROGR. I-II Y III'!AD121</f>
        <v>0</v>
      </c>
      <c r="I120" s="117">
        <f>+H120/$J$351*100%</f>
        <v>0</v>
      </c>
      <c r="J120" s="130">
        <f t="shared" ref="J120:K120" si="115">+D120+F120+H120</f>
        <v>0</v>
      </c>
      <c r="K120" s="117">
        <f t="shared" si="115"/>
        <v>0</v>
      </c>
      <c r="L120" s="135"/>
      <c r="M120" s="135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</row>
    <row r="121" spans="1:26" ht="15" customHeight="1">
      <c r="A121" s="136" t="s">
        <v>587</v>
      </c>
      <c r="B121" s="136"/>
      <c r="C121" s="129" t="s">
        <v>588</v>
      </c>
      <c r="D121" s="130">
        <f>+'0BJ PROGR. I-II Y III'!G122</f>
        <v>0</v>
      </c>
      <c r="E121" s="117">
        <f>+D121/$J$351*100%</f>
        <v>0</v>
      </c>
      <c r="F121" s="130">
        <f>+'0BJ PROGR. I-II Y III'!AB122</f>
        <v>0</v>
      </c>
      <c r="G121" s="117">
        <f>+F121/$J$351*100%</f>
        <v>0</v>
      </c>
      <c r="H121" s="130">
        <f>+'0BJ PROGR. I-II Y III'!AD122</f>
        <v>0</v>
      </c>
      <c r="I121" s="117">
        <f>+H121/$J$351*100%</f>
        <v>0</v>
      </c>
      <c r="J121" s="130">
        <f t="shared" ref="J121:K121" si="116">+D121+F121+H121</f>
        <v>0</v>
      </c>
      <c r="K121" s="117">
        <f t="shared" si="116"/>
        <v>0</v>
      </c>
      <c r="L121" s="135"/>
      <c r="M121" s="135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</row>
    <row r="122" spans="1:26" ht="15" customHeight="1">
      <c r="A122" s="136" t="s">
        <v>589</v>
      </c>
      <c r="B122" s="136"/>
      <c r="C122" s="129" t="s">
        <v>590</v>
      </c>
      <c r="D122" s="130">
        <f>+'0BJ PROGR. I-II Y III'!G123</f>
        <v>500000</v>
      </c>
      <c r="E122" s="117">
        <f>+D122/$J$351*100%</f>
        <v>1.3003416817579521E-4</v>
      </c>
      <c r="F122" s="130">
        <f>+'0BJ PROGR. I-II Y III'!AB123</f>
        <v>93158088</v>
      </c>
      <c r="G122" s="117">
        <f>+F122/$J$351*100%</f>
        <v>2.422746896385506E-2</v>
      </c>
      <c r="H122" s="130">
        <f>+'0BJ PROGR. I-II Y III'!AD123</f>
        <v>1500000</v>
      </c>
      <c r="I122" s="117">
        <f>+H122/$J$351*100%</f>
        <v>3.9010250452738566E-4</v>
      </c>
      <c r="J122" s="130">
        <f t="shared" ref="J122:K122" si="117">+D122+F122+H122</f>
        <v>95158088</v>
      </c>
      <c r="K122" s="117">
        <f t="shared" si="117"/>
        <v>2.4747605636558239E-2</v>
      </c>
      <c r="L122" s="135"/>
      <c r="M122" s="135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</row>
    <row r="123" spans="1:26" ht="15" customHeight="1">
      <c r="A123" s="136" t="s">
        <v>591</v>
      </c>
      <c r="B123" s="136"/>
      <c r="C123" s="129" t="s">
        <v>592</v>
      </c>
      <c r="D123" s="130">
        <f>+'0BJ PROGR. I-II Y III'!G124</f>
        <v>0</v>
      </c>
      <c r="E123" s="117">
        <f>+D123/$J$351*100%</f>
        <v>0</v>
      </c>
      <c r="F123" s="130">
        <f>+'0BJ PROGR. I-II Y III'!AB124</f>
        <v>700000</v>
      </c>
      <c r="G123" s="117">
        <f>+F123/$J$351*100%</f>
        <v>1.8204783544611332E-4</v>
      </c>
      <c r="H123" s="130">
        <f>+'0BJ PROGR. I-II Y III'!AD124</f>
        <v>0</v>
      </c>
      <c r="I123" s="117">
        <f>+H123/$J$351*100%</f>
        <v>0</v>
      </c>
      <c r="J123" s="130">
        <f t="shared" ref="J123:K123" si="118">+D123+F123+H123</f>
        <v>700000</v>
      </c>
      <c r="K123" s="117">
        <f t="shared" si="118"/>
        <v>1.8204783544611332E-4</v>
      </c>
      <c r="L123" s="135"/>
      <c r="M123" s="135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</row>
    <row r="124" spans="1:26" ht="15" customHeight="1">
      <c r="A124" s="131" t="s">
        <v>593</v>
      </c>
      <c r="B124" s="131"/>
      <c r="C124" s="132" t="s">
        <v>594</v>
      </c>
      <c r="D124" s="133">
        <f t="shared" ref="D124:K124" si="119">SUM(D125:D131)</f>
        <v>1250000</v>
      </c>
      <c r="E124" s="134">
        <f t="shared" si="119"/>
        <v>3.2508542043948799E-4</v>
      </c>
      <c r="F124" s="133">
        <f t="shared" si="119"/>
        <v>180000</v>
      </c>
      <c r="G124" s="134">
        <f t="shared" si="119"/>
        <v>4.6812300543286281E-5</v>
      </c>
      <c r="H124" s="133">
        <f t="shared" si="119"/>
        <v>56153762.5</v>
      </c>
      <c r="I124" s="134">
        <f t="shared" si="119"/>
        <v>1.4603815593257328E-2</v>
      </c>
      <c r="J124" s="133">
        <f t="shared" si="119"/>
        <v>57583762.5</v>
      </c>
      <c r="K124" s="134">
        <f t="shared" si="119"/>
        <v>1.4975713314240099E-2</v>
      </c>
      <c r="L124" s="135"/>
      <c r="M124" s="135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</row>
    <row r="125" spans="1:26" ht="15" customHeight="1">
      <c r="A125" s="136" t="s">
        <v>595</v>
      </c>
      <c r="B125" s="136"/>
      <c r="C125" s="129" t="s">
        <v>596</v>
      </c>
      <c r="D125" s="130">
        <f>+'0BJ PROGR. I-II Y III'!G126</f>
        <v>100000</v>
      </c>
      <c r="E125" s="117">
        <f t="shared" ref="E125:E131" si="120">+D125/$J$351*100%</f>
        <v>2.6006833635159043E-5</v>
      </c>
      <c r="F125" s="130">
        <f>+'0BJ PROGR. I-II Y III'!AB126</f>
        <v>150000</v>
      </c>
      <c r="G125" s="117">
        <f t="shared" ref="G125:G131" si="121">+F125/$J$351*100%</f>
        <v>3.9010250452738566E-5</v>
      </c>
      <c r="H125" s="130">
        <f>+'0BJ PROGR. I-II Y III'!AD126</f>
        <v>5000000</v>
      </c>
      <c r="I125" s="117">
        <f t="shared" ref="I125:I131" si="122">+H125/$J$351*100%</f>
        <v>1.3003416817579522E-3</v>
      </c>
      <c r="J125" s="130">
        <f t="shared" ref="J125:K125" si="123">+D125+F125+H125</f>
        <v>5250000</v>
      </c>
      <c r="K125" s="117">
        <f t="shared" si="123"/>
        <v>1.3653587658458497E-3</v>
      </c>
      <c r="L125" s="135"/>
      <c r="M125" s="135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</row>
    <row r="126" spans="1:26" ht="15" customHeight="1">
      <c r="A126" s="136" t="s">
        <v>597</v>
      </c>
      <c r="B126" s="136"/>
      <c r="C126" s="129" t="s">
        <v>598</v>
      </c>
      <c r="D126" s="130">
        <f>+'0BJ PROGR. I-II Y III'!G127</f>
        <v>100000</v>
      </c>
      <c r="E126" s="117">
        <f t="shared" si="120"/>
        <v>2.6006833635159043E-5</v>
      </c>
      <c r="F126" s="130">
        <f>+'0BJ PROGR. I-II Y III'!AB127</f>
        <v>0</v>
      </c>
      <c r="G126" s="117">
        <f t="shared" si="121"/>
        <v>0</v>
      </c>
      <c r="H126" s="130">
        <f>+'0BJ PROGR. I-II Y III'!AD127</f>
        <v>46153762.5</v>
      </c>
      <c r="I126" s="117">
        <f t="shared" si="122"/>
        <v>1.2003132229741422E-2</v>
      </c>
      <c r="J126" s="130">
        <f t="shared" ref="J126:K126" si="124">+D126+F126+H126</f>
        <v>46253762.5</v>
      </c>
      <c r="K126" s="117">
        <f t="shared" si="124"/>
        <v>1.2029139063376581E-2</v>
      </c>
      <c r="L126" s="135"/>
      <c r="M126" s="135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</row>
    <row r="127" spans="1:26" ht="15" customHeight="1">
      <c r="A127" s="136" t="s">
        <v>599</v>
      </c>
      <c r="B127" s="136"/>
      <c r="C127" s="129" t="s">
        <v>600</v>
      </c>
      <c r="D127" s="130">
        <f>+'0BJ PROGR. I-II Y III'!G128</f>
        <v>100000</v>
      </c>
      <c r="E127" s="117">
        <f t="shared" si="120"/>
        <v>2.6006833635159043E-5</v>
      </c>
      <c r="F127" s="130">
        <f>+'0BJ PROGR. I-II Y III'!AB128</f>
        <v>0</v>
      </c>
      <c r="G127" s="117">
        <f t="shared" si="121"/>
        <v>0</v>
      </c>
      <c r="H127" s="130">
        <f>+'0BJ PROGR. I-II Y III'!AD128</f>
        <v>2000000</v>
      </c>
      <c r="I127" s="117">
        <f t="shared" si="122"/>
        <v>5.2013667270318085E-4</v>
      </c>
      <c r="J127" s="130">
        <f t="shared" ref="J127:K127" si="125">+D127+F127+H127</f>
        <v>2100000</v>
      </c>
      <c r="K127" s="117">
        <f t="shared" si="125"/>
        <v>5.4614350633833987E-4</v>
      </c>
      <c r="L127" s="135"/>
      <c r="M127" s="135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</row>
    <row r="128" spans="1:26" ht="15" customHeight="1">
      <c r="A128" s="136" t="s">
        <v>601</v>
      </c>
      <c r="B128" s="136"/>
      <c r="C128" s="129" t="s">
        <v>602</v>
      </c>
      <c r="D128" s="130">
        <f>+'0BJ PROGR. I-II Y III'!G129</f>
        <v>650000</v>
      </c>
      <c r="E128" s="117">
        <f t="shared" si="120"/>
        <v>1.6904441862853378E-4</v>
      </c>
      <c r="F128" s="130">
        <f>+'0BJ PROGR. I-II Y III'!AB129</f>
        <v>0</v>
      </c>
      <c r="G128" s="117">
        <f t="shared" si="121"/>
        <v>0</v>
      </c>
      <c r="H128" s="130">
        <f>+'0BJ PROGR. I-II Y III'!AD129</f>
        <v>1000000</v>
      </c>
      <c r="I128" s="117">
        <f t="shared" si="122"/>
        <v>2.6006833635159042E-4</v>
      </c>
      <c r="J128" s="130">
        <f t="shared" ref="J128:K128" si="126">+D128+F128+H128</f>
        <v>1650000</v>
      </c>
      <c r="K128" s="117">
        <f t="shared" si="126"/>
        <v>4.291127549801242E-4</v>
      </c>
      <c r="L128" s="135"/>
      <c r="M128" s="135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</row>
    <row r="129" spans="1:26" ht="15" customHeight="1">
      <c r="A129" s="136" t="s">
        <v>603</v>
      </c>
      <c r="B129" s="136"/>
      <c r="C129" s="129" t="s">
        <v>604</v>
      </c>
      <c r="D129" s="130">
        <f>+'0BJ PROGR. I-II Y III'!G130</f>
        <v>100000</v>
      </c>
      <c r="E129" s="117">
        <f t="shared" si="120"/>
        <v>2.6006833635159043E-5</v>
      </c>
      <c r="F129" s="130">
        <f>+'0BJ PROGR. I-II Y III'!AB130</f>
        <v>0</v>
      </c>
      <c r="G129" s="117">
        <f t="shared" si="121"/>
        <v>0</v>
      </c>
      <c r="H129" s="130">
        <f>+'0BJ PROGR. I-II Y III'!AD130</f>
        <v>0</v>
      </c>
      <c r="I129" s="117">
        <f t="shared" si="122"/>
        <v>0</v>
      </c>
      <c r="J129" s="130">
        <f t="shared" ref="J129:K129" si="127">+D129+F129+H129</f>
        <v>100000</v>
      </c>
      <c r="K129" s="117">
        <f t="shared" si="127"/>
        <v>2.6006833635159043E-5</v>
      </c>
      <c r="L129" s="135"/>
      <c r="M129" s="135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</row>
    <row r="130" spans="1:26" ht="15" customHeight="1">
      <c r="A130" s="136" t="s">
        <v>605</v>
      </c>
      <c r="B130" s="136"/>
      <c r="C130" s="129" t="s">
        <v>606</v>
      </c>
      <c r="D130" s="130">
        <f>+'0BJ PROGR. I-II Y III'!G131</f>
        <v>100000</v>
      </c>
      <c r="E130" s="117">
        <f t="shared" si="120"/>
        <v>2.6006833635159043E-5</v>
      </c>
      <c r="F130" s="130">
        <f>+'0BJ PROGR. I-II Y III'!AB131</f>
        <v>30000</v>
      </c>
      <c r="G130" s="117">
        <f t="shared" si="121"/>
        <v>7.8020500905477129E-6</v>
      </c>
      <c r="H130" s="130">
        <f>+'0BJ PROGR. I-II Y III'!AD131</f>
        <v>1000000</v>
      </c>
      <c r="I130" s="117">
        <f t="shared" si="122"/>
        <v>2.6006833635159042E-4</v>
      </c>
      <c r="J130" s="130">
        <f t="shared" ref="J130:K130" si="128">+D130+F130+H130</f>
        <v>1130000</v>
      </c>
      <c r="K130" s="117">
        <f t="shared" si="128"/>
        <v>2.9387722007729716E-4</v>
      </c>
      <c r="L130" s="135"/>
      <c r="M130" s="135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</row>
    <row r="131" spans="1:26" ht="15" customHeight="1">
      <c r="A131" s="136" t="s">
        <v>607</v>
      </c>
      <c r="B131" s="136"/>
      <c r="C131" s="129" t="s">
        <v>608</v>
      </c>
      <c r="D131" s="130">
        <f>+'0BJ PROGR. I-II Y III'!G132</f>
        <v>100000</v>
      </c>
      <c r="E131" s="117">
        <f t="shared" si="120"/>
        <v>2.6006833635159043E-5</v>
      </c>
      <c r="F131" s="130">
        <f>+'0BJ PROGR. I-II Y III'!AB132</f>
        <v>0</v>
      </c>
      <c r="G131" s="117">
        <f t="shared" si="121"/>
        <v>0</v>
      </c>
      <c r="H131" s="130">
        <f>+'0BJ PROGR. I-II Y III'!AD132</f>
        <v>1000000</v>
      </c>
      <c r="I131" s="117">
        <f t="shared" si="122"/>
        <v>2.6006833635159042E-4</v>
      </c>
      <c r="J131" s="130">
        <f t="shared" ref="J131:K131" si="129">+D131+F131+H131</f>
        <v>1100000</v>
      </c>
      <c r="K131" s="117">
        <f t="shared" si="129"/>
        <v>2.8607516998674945E-4</v>
      </c>
      <c r="L131" s="135"/>
      <c r="M131" s="135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</row>
    <row r="132" spans="1:26" ht="15" customHeight="1">
      <c r="A132" s="131" t="s">
        <v>609</v>
      </c>
      <c r="B132" s="131"/>
      <c r="C132" s="132" t="s">
        <v>610</v>
      </c>
      <c r="D132" s="133">
        <f t="shared" ref="D132:K132" si="130">SUM(D133:D134)</f>
        <v>1620000</v>
      </c>
      <c r="E132" s="134">
        <f t="shared" si="130"/>
        <v>4.2131070488957649E-4</v>
      </c>
      <c r="F132" s="133">
        <f t="shared" si="130"/>
        <v>11050000</v>
      </c>
      <c r="G132" s="134">
        <f t="shared" si="130"/>
        <v>2.8737551166850743E-3</v>
      </c>
      <c r="H132" s="133">
        <f t="shared" si="130"/>
        <v>16000000</v>
      </c>
      <c r="I132" s="134">
        <f t="shared" si="130"/>
        <v>4.1610933816254468E-3</v>
      </c>
      <c r="J132" s="133">
        <f t="shared" si="130"/>
        <v>28670000</v>
      </c>
      <c r="K132" s="134">
        <f t="shared" si="130"/>
        <v>7.4561592032000978E-3</v>
      </c>
      <c r="L132" s="135"/>
      <c r="M132" s="135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</row>
    <row r="133" spans="1:26" ht="15" customHeight="1">
      <c r="A133" s="136" t="s">
        <v>611</v>
      </c>
      <c r="B133" s="136"/>
      <c r="C133" s="129" t="s">
        <v>612</v>
      </c>
      <c r="D133" s="130">
        <f>+'0BJ PROGR. I-II Y III'!G134</f>
        <v>620000</v>
      </c>
      <c r="E133" s="117">
        <f>+D133/$J$351*100%</f>
        <v>1.6124236853798607E-4</v>
      </c>
      <c r="F133" s="130">
        <f>+'0BJ PROGR. I-II Y III'!AB134</f>
        <v>900000</v>
      </c>
      <c r="G133" s="117">
        <f>+F133/$J$351*100%</f>
        <v>2.340615027164314E-4</v>
      </c>
      <c r="H133" s="130">
        <f>+'0BJ PROGR. I-II Y III'!AD134</f>
        <v>5000000</v>
      </c>
      <c r="I133" s="117">
        <f>+H133/$J$351*100%</f>
        <v>1.3003416817579522E-3</v>
      </c>
      <c r="J133" s="130">
        <f t="shared" ref="J133:K133" si="131">+D133+F133+H133</f>
        <v>6520000</v>
      </c>
      <c r="K133" s="117">
        <f t="shared" si="131"/>
        <v>1.6956455530123696E-3</v>
      </c>
      <c r="L133" s="135"/>
      <c r="M133" s="135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</row>
    <row r="134" spans="1:26" ht="15" customHeight="1">
      <c r="A134" s="136" t="s">
        <v>613</v>
      </c>
      <c r="B134" s="136"/>
      <c r="C134" s="129" t="s">
        <v>614</v>
      </c>
      <c r="D134" s="130">
        <f>+'0BJ PROGR. I-II Y III'!G135</f>
        <v>1000000</v>
      </c>
      <c r="E134" s="117">
        <f>+D134/$J$351*100%</f>
        <v>2.6006833635159042E-4</v>
      </c>
      <c r="F134" s="130">
        <f>+'0BJ PROGR. I-II Y III'!AB135</f>
        <v>10150000</v>
      </c>
      <c r="G134" s="117">
        <f>+F134/$J$351*100%</f>
        <v>2.6396936139686431E-3</v>
      </c>
      <c r="H134" s="130">
        <f>+'0BJ PROGR. I-II Y III'!AD135</f>
        <v>11000000</v>
      </c>
      <c r="I134" s="117">
        <f>+H134/$J$351*100%</f>
        <v>2.8607516998674946E-3</v>
      </c>
      <c r="J134" s="130">
        <f t="shared" ref="J134:K134" si="132">+D134+F134+H134</f>
        <v>22150000</v>
      </c>
      <c r="K134" s="117">
        <f t="shared" si="132"/>
        <v>5.7605136501877284E-3</v>
      </c>
      <c r="L134" s="135"/>
      <c r="M134" s="135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</row>
    <row r="135" spans="1:26" ht="15" customHeight="1">
      <c r="A135" s="131" t="s">
        <v>615</v>
      </c>
      <c r="B135" s="131"/>
      <c r="C135" s="132" t="s">
        <v>616</v>
      </c>
      <c r="D135" s="133">
        <f t="shared" ref="D135:K135" si="133">SUM(D136:D139)</f>
        <v>0</v>
      </c>
      <c r="E135" s="134">
        <f t="shared" si="133"/>
        <v>0</v>
      </c>
      <c r="F135" s="133">
        <f t="shared" si="133"/>
        <v>0</v>
      </c>
      <c r="G135" s="134">
        <f t="shared" si="133"/>
        <v>0</v>
      </c>
      <c r="H135" s="133">
        <f t="shared" si="133"/>
        <v>0</v>
      </c>
      <c r="I135" s="134">
        <f t="shared" si="133"/>
        <v>0</v>
      </c>
      <c r="J135" s="133">
        <f t="shared" si="133"/>
        <v>0</v>
      </c>
      <c r="K135" s="134">
        <f t="shared" si="133"/>
        <v>0</v>
      </c>
      <c r="L135" s="135"/>
      <c r="M135" s="135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</row>
    <row r="136" spans="1:26" ht="15" customHeight="1">
      <c r="A136" s="136" t="s">
        <v>617</v>
      </c>
      <c r="B136" s="136"/>
      <c r="C136" s="129" t="s">
        <v>618</v>
      </c>
      <c r="D136" s="130">
        <f>+'0BJ PROGR. I-II Y III'!G137</f>
        <v>0</v>
      </c>
      <c r="E136" s="117">
        <f>+D136/$J$351*100%</f>
        <v>0</v>
      </c>
      <c r="F136" s="130">
        <f>+'0BJ PROGR. I-II Y III'!AB137</f>
        <v>0</v>
      </c>
      <c r="G136" s="117">
        <f>+F136/$J$351*100%</f>
        <v>0</v>
      </c>
      <c r="H136" s="130">
        <f>+'0BJ PROGR. I-II Y III'!AD137</f>
        <v>0</v>
      </c>
      <c r="I136" s="117">
        <f>+H136/$J$351*100%</f>
        <v>0</v>
      </c>
      <c r="J136" s="130">
        <f t="shared" ref="J136:K136" si="134">+D136+F136+H136</f>
        <v>0</v>
      </c>
      <c r="K136" s="117">
        <f t="shared" si="134"/>
        <v>0</v>
      </c>
      <c r="L136" s="135"/>
      <c r="M136" s="135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</row>
    <row r="137" spans="1:26" ht="15" customHeight="1">
      <c r="A137" s="136" t="s">
        <v>619</v>
      </c>
      <c r="B137" s="136"/>
      <c r="C137" s="129" t="s">
        <v>620</v>
      </c>
      <c r="D137" s="130">
        <f>+'0BJ PROGR. I-II Y III'!G138</f>
        <v>0</v>
      </c>
      <c r="E137" s="117">
        <f>+D137/$J$351*100%</f>
        <v>0</v>
      </c>
      <c r="F137" s="130">
        <f>+'0BJ PROGR. I-II Y III'!AB138</f>
        <v>0</v>
      </c>
      <c r="G137" s="117">
        <f>+F137/$J$351*100%</f>
        <v>0</v>
      </c>
      <c r="H137" s="130">
        <f>+'0BJ PROGR. I-II Y III'!AD138</f>
        <v>0</v>
      </c>
      <c r="I137" s="117">
        <f>+H137/$J$351*100%</f>
        <v>0</v>
      </c>
      <c r="J137" s="130">
        <f t="shared" ref="J137:K137" si="135">+D137+F137+H137</f>
        <v>0</v>
      </c>
      <c r="K137" s="117">
        <f t="shared" si="135"/>
        <v>0</v>
      </c>
      <c r="L137" s="135"/>
      <c r="M137" s="135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</row>
    <row r="138" spans="1:26" ht="15" customHeight="1">
      <c r="A138" s="136" t="s">
        <v>621</v>
      </c>
      <c r="B138" s="136"/>
      <c r="C138" s="129" t="s">
        <v>622</v>
      </c>
      <c r="D138" s="130">
        <f>+'0BJ PROGR. I-II Y III'!G139</f>
        <v>0</v>
      </c>
      <c r="E138" s="117">
        <f>+D138/$J$351*100%</f>
        <v>0</v>
      </c>
      <c r="F138" s="130">
        <f>+'0BJ PROGR. I-II Y III'!AB139</f>
        <v>0</v>
      </c>
      <c r="G138" s="117">
        <f>+F138/$J$351*100%</f>
        <v>0</v>
      </c>
      <c r="H138" s="130">
        <f>+'0BJ PROGR. I-II Y III'!AD139</f>
        <v>0</v>
      </c>
      <c r="I138" s="117">
        <f>+H138/$J$351*100%</f>
        <v>0</v>
      </c>
      <c r="J138" s="130">
        <f t="shared" ref="J138:K138" si="136">+D138+F138+H138</f>
        <v>0</v>
      </c>
      <c r="K138" s="117">
        <f t="shared" si="136"/>
        <v>0</v>
      </c>
      <c r="L138" s="135"/>
      <c r="M138" s="135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</row>
    <row r="139" spans="1:26" ht="15" customHeight="1">
      <c r="A139" s="136" t="s">
        <v>623</v>
      </c>
      <c r="B139" s="136"/>
      <c r="C139" s="129" t="s">
        <v>624</v>
      </c>
      <c r="D139" s="130">
        <f>+'0BJ PROGR. I-II Y III'!G140</f>
        <v>0</v>
      </c>
      <c r="E139" s="117">
        <f>+D139/$J$351*100%</f>
        <v>0</v>
      </c>
      <c r="F139" s="130">
        <f>+'0BJ PROGR. I-II Y III'!AB140</f>
        <v>0</v>
      </c>
      <c r="G139" s="117">
        <f>+F139/$J$351*100%</f>
        <v>0</v>
      </c>
      <c r="H139" s="130">
        <f>+'0BJ PROGR. I-II Y III'!AD140</f>
        <v>0</v>
      </c>
      <c r="I139" s="117">
        <f>+H139/$J$351*100%</f>
        <v>0</v>
      </c>
      <c r="J139" s="130">
        <f t="shared" ref="J139:K139" si="137">+D139+F139+H139</f>
        <v>0</v>
      </c>
      <c r="K139" s="117">
        <f t="shared" si="137"/>
        <v>0</v>
      </c>
      <c r="L139" s="135"/>
      <c r="M139" s="135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14"/>
    </row>
    <row r="140" spans="1:26" ht="15" customHeight="1">
      <c r="A140" s="131" t="s">
        <v>625</v>
      </c>
      <c r="B140" s="131"/>
      <c r="C140" s="132" t="s">
        <v>626</v>
      </c>
      <c r="D140" s="133">
        <f t="shared" ref="D140:K140" si="138">SUM(D141:D148)</f>
        <v>13687000</v>
      </c>
      <c r="E140" s="134">
        <f t="shared" si="138"/>
        <v>3.559555319644218E-3</v>
      </c>
      <c r="F140" s="133">
        <f t="shared" si="138"/>
        <v>12890712</v>
      </c>
      <c r="G140" s="134">
        <f t="shared" si="138"/>
        <v>3.352466024227483E-3</v>
      </c>
      <c r="H140" s="133">
        <f t="shared" si="138"/>
        <v>11000000</v>
      </c>
      <c r="I140" s="134">
        <f t="shared" si="138"/>
        <v>2.8607516998674946E-3</v>
      </c>
      <c r="J140" s="133">
        <f t="shared" si="138"/>
        <v>37577712</v>
      </c>
      <c r="K140" s="134">
        <f t="shared" si="138"/>
        <v>9.7727730437391948E-3</v>
      </c>
      <c r="L140" s="135"/>
      <c r="M140" s="135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</row>
    <row r="141" spans="1:26" ht="15" customHeight="1">
      <c r="A141" s="136" t="s">
        <v>627</v>
      </c>
      <c r="B141" s="136"/>
      <c r="C141" s="129" t="s">
        <v>628</v>
      </c>
      <c r="D141" s="130">
        <f>+'0BJ PROGR. I-II Y III'!G142</f>
        <v>2057000</v>
      </c>
      <c r="E141" s="117">
        <f t="shared" ref="E141:E148" si="139">+D141/$J$351*100%</f>
        <v>5.3496056787522158E-4</v>
      </c>
      <c r="F141" s="130">
        <f>+'0BJ PROGR. I-II Y III'!AB142</f>
        <v>505000</v>
      </c>
      <c r="G141" s="117">
        <f t="shared" ref="G141:G148" si="140">+F141/$J$351*100%</f>
        <v>1.3133450985755316E-4</v>
      </c>
      <c r="H141" s="130">
        <f>+'0BJ PROGR. I-II Y III'!AD142</f>
        <v>1000000</v>
      </c>
      <c r="I141" s="117">
        <f t="shared" ref="I141:I148" si="141">+H141/$J$351*100%</f>
        <v>2.6006833635159042E-4</v>
      </c>
      <c r="J141" s="130">
        <f t="shared" ref="J141:K141" si="142">+D141+F141+H141</f>
        <v>3562000</v>
      </c>
      <c r="K141" s="117">
        <f t="shared" si="142"/>
        <v>9.2636341408436525E-4</v>
      </c>
      <c r="L141" s="135"/>
      <c r="M141" s="135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</row>
    <row r="142" spans="1:26" ht="15" customHeight="1">
      <c r="A142" s="136" t="s">
        <v>629</v>
      </c>
      <c r="B142" s="136"/>
      <c r="C142" s="129" t="s">
        <v>630</v>
      </c>
      <c r="D142" s="130">
        <f>+'0BJ PROGR. I-II Y III'!G143</f>
        <v>0</v>
      </c>
      <c r="E142" s="117">
        <f t="shared" si="139"/>
        <v>0</v>
      </c>
      <c r="F142" s="130">
        <f>+'0BJ PROGR. I-II Y III'!AB143</f>
        <v>0</v>
      </c>
      <c r="G142" s="117">
        <f t="shared" si="140"/>
        <v>0</v>
      </c>
      <c r="H142" s="130">
        <f>+'0BJ PROGR. I-II Y III'!AD143</f>
        <v>0</v>
      </c>
      <c r="I142" s="117">
        <f t="shared" si="141"/>
        <v>0</v>
      </c>
      <c r="J142" s="130">
        <f t="shared" ref="J142:K142" si="143">+D142+F142+H142</f>
        <v>0</v>
      </c>
      <c r="K142" s="117">
        <f t="shared" si="143"/>
        <v>0</v>
      </c>
      <c r="L142" s="135"/>
      <c r="M142" s="135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</row>
    <row r="143" spans="1:26" ht="15" customHeight="1">
      <c r="A143" s="136" t="s">
        <v>631</v>
      </c>
      <c r="B143" s="136"/>
      <c r="C143" s="129" t="s">
        <v>632</v>
      </c>
      <c r="D143" s="130">
        <f>+'0BJ PROGR. I-II Y III'!G144</f>
        <v>3170000</v>
      </c>
      <c r="E143" s="117">
        <f t="shared" si="139"/>
        <v>8.2441662623454167E-4</v>
      </c>
      <c r="F143" s="130">
        <f>+'0BJ PROGR. I-II Y III'!AB144</f>
        <v>361000</v>
      </c>
      <c r="G143" s="117">
        <f t="shared" si="140"/>
        <v>9.3884669422924155E-5</v>
      </c>
      <c r="H143" s="130">
        <f>+'0BJ PROGR. I-II Y III'!AD144</f>
        <v>1500000</v>
      </c>
      <c r="I143" s="117">
        <f t="shared" si="141"/>
        <v>3.9010250452738566E-4</v>
      </c>
      <c r="J143" s="130">
        <f t="shared" ref="J143:K143" si="144">+D143+F143+H143</f>
        <v>5031000</v>
      </c>
      <c r="K143" s="117">
        <f t="shared" si="144"/>
        <v>1.3084038001848514E-3</v>
      </c>
      <c r="L143" s="135"/>
      <c r="M143" s="135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14"/>
    </row>
    <row r="144" spans="1:26" ht="15" customHeight="1">
      <c r="A144" s="136" t="s">
        <v>633</v>
      </c>
      <c r="B144" s="136"/>
      <c r="C144" s="129" t="s">
        <v>634</v>
      </c>
      <c r="D144" s="130">
        <f>+'0BJ PROGR. I-II Y III'!G145</f>
        <v>5950000</v>
      </c>
      <c r="E144" s="117">
        <f t="shared" si="139"/>
        <v>1.5474066012919631E-3</v>
      </c>
      <c r="F144" s="130">
        <f>+'0BJ PROGR. I-II Y III'!AB145</f>
        <v>3120000</v>
      </c>
      <c r="G144" s="117">
        <f t="shared" si="140"/>
        <v>8.1141320941696216E-4</v>
      </c>
      <c r="H144" s="130">
        <f>+'0BJ PROGR. I-II Y III'!AD145</f>
        <v>5000000</v>
      </c>
      <c r="I144" s="117">
        <f t="shared" si="141"/>
        <v>1.3003416817579522E-3</v>
      </c>
      <c r="J144" s="130">
        <f t="shared" ref="J144:K144" si="145">+D144+F144+H144</f>
        <v>14070000</v>
      </c>
      <c r="K144" s="117">
        <f t="shared" si="145"/>
        <v>3.6591614924668774E-3</v>
      </c>
      <c r="L144" s="135"/>
      <c r="M144" s="135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  <c r="Z144" s="114"/>
    </row>
    <row r="145" spans="1:26" ht="15" customHeight="1">
      <c r="A145" s="136" t="s">
        <v>635</v>
      </c>
      <c r="B145" s="136"/>
      <c r="C145" s="129" t="s">
        <v>636</v>
      </c>
      <c r="D145" s="130">
        <f>+'0BJ PROGR. I-II Y III'!G146</f>
        <v>1850000</v>
      </c>
      <c r="E145" s="117">
        <f t="shared" si="139"/>
        <v>4.8112642225044231E-4</v>
      </c>
      <c r="F145" s="130">
        <f>+'0BJ PROGR. I-II Y III'!AB146</f>
        <v>7604712</v>
      </c>
      <c r="G145" s="117">
        <f t="shared" si="140"/>
        <v>1.977744798272976E-3</v>
      </c>
      <c r="H145" s="130">
        <f>+'0BJ PROGR. I-II Y III'!AD146</f>
        <v>2000000</v>
      </c>
      <c r="I145" s="117">
        <f t="shared" si="141"/>
        <v>5.2013667270318085E-4</v>
      </c>
      <c r="J145" s="130">
        <f t="shared" ref="J145:K145" si="146">+D145+F145+H145</f>
        <v>11454712</v>
      </c>
      <c r="K145" s="117">
        <f t="shared" si="146"/>
        <v>2.9790078932265991E-3</v>
      </c>
      <c r="L145" s="135"/>
      <c r="M145" s="135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</row>
    <row r="146" spans="1:26" ht="15" customHeight="1">
      <c r="A146" s="136" t="s">
        <v>637</v>
      </c>
      <c r="B146" s="136"/>
      <c r="C146" s="129" t="s">
        <v>638</v>
      </c>
      <c r="D146" s="130">
        <f>+'0BJ PROGR. I-II Y III'!G147</f>
        <v>400000</v>
      </c>
      <c r="E146" s="117">
        <f t="shared" si="139"/>
        <v>1.0402733454063617E-4</v>
      </c>
      <c r="F146" s="130">
        <f>+'0BJ PROGR. I-II Y III'!AB147</f>
        <v>1100000</v>
      </c>
      <c r="G146" s="117">
        <f t="shared" si="140"/>
        <v>2.860751699867495E-4</v>
      </c>
      <c r="H146" s="130">
        <f>+'0BJ PROGR. I-II Y III'!AD147</f>
        <v>1000000</v>
      </c>
      <c r="I146" s="117">
        <f t="shared" si="141"/>
        <v>2.6006833635159042E-4</v>
      </c>
      <c r="J146" s="130">
        <f t="shared" ref="J146:K146" si="147">+D146+F146+H146</f>
        <v>2500000</v>
      </c>
      <c r="K146" s="117">
        <f t="shared" si="147"/>
        <v>6.5017084087897609E-4</v>
      </c>
      <c r="L146" s="135"/>
      <c r="M146" s="135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</row>
    <row r="147" spans="1:26" ht="15" customHeight="1">
      <c r="A147" s="136" t="s">
        <v>639</v>
      </c>
      <c r="B147" s="136"/>
      <c r="C147" s="129" t="s">
        <v>640</v>
      </c>
      <c r="D147" s="130">
        <f>+'0BJ PROGR. I-II Y III'!G148</f>
        <v>0</v>
      </c>
      <c r="E147" s="117">
        <f t="shared" si="139"/>
        <v>0</v>
      </c>
      <c r="F147" s="130">
        <f>+'0BJ PROGR. I-II Y III'!AB148</f>
        <v>0</v>
      </c>
      <c r="G147" s="117">
        <f t="shared" si="140"/>
        <v>0</v>
      </c>
      <c r="H147" s="130">
        <f>+'0BJ PROGR. I-II Y III'!AD148</f>
        <v>0</v>
      </c>
      <c r="I147" s="117">
        <f t="shared" si="141"/>
        <v>0</v>
      </c>
      <c r="J147" s="130">
        <f t="shared" ref="J147:K147" si="148">+D147+F147+H147</f>
        <v>0</v>
      </c>
      <c r="K147" s="117">
        <f t="shared" si="148"/>
        <v>0</v>
      </c>
      <c r="L147" s="135"/>
      <c r="M147" s="135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  <c r="Z147" s="114"/>
    </row>
    <row r="148" spans="1:26" ht="15" customHeight="1">
      <c r="A148" s="136" t="s">
        <v>641</v>
      </c>
      <c r="B148" s="136"/>
      <c r="C148" s="129" t="s">
        <v>642</v>
      </c>
      <c r="D148" s="130">
        <f>+'0BJ PROGR. I-II Y III'!G149</f>
        <v>260000</v>
      </c>
      <c r="E148" s="117">
        <f t="shared" si="139"/>
        <v>6.7617767451413509E-5</v>
      </c>
      <c r="F148" s="130">
        <f>+'0BJ PROGR. I-II Y III'!AB149</f>
        <v>200000</v>
      </c>
      <c r="G148" s="117">
        <f t="shared" si="140"/>
        <v>5.2013667270318086E-5</v>
      </c>
      <c r="H148" s="130">
        <f>+'0BJ PROGR. I-II Y III'!AD149</f>
        <v>500000</v>
      </c>
      <c r="I148" s="117">
        <f t="shared" si="141"/>
        <v>1.3003416817579521E-4</v>
      </c>
      <c r="J148" s="130">
        <f t="shared" ref="J148:K148" si="149">+D148+F148+H148</f>
        <v>960000</v>
      </c>
      <c r="K148" s="117">
        <f t="shared" si="149"/>
        <v>2.4966560289752681E-4</v>
      </c>
      <c r="L148" s="135"/>
      <c r="M148" s="135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14"/>
    </row>
    <row r="149" spans="1:26" ht="15" customHeight="1">
      <c r="A149" s="139"/>
      <c r="B149" s="139"/>
      <c r="C149" s="140"/>
      <c r="D149" s="130"/>
      <c r="E149" s="117"/>
      <c r="F149" s="130"/>
      <c r="G149" s="117"/>
      <c r="H149" s="130"/>
      <c r="I149" s="117"/>
      <c r="J149" s="130"/>
      <c r="K149" s="117"/>
      <c r="L149" s="135"/>
      <c r="M149" s="135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</row>
    <row r="150" spans="1:26" ht="15" customHeight="1">
      <c r="A150" s="131">
        <v>3</v>
      </c>
      <c r="B150" s="131"/>
      <c r="C150" s="132" t="s">
        <v>643</v>
      </c>
      <c r="D150" s="133">
        <f t="shared" ref="D150:K150" si="150">+D151+D164+D167+D175+D178+D182+D185+D187</f>
        <v>4500000</v>
      </c>
      <c r="E150" s="134">
        <f t="shared" si="150"/>
        <v>1.1703075135821568E-3</v>
      </c>
      <c r="F150" s="133">
        <f t="shared" si="150"/>
        <v>23158556</v>
      </c>
      <c r="G150" s="134">
        <f t="shared" si="150"/>
        <v>6.0228071312251434E-3</v>
      </c>
      <c r="H150" s="133">
        <f t="shared" si="150"/>
        <v>24100000</v>
      </c>
      <c r="I150" s="134">
        <f t="shared" si="150"/>
        <v>6.2676469060733292E-3</v>
      </c>
      <c r="J150" s="133">
        <f t="shared" si="150"/>
        <v>51758556</v>
      </c>
      <c r="K150" s="134">
        <f t="shared" si="150"/>
        <v>1.3460761550880629E-2</v>
      </c>
      <c r="L150" s="135"/>
      <c r="M150" s="135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</row>
    <row r="151" spans="1:26" ht="15" customHeight="1">
      <c r="A151" s="131" t="s">
        <v>644</v>
      </c>
      <c r="B151" s="131"/>
      <c r="C151" s="132" t="s">
        <v>645</v>
      </c>
      <c r="D151" s="133">
        <f t="shared" ref="D151:K151" si="151">SUM(D152:D155)</f>
        <v>300000</v>
      </c>
      <c r="E151" s="134">
        <f t="shared" si="151"/>
        <v>7.8020500905477133E-5</v>
      </c>
      <c r="F151" s="133">
        <f t="shared" si="151"/>
        <v>900000</v>
      </c>
      <c r="G151" s="134">
        <f t="shared" si="151"/>
        <v>2.340615027164314E-4</v>
      </c>
      <c r="H151" s="133">
        <f t="shared" si="151"/>
        <v>0</v>
      </c>
      <c r="I151" s="134">
        <f t="shared" si="151"/>
        <v>0</v>
      </c>
      <c r="J151" s="133">
        <f t="shared" si="151"/>
        <v>1200000</v>
      </c>
      <c r="K151" s="134">
        <f t="shared" si="151"/>
        <v>3.1208200362190853E-4</v>
      </c>
      <c r="L151" s="135"/>
      <c r="M151" s="135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  <c r="Y151" s="114"/>
      <c r="Z151" s="114"/>
    </row>
    <row r="152" spans="1:26" ht="15" customHeight="1">
      <c r="A152" s="136" t="s">
        <v>646</v>
      </c>
      <c r="B152" s="136"/>
      <c r="C152" s="129" t="s">
        <v>647</v>
      </c>
      <c r="D152" s="130">
        <f>+'0BJ PROGR. I-II Y III'!G153</f>
        <v>0</v>
      </c>
      <c r="E152" s="117">
        <f t="shared" ref="E152:E155" si="152">+D152/$J$351*100%</f>
        <v>0</v>
      </c>
      <c r="F152" s="130">
        <f>+'0BJ PROGR. I-II Y III'!AB153</f>
        <v>0</v>
      </c>
      <c r="G152" s="117">
        <f t="shared" ref="G152:G155" si="153">+F152/$J$351*100%</f>
        <v>0</v>
      </c>
      <c r="H152" s="130">
        <f>+'0BJ PROGR. I-II Y III'!AD153</f>
        <v>0</v>
      </c>
      <c r="I152" s="117">
        <f t="shared" ref="I152:I155" si="154">+H152/$J$351*100%</f>
        <v>0</v>
      </c>
      <c r="J152" s="130">
        <f t="shared" ref="J152:K152" si="155">+D152+F152+H152</f>
        <v>0</v>
      </c>
      <c r="K152" s="117">
        <f t="shared" si="155"/>
        <v>0</v>
      </c>
      <c r="L152" s="135"/>
      <c r="M152" s="135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</row>
    <row r="153" spans="1:26" ht="15" customHeight="1">
      <c r="A153" s="136" t="s">
        <v>648</v>
      </c>
      <c r="B153" s="136"/>
      <c r="C153" s="129" t="s">
        <v>649</v>
      </c>
      <c r="D153" s="130">
        <f>+'0BJ PROGR. I-II Y III'!G154</f>
        <v>0</v>
      </c>
      <c r="E153" s="117">
        <f t="shared" si="152"/>
        <v>0</v>
      </c>
      <c r="F153" s="130">
        <f>+'0BJ PROGR. I-II Y III'!AB154</f>
        <v>0</v>
      </c>
      <c r="G153" s="117">
        <f t="shared" si="153"/>
        <v>0</v>
      </c>
      <c r="H153" s="130">
        <f>+'0BJ PROGR. I-II Y III'!AD154</f>
        <v>0</v>
      </c>
      <c r="I153" s="117">
        <f t="shared" si="154"/>
        <v>0</v>
      </c>
      <c r="J153" s="130">
        <f t="shared" ref="J153:K153" si="156">+D153+F153+H153</f>
        <v>0</v>
      </c>
      <c r="K153" s="117">
        <f t="shared" si="156"/>
        <v>0</v>
      </c>
      <c r="L153" s="135"/>
      <c r="M153" s="135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</row>
    <row r="154" spans="1:26" ht="15" customHeight="1">
      <c r="A154" s="136" t="s">
        <v>650</v>
      </c>
      <c r="B154" s="136"/>
      <c r="C154" s="129" t="s">
        <v>651</v>
      </c>
      <c r="D154" s="130">
        <f>+'0BJ PROGR. I-II Y III'!G155</f>
        <v>300000</v>
      </c>
      <c r="E154" s="117">
        <f t="shared" si="152"/>
        <v>7.8020500905477133E-5</v>
      </c>
      <c r="F154" s="130">
        <f>+'0BJ PROGR. I-II Y III'!AB155</f>
        <v>900000</v>
      </c>
      <c r="G154" s="117">
        <f t="shared" si="153"/>
        <v>2.340615027164314E-4</v>
      </c>
      <c r="H154" s="130">
        <f>+'0BJ PROGR. I-II Y III'!AD155</f>
        <v>0</v>
      </c>
      <c r="I154" s="117">
        <f t="shared" si="154"/>
        <v>0</v>
      </c>
      <c r="J154" s="130">
        <f t="shared" ref="J154:K154" si="157">+D154+F154+H154</f>
        <v>1200000</v>
      </c>
      <c r="K154" s="117">
        <f t="shared" si="157"/>
        <v>3.1208200362190853E-4</v>
      </c>
      <c r="L154" s="135"/>
      <c r="M154" s="135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</row>
    <row r="155" spans="1:26" ht="15" customHeight="1">
      <c r="A155" s="136" t="s">
        <v>652</v>
      </c>
      <c r="B155" s="136"/>
      <c r="C155" s="129" t="s">
        <v>653</v>
      </c>
      <c r="D155" s="130">
        <f>+'0BJ PROGR. I-II Y III'!G156</f>
        <v>0</v>
      </c>
      <c r="E155" s="117">
        <f t="shared" si="152"/>
        <v>0</v>
      </c>
      <c r="F155" s="130">
        <f>+'0BJ PROGR. I-II Y III'!AB156</f>
        <v>0</v>
      </c>
      <c r="G155" s="117">
        <f t="shared" si="153"/>
        <v>0</v>
      </c>
      <c r="H155" s="130">
        <f>+'0BJ PROGR. I-II Y III'!AD156</f>
        <v>0</v>
      </c>
      <c r="I155" s="117">
        <f t="shared" si="154"/>
        <v>0</v>
      </c>
      <c r="J155" s="130">
        <f t="shared" ref="J155:K155" si="158">+D155+F155+H155</f>
        <v>0</v>
      </c>
      <c r="K155" s="117">
        <f t="shared" si="158"/>
        <v>0</v>
      </c>
      <c r="L155" s="135"/>
      <c r="M155" s="135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</row>
    <row r="156" spans="1:26" ht="15" customHeight="1">
      <c r="A156" s="136"/>
      <c r="B156" s="136"/>
      <c r="C156" s="129"/>
      <c r="D156" s="130"/>
      <c r="E156" s="117"/>
      <c r="F156" s="130"/>
      <c r="G156" s="117"/>
      <c r="H156" s="130"/>
      <c r="I156" s="117"/>
      <c r="J156" s="130"/>
      <c r="K156" s="117"/>
      <c r="L156" s="135"/>
      <c r="M156" s="135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</row>
    <row r="157" spans="1:26" ht="15" customHeight="1">
      <c r="A157" s="141">
        <v>9</v>
      </c>
      <c r="B157" s="141"/>
      <c r="C157" s="132" t="s">
        <v>178</v>
      </c>
      <c r="D157" s="133">
        <f t="shared" ref="D157:K157" si="159">+D158+D347</f>
        <v>0</v>
      </c>
      <c r="E157" s="134">
        <f t="shared" si="159"/>
        <v>0</v>
      </c>
      <c r="F157" s="133">
        <f t="shared" si="159"/>
        <v>0</v>
      </c>
      <c r="G157" s="134">
        <f t="shared" si="159"/>
        <v>0</v>
      </c>
      <c r="H157" s="133">
        <f t="shared" si="159"/>
        <v>73535488.939999998</v>
      </c>
      <c r="I157" s="134">
        <f t="shared" si="159"/>
        <v>1.9124252271426577E-2</v>
      </c>
      <c r="J157" s="133">
        <f t="shared" si="159"/>
        <v>73535488.939999998</v>
      </c>
      <c r="K157" s="134">
        <f t="shared" si="159"/>
        <v>1.9124252271426577E-2</v>
      </c>
      <c r="L157" s="135"/>
      <c r="M157" s="135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</row>
    <row r="158" spans="1:26" ht="15" customHeight="1">
      <c r="A158" s="131" t="s">
        <v>654</v>
      </c>
      <c r="B158" s="131"/>
      <c r="C158" s="132" t="s">
        <v>655</v>
      </c>
      <c r="D158" s="133">
        <f t="shared" ref="D158:K158" si="160">+D159</f>
        <v>0</v>
      </c>
      <c r="E158" s="134">
        <f t="shared" si="160"/>
        <v>0</v>
      </c>
      <c r="F158" s="133">
        <f t="shared" si="160"/>
        <v>0</v>
      </c>
      <c r="G158" s="134">
        <f t="shared" si="160"/>
        <v>0</v>
      </c>
      <c r="H158" s="133">
        <f t="shared" si="160"/>
        <v>0</v>
      </c>
      <c r="I158" s="134">
        <f t="shared" si="160"/>
        <v>0</v>
      </c>
      <c r="J158" s="133">
        <f t="shared" si="160"/>
        <v>0</v>
      </c>
      <c r="K158" s="134">
        <f t="shared" si="160"/>
        <v>0</v>
      </c>
      <c r="L158" s="135"/>
      <c r="M158" s="135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</row>
    <row r="159" spans="1:26" ht="15" customHeight="1">
      <c r="A159" s="136" t="s">
        <v>656</v>
      </c>
      <c r="B159" s="136"/>
      <c r="C159" s="129" t="s">
        <v>657</v>
      </c>
      <c r="D159" s="130">
        <f>+'0BJ PROGR. I-II Y III'!G160</f>
        <v>0</v>
      </c>
      <c r="E159" s="117">
        <f>+D159/$J$351*100%</f>
        <v>0</v>
      </c>
      <c r="F159" s="130">
        <f>+'0BJ PROGR. I-II Y III'!AB160</f>
        <v>0</v>
      </c>
      <c r="G159" s="117">
        <f>+F159/$J$351*100%</f>
        <v>0</v>
      </c>
      <c r="H159" s="130">
        <f>+'0BJ PROGR. I-II Y III'!AD160</f>
        <v>0</v>
      </c>
      <c r="I159" s="117">
        <f>+H159/$J$351*100%</f>
        <v>0</v>
      </c>
      <c r="J159" s="130">
        <f t="shared" ref="J159:K159" si="161">+D159+F159+H159</f>
        <v>0</v>
      </c>
      <c r="K159" s="117">
        <f t="shared" si="161"/>
        <v>0</v>
      </c>
      <c r="L159" s="135"/>
      <c r="M159" s="135"/>
      <c r="N159" s="114"/>
      <c r="O159" s="114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4"/>
    </row>
    <row r="160" spans="1:26" ht="15" customHeight="1">
      <c r="A160" s="116"/>
      <c r="B160" s="116"/>
      <c r="C160" s="129"/>
      <c r="D160" s="130"/>
      <c r="E160" s="117"/>
      <c r="F160" s="130"/>
      <c r="G160" s="117"/>
      <c r="H160" s="130"/>
      <c r="I160" s="117"/>
      <c r="J160" s="130"/>
      <c r="K160" s="117"/>
      <c r="L160" s="135"/>
      <c r="M160" s="135"/>
      <c r="N160" s="114"/>
      <c r="O160" s="114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4"/>
    </row>
    <row r="161" spans="1:26" ht="15" customHeight="1">
      <c r="A161" s="141">
        <v>3</v>
      </c>
      <c r="B161" s="141"/>
      <c r="C161" s="132" t="s">
        <v>175</v>
      </c>
      <c r="D161" s="130"/>
      <c r="E161" s="117"/>
      <c r="F161" s="130"/>
      <c r="G161" s="117"/>
      <c r="H161" s="130"/>
      <c r="I161" s="117"/>
      <c r="J161" s="130"/>
      <c r="K161" s="117"/>
      <c r="L161" s="135"/>
      <c r="M161" s="135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</row>
    <row r="162" spans="1:26" ht="15" customHeight="1">
      <c r="A162" s="141"/>
      <c r="B162" s="141"/>
      <c r="C162" s="132"/>
      <c r="D162" s="130"/>
      <c r="E162" s="117"/>
      <c r="F162" s="130"/>
      <c r="G162" s="117"/>
      <c r="H162" s="130"/>
      <c r="I162" s="117"/>
      <c r="J162" s="130"/>
      <c r="K162" s="117"/>
      <c r="L162" s="135"/>
      <c r="M162" s="135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</row>
    <row r="163" spans="1:26" ht="15" customHeight="1">
      <c r="A163" s="141"/>
      <c r="B163" s="141"/>
      <c r="C163" s="132"/>
      <c r="D163" s="130"/>
      <c r="E163" s="117"/>
      <c r="F163" s="130"/>
      <c r="G163" s="117"/>
      <c r="H163" s="130"/>
      <c r="I163" s="117"/>
      <c r="J163" s="130"/>
      <c r="K163" s="117"/>
      <c r="L163" s="135"/>
      <c r="M163" s="135"/>
      <c r="N163" s="114"/>
      <c r="O163" s="114"/>
      <c r="P163" s="114"/>
      <c r="Q163" s="114"/>
      <c r="R163" s="114"/>
      <c r="S163" s="114"/>
      <c r="T163" s="114"/>
      <c r="U163" s="114"/>
      <c r="V163" s="114"/>
      <c r="W163" s="114"/>
      <c r="X163" s="114"/>
      <c r="Y163" s="114"/>
      <c r="Z163" s="114"/>
    </row>
    <row r="164" spans="1:26" ht="15" customHeight="1">
      <c r="A164" s="131" t="s">
        <v>658</v>
      </c>
      <c r="B164" s="131"/>
      <c r="C164" s="132" t="s">
        <v>659</v>
      </c>
      <c r="D164" s="133">
        <f t="shared" ref="D164:K164" si="162">SUM(D165:D166)</f>
        <v>0</v>
      </c>
      <c r="E164" s="134">
        <f t="shared" si="162"/>
        <v>0</v>
      </c>
      <c r="F164" s="133">
        <f t="shared" si="162"/>
        <v>0</v>
      </c>
      <c r="G164" s="134">
        <f t="shared" si="162"/>
        <v>0</v>
      </c>
      <c r="H164" s="133">
        <f t="shared" si="162"/>
        <v>0</v>
      </c>
      <c r="I164" s="134">
        <f t="shared" si="162"/>
        <v>0</v>
      </c>
      <c r="J164" s="133">
        <f t="shared" si="162"/>
        <v>0</v>
      </c>
      <c r="K164" s="134">
        <f t="shared" si="162"/>
        <v>0</v>
      </c>
      <c r="L164" s="135"/>
      <c r="M164" s="135"/>
      <c r="N164" s="114"/>
      <c r="O164" s="114"/>
      <c r="P164" s="114"/>
      <c r="Q164" s="114"/>
      <c r="R164" s="114"/>
      <c r="S164" s="114"/>
      <c r="T164" s="114"/>
      <c r="U164" s="114"/>
      <c r="V164" s="114"/>
      <c r="W164" s="114"/>
      <c r="X164" s="114"/>
      <c r="Y164" s="114"/>
      <c r="Z164" s="114"/>
    </row>
    <row r="165" spans="1:26" ht="15" customHeight="1">
      <c r="A165" s="136" t="s">
        <v>660</v>
      </c>
      <c r="B165" s="136"/>
      <c r="C165" s="129" t="s">
        <v>661</v>
      </c>
      <c r="D165" s="130">
        <f>+'0BJ PROGR. I-II Y III'!G166</f>
        <v>0</v>
      </c>
      <c r="E165" s="117">
        <f t="shared" ref="E165:E166" si="163">+D165/$J$351*100%</f>
        <v>0</v>
      </c>
      <c r="F165" s="130">
        <f>+'0BJ PROGR. I-II Y III'!AB166</f>
        <v>0</v>
      </c>
      <c r="G165" s="117">
        <f t="shared" ref="G165:G166" si="164">+F165/$J$351*100%</f>
        <v>0</v>
      </c>
      <c r="H165" s="130">
        <f>+'0BJ PROGR. I-II Y III'!AD166</f>
        <v>0</v>
      </c>
      <c r="I165" s="117">
        <f t="shared" ref="I165:I166" si="165">+H165/$J$351*100%</f>
        <v>0</v>
      </c>
      <c r="J165" s="130">
        <f t="shared" ref="J165:K165" si="166">+D165+F165+H165</f>
        <v>0</v>
      </c>
      <c r="K165" s="117">
        <f t="shared" si="166"/>
        <v>0</v>
      </c>
      <c r="L165" s="135"/>
      <c r="M165" s="135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</row>
    <row r="166" spans="1:26" ht="15" customHeight="1">
      <c r="A166" s="136" t="s">
        <v>662</v>
      </c>
      <c r="B166" s="136"/>
      <c r="C166" s="129" t="s">
        <v>663</v>
      </c>
      <c r="D166" s="130">
        <f>+'0BJ PROGR. I-II Y III'!G167</f>
        <v>0</v>
      </c>
      <c r="E166" s="117">
        <f t="shared" si="163"/>
        <v>0</v>
      </c>
      <c r="F166" s="130">
        <f>+'0BJ PROGR. I-II Y III'!AB167</f>
        <v>0</v>
      </c>
      <c r="G166" s="117">
        <f t="shared" si="164"/>
        <v>0</v>
      </c>
      <c r="H166" s="130">
        <f>+'0BJ PROGR. I-II Y III'!AD167</f>
        <v>0</v>
      </c>
      <c r="I166" s="117">
        <f t="shared" si="165"/>
        <v>0</v>
      </c>
      <c r="J166" s="130">
        <f t="shared" ref="J166:K166" si="167">+D166+F166+H166</f>
        <v>0</v>
      </c>
      <c r="K166" s="117">
        <f t="shared" si="167"/>
        <v>0</v>
      </c>
      <c r="L166" s="135"/>
      <c r="M166" s="135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</row>
    <row r="167" spans="1:26" ht="15" customHeight="1">
      <c r="A167" s="131" t="s">
        <v>664</v>
      </c>
      <c r="B167" s="131"/>
      <c r="C167" s="132" t="s">
        <v>665</v>
      </c>
      <c r="D167" s="133">
        <f t="shared" ref="D167:K167" si="168">SUM(D168:D174)</f>
        <v>4200000</v>
      </c>
      <c r="E167" s="134">
        <f t="shared" si="168"/>
        <v>1.0922870126766797E-3</v>
      </c>
      <c r="F167" s="133">
        <f t="shared" si="168"/>
        <v>22258556</v>
      </c>
      <c r="G167" s="134">
        <f t="shared" si="168"/>
        <v>5.7887456285087117E-3</v>
      </c>
      <c r="H167" s="133">
        <f t="shared" si="168"/>
        <v>24100000</v>
      </c>
      <c r="I167" s="134">
        <f t="shared" si="168"/>
        <v>6.2676469060733292E-3</v>
      </c>
      <c r="J167" s="133">
        <f t="shared" si="168"/>
        <v>50558556</v>
      </c>
      <c r="K167" s="134">
        <f t="shared" si="168"/>
        <v>1.3148679547258721E-2</v>
      </c>
      <c r="L167" s="135"/>
      <c r="M167" s="135"/>
      <c r="N167" s="114"/>
      <c r="O167" s="114"/>
      <c r="P167" s="114"/>
      <c r="Q167" s="114"/>
      <c r="R167" s="114"/>
      <c r="S167" s="114"/>
      <c r="T167" s="114"/>
      <c r="U167" s="114"/>
      <c r="V167" s="114"/>
      <c r="W167" s="114"/>
      <c r="X167" s="114"/>
      <c r="Y167" s="114"/>
      <c r="Z167" s="114"/>
    </row>
    <row r="168" spans="1:26" ht="15" customHeight="1">
      <c r="A168" s="136" t="s">
        <v>666</v>
      </c>
      <c r="B168" s="136"/>
      <c r="C168" s="129" t="s">
        <v>667</v>
      </c>
      <c r="D168" s="130">
        <f>+'0BJ PROGR. I-II Y III'!G169</f>
        <v>0</v>
      </c>
      <c r="E168" s="117">
        <f t="shared" ref="E168:E174" si="169">+D168/$J$351*100%</f>
        <v>0</v>
      </c>
      <c r="F168" s="130">
        <f>+'0BJ PROGR. I-II Y III'!AB169</f>
        <v>0</v>
      </c>
      <c r="G168" s="117">
        <f t="shared" ref="G168:G174" si="170">+F168/$J$351*100%</f>
        <v>0</v>
      </c>
      <c r="H168" s="130">
        <f>+'0BJ PROGR. I-II Y III'!AD169</f>
        <v>0</v>
      </c>
      <c r="I168" s="117">
        <f t="shared" ref="I168:I174" si="171">+H168/$J$351*100%</f>
        <v>0</v>
      </c>
      <c r="J168" s="130">
        <f t="shared" ref="J168:K168" si="172">+D168+F168+H168</f>
        <v>0</v>
      </c>
      <c r="K168" s="117">
        <f t="shared" si="172"/>
        <v>0</v>
      </c>
      <c r="L168" s="135"/>
      <c r="M168" s="135"/>
      <c r="N168" s="114"/>
      <c r="O168" s="114"/>
      <c r="P168" s="114"/>
      <c r="Q168" s="114"/>
      <c r="R168" s="114"/>
      <c r="S168" s="114"/>
      <c r="T168" s="114"/>
      <c r="U168" s="114"/>
      <c r="V168" s="114"/>
      <c r="W168" s="114"/>
      <c r="X168" s="114"/>
      <c r="Y168" s="114"/>
      <c r="Z168" s="114"/>
    </row>
    <row r="169" spans="1:26" ht="15" customHeight="1">
      <c r="A169" s="136" t="s">
        <v>668</v>
      </c>
      <c r="B169" s="136"/>
      <c r="C169" s="129" t="s">
        <v>669</v>
      </c>
      <c r="D169" s="130">
        <f>+'0BJ PROGR. I-II Y III'!G170</f>
        <v>0</v>
      </c>
      <c r="E169" s="117">
        <f t="shared" si="169"/>
        <v>0</v>
      </c>
      <c r="F169" s="130">
        <f>+'0BJ PROGR. I-II Y III'!AB170</f>
        <v>0</v>
      </c>
      <c r="G169" s="117">
        <f t="shared" si="170"/>
        <v>0</v>
      </c>
      <c r="H169" s="130">
        <f>+'0BJ PROGR. I-II Y III'!AD170</f>
        <v>0</v>
      </c>
      <c r="I169" s="117">
        <f t="shared" si="171"/>
        <v>0</v>
      </c>
      <c r="J169" s="130">
        <f t="shared" ref="J169:K169" si="173">+D169+F169+H169</f>
        <v>0</v>
      </c>
      <c r="K169" s="117">
        <f t="shared" si="173"/>
        <v>0</v>
      </c>
      <c r="L169" s="135"/>
      <c r="M169" s="135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</row>
    <row r="170" spans="1:26" ht="15" customHeight="1">
      <c r="A170" s="136" t="s">
        <v>670</v>
      </c>
      <c r="B170" s="136"/>
      <c r="C170" s="129" t="s">
        <v>671</v>
      </c>
      <c r="D170" s="130">
        <f>+'0BJ PROGR. I-II Y III'!G171</f>
        <v>0</v>
      </c>
      <c r="E170" s="117">
        <f t="shared" si="169"/>
        <v>0</v>
      </c>
      <c r="F170" s="130">
        <f>+'0BJ PROGR. I-II Y III'!AB171</f>
        <v>13258556</v>
      </c>
      <c r="G170" s="117">
        <f t="shared" si="170"/>
        <v>3.4481306013443977E-3</v>
      </c>
      <c r="H170" s="130">
        <f>+'0BJ PROGR. I-II Y III'!AD171</f>
        <v>24100000</v>
      </c>
      <c r="I170" s="117">
        <f t="shared" si="171"/>
        <v>6.2676469060733292E-3</v>
      </c>
      <c r="J170" s="130">
        <f t="shared" ref="J170:K170" si="174">+D170+F170+H170</f>
        <v>37358556</v>
      </c>
      <c r="K170" s="117">
        <f t="shared" si="174"/>
        <v>9.7157775074177277E-3</v>
      </c>
      <c r="L170" s="135"/>
      <c r="M170" s="135"/>
      <c r="N170" s="114"/>
      <c r="O170" s="114"/>
      <c r="P170" s="114"/>
      <c r="Q170" s="114"/>
      <c r="R170" s="114"/>
      <c r="S170" s="114"/>
      <c r="T170" s="114"/>
      <c r="U170" s="114"/>
      <c r="V170" s="114"/>
      <c r="W170" s="114"/>
      <c r="X170" s="114"/>
      <c r="Y170" s="114"/>
      <c r="Z170" s="114"/>
    </row>
    <row r="171" spans="1:26" ht="15" customHeight="1">
      <c r="A171" s="136" t="s">
        <v>672</v>
      </c>
      <c r="B171" s="136"/>
      <c r="C171" s="129" t="s">
        <v>673</v>
      </c>
      <c r="D171" s="130">
        <f>+'0BJ PROGR. I-II Y III'!G172</f>
        <v>0</v>
      </c>
      <c r="E171" s="117">
        <f t="shared" si="169"/>
        <v>0</v>
      </c>
      <c r="F171" s="130">
        <f>+'0BJ PROGR. I-II Y III'!AB172</f>
        <v>0</v>
      </c>
      <c r="G171" s="117">
        <f t="shared" si="170"/>
        <v>0</v>
      </c>
      <c r="H171" s="130">
        <f>+'0BJ PROGR. I-II Y III'!AD172</f>
        <v>0</v>
      </c>
      <c r="I171" s="117">
        <f t="shared" si="171"/>
        <v>0</v>
      </c>
      <c r="J171" s="130">
        <f t="shared" ref="J171:K171" si="175">+D171+F171+H171</f>
        <v>0</v>
      </c>
      <c r="K171" s="117">
        <f t="shared" si="175"/>
        <v>0</v>
      </c>
      <c r="L171" s="135"/>
      <c r="M171" s="135"/>
      <c r="N171" s="114"/>
      <c r="O171" s="114"/>
      <c r="P171" s="114"/>
      <c r="Q171" s="114"/>
      <c r="R171" s="114"/>
      <c r="S171" s="114"/>
      <c r="T171" s="114"/>
      <c r="U171" s="114"/>
      <c r="V171" s="114"/>
      <c r="W171" s="114"/>
      <c r="X171" s="114"/>
      <c r="Y171" s="114"/>
      <c r="Z171" s="114"/>
    </row>
    <row r="172" spans="1:26" ht="15" customHeight="1">
      <c r="A172" s="136" t="s">
        <v>674</v>
      </c>
      <c r="B172" s="136"/>
      <c r="C172" s="129" t="s">
        <v>675</v>
      </c>
      <c r="D172" s="130">
        <f>+'0BJ PROGR. I-II Y III'!G173</f>
        <v>0</v>
      </c>
      <c r="E172" s="117">
        <f t="shared" si="169"/>
        <v>0</v>
      </c>
      <c r="F172" s="130">
        <f>+'0BJ PROGR. I-II Y III'!AB173</f>
        <v>0</v>
      </c>
      <c r="G172" s="117">
        <f t="shared" si="170"/>
        <v>0</v>
      </c>
      <c r="H172" s="130">
        <f>+'0BJ PROGR. I-II Y III'!AD173</f>
        <v>0</v>
      </c>
      <c r="I172" s="117">
        <f t="shared" si="171"/>
        <v>0</v>
      </c>
      <c r="J172" s="130">
        <f t="shared" ref="J172:K172" si="176">+D172+F172+H172</f>
        <v>0</v>
      </c>
      <c r="K172" s="117">
        <f t="shared" si="176"/>
        <v>0</v>
      </c>
      <c r="L172" s="135"/>
      <c r="M172" s="135"/>
      <c r="N172" s="114"/>
      <c r="O172" s="114"/>
      <c r="P172" s="114"/>
      <c r="Q172" s="114"/>
      <c r="R172" s="114"/>
      <c r="S172" s="114"/>
      <c r="T172" s="114"/>
      <c r="U172" s="114"/>
      <c r="V172" s="114"/>
      <c r="W172" s="114"/>
      <c r="X172" s="114"/>
      <c r="Y172" s="114"/>
      <c r="Z172" s="114"/>
    </row>
    <row r="173" spans="1:26" ht="15" customHeight="1">
      <c r="A173" s="136" t="s">
        <v>676</v>
      </c>
      <c r="B173" s="136"/>
      <c r="C173" s="129" t="s">
        <v>677</v>
      </c>
      <c r="D173" s="130">
        <f>+'0BJ PROGR. I-II Y III'!G174</f>
        <v>4200000</v>
      </c>
      <c r="E173" s="117">
        <f t="shared" si="169"/>
        <v>1.0922870126766797E-3</v>
      </c>
      <c r="F173" s="130">
        <f>+'0BJ PROGR. I-II Y III'!AB174</f>
        <v>9000000</v>
      </c>
      <c r="G173" s="117">
        <f t="shared" si="170"/>
        <v>2.3406150271643141E-3</v>
      </c>
      <c r="H173" s="130">
        <f>+'0BJ PROGR. I-II Y III'!AD174</f>
        <v>0</v>
      </c>
      <c r="I173" s="117">
        <f t="shared" si="171"/>
        <v>0</v>
      </c>
      <c r="J173" s="130">
        <f t="shared" ref="J173:K173" si="177">+D173+F173+H173</f>
        <v>13200000</v>
      </c>
      <c r="K173" s="117">
        <f t="shared" si="177"/>
        <v>3.432902039840994E-3</v>
      </c>
      <c r="L173" s="135"/>
      <c r="M173" s="135"/>
      <c r="N173" s="114"/>
      <c r="O173" s="114"/>
      <c r="P173" s="114"/>
      <c r="Q173" s="114"/>
      <c r="R173" s="114"/>
      <c r="S173" s="114"/>
      <c r="T173" s="114"/>
      <c r="U173" s="114"/>
      <c r="V173" s="114"/>
      <c r="W173" s="114"/>
      <c r="X173" s="114"/>
      <c r="Y173" s="114"/>
      <c r="Z173" s="114"/>
    </row>
    <row r="174" spans="1:26" ht="15" customHeight="1">
      <c r="A174" s="136" t="s">
        <v>678</v>
      </c>
      <c r="B174" s="136"/>
      <c r="C174" s="129" t="s">
        <v>679</v>
      </c>
      <c r="D174" s="130">
        <f>+'0BJ PROGR. I-II Y III'!G175</f>
        <v>0</v>
      </c>
      <c r="E174" s="117">
        <f t="shared" si="169"/>
        <v>0</v>
      </c>
      <c r="F174" s="130">
        <f>+'0BJ PROGR. I-II Y III'!AB175</f>
        <v>0</v>
      </c>
      <c r="G174" s="117">
        <f t="shared" si="170"/>
        <v>0</v>
      </c>
      <c r="H174" s="130">
        <f>+'0BJ PROGR. I-II Y III'!AD175</f>
        <v>0</v>
      </c>
      <c r="I174" s="117">
        <f t="shared" si="171"/>
        <v>0</v>
      </c>
      <c r="J174" s="130">
        <f t="shared" ref="J174:K174" si="178">+D174+F174+H174</f>
        <v>0</v>
      </c>
      <c r="K174" s="117">
        <f t="shared" si="178"/>
        <v>0</v>
      </c>
      <c r="L174" s="135"/>
      <c r="M174" s="135"/>
      <c r="N174" s="114"/>
      <c r="O174" s="114"/>
      <c r="P174" s="114"/>
      <c r="Q174" s="114"/>
      <c r="R174" s="114"/>
      <c r="S174" s="114"/>
      <c r="T174" s="114"/>
      <c r="U174" s="114"/>
      <c r="V174" s="114"/>
      <c r="W174" s="114"/>
      <c r="X174" s="114"/>
      <c r="Y174" s="114"/>
      <c r="Z174" s="114"/>
    </row>
    <row r="175" spans="1:26" ht="15" customHeight="1">
      <c r="A175" s="131" t="s">
        <v>680</v>
      </c>
      <c r="B175" s="131"/>
      <c r="C175" s="132" t="s">
        <v>681</v>
      </c>
      <c r="D175" s="133">
        <f t="shared" ref="D175:K175" si="179">SUM(D176:D177)</f>
        <v>0</v>
      </c>
      <c r="E175" s="134">
        <f t="shared" si="179"/>
        <v>0</v>
      </c>
      <c r="F175" s="133">
        <f t="shared" si="179"/>
        <v>0</v>
      </c>
      <c r="G175" s="134">
        <f t="shared" si="179"/>
        <v>0</v>
      </c>
      <c r="H175" s="133">
        <f t="shared" si="179"/>
        <v>0</v>
      </c>
      <c r="I175" s="134">
        <f t="shared" si="179"/>
        <v>0</v>
      </c>
      <c r="J175" s="133">
        <f t="shared" si="179"/>
        <v>0</v>
      </c>
      <c r="K175" s="134">
        <f t="shared" si="179"/>
        <v>0</v>
      </c>
      <c r="L175" s="135"/>
      <c r="M175" s="135"/>
      <c r="N175" s="114"/>
      <c r="O175" s="114"/>
      <c r="P175" s="114"/>
      <c r="Q175" s="114"/>
      <c r="R175" s="114"/>
      <c r="S175" s="114"/>
      <c r="T175" s="114"/>
      <c r="U175" s="114"/>
      <c r="V175" s="114"/>
      <c r="W175" s="114"/>
      <c r="X175" s="114"/>
      <c r="Y175" s="114"/>
      <c r="Z175" s="114"/>
    </row>
    <row r="176" spans="1:26" ht="15" customHeight="1">
      <c r="A176" s="136" t="s">
        <v>682</v>
      </c>
      <c r="B176" s="136"/>
      <c r="C176" s="129" t="s">
        <v>683</v>
      </c>
      <c r="D176" s="130">
        <f>+'0BJ PROGR. I-II Y III'!G177</f>
        <v>0</v>
      </c>
      <c r="E176" s="117">
        <f t="shared" ref="E176:E177" si="180">+D176/$J$351*100%</f>
        <v>0</v>
      </c>
      <c r="F176" s="130">
        <f>+'0BJ PROGR. I-II Y III'!AB177</f>
        <v>0</v>
      </c>
      <c r="G176" s="117">
        <f t="shared" ref="G176:G177" si="181">+F176/$J$351*100%</f>
        <v>0</v>
      </c>
      <c r="H176" s="130">
        <f>+'0BJ PROGR. I-II Y III'!AD177</f>
        <v>0</v>
      </c>
      <c r="I176" s="117">
        <f t="shared" ref="I176:I177" si="182">+H176/$J$351*100%</f>
        <v>0</v>
      </c>
      <c r="J176" s="130">
        <f t="shared" ref="J176:K176" si="183">+D176+F176+H176</f>
        <v>0</v>
      </c>
      <c r="K176" s="117">
        <f t="shared" si="183"/>
        <v>0</v>
      </c>
      <c r="L176" s="135"/>
      <c r="M176" s="135"/>
      <c r="N176" s="114"/>
      <c r="O176" s="114"/>
      <c r="P176" s="114"/>
      <c r="Q176" s="114"/>
      <c r="R176" s="114"/>
      <c r="S176" s="114"/>
      <c r="T176" s="114"/>
      <c r="U176" s="114"/>
      <c r="V176" s="114"/>
      <c r="W176" s="114"/>
      <c r="X176" s="114"/>
      <c r="Y176" s="114"/>
      <c r="Z176" s="114"/>
    </row>
    <row r="177" spans="1:26" ht="15" customHeight="1">
      <c r="A177" s="136" t="s">
        <v>684</v>
      </c>
      <c r="B177" s="136"/>
      <c r="C177" s="129" t="s">
        <v>685</v>
      </c>
      <c r="D177" s="130">
        <f>+'0BJ PROGR. I-II Y III'!G178</f>
        <v>0</v>
      </c>
      <c r="E177" s="117">
        <f t="shared" si="180"/>
        <v>0</v>
      </c>
      <c r="F177" s="130">
        <f>+'0BJ PROGR. I-II Y III'!AB178</f>
        <v>0</v>
      </c>
      <c r="G177" s="117">
        <f t="shared" si="181"/>
        <v>0</v>
      </c>
      <c r="H177" s="130">
        <f>+'0BJ PROGR. I-II Y III'!AD178</f>
        <v>0</v>
      </c>
      <c r="I177" s="117">
        <f t="shared" si="182"/>
        <v>0</v>
      </c>
      <c r="J177" s="130">
        <f t="shared" ref="J177:K177" si="184">+D177+F177+H177</f>
        <v>0</v>
      </c>
      <c r="K177" s="117">
        <f t="shared" si="184"/>
        <v>0</v>
      </c>
      <c r="L177" s="135"/>
      <c r="M177" s="135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  <c r="Z177" s="114"/>
    </row>
    <row r="178" spans="1:26" ht="15" customHeight="1">
      <c r="A178" s="131" t="s">
        <v>644</v>
      </c>
      <c r="B178" s="131"/>
      <c r="C178" s="132" t="s">
        <v>645</v>
      </c>
      <c r="D178" s="133">
        <f t="shared" ref="D178:K178" si="185">+D179</f>
        <v>0</v>
      </c>
      <c r="E178" s="134">
        <f t="shared" si="185"/>
        <v>0</v>
      </c>
      <c r="F178" s="133">
        <f t="shared" si="185"/>
        <v>0</v>
      </c>
      <c r="G178" s="134">
        <f t="shared" si="185"/>
        <v>0</v>
      </c>
      <c r="H178" s="133">
        <f t="shared" si="185"/>
        <v>0</v>
      </c>
      <c r="I178" s="134">
        <f t="shared" si="185"/>
        <v>0</v>
      </c>
      <c r="J178" s="133">
        <f t="shared" si="185"/>
        <v>0</v>
      </c>
      <c r="K178" s="134">
        <f t="shared" si="185"/>
        <v>0</v>
      </c>
      <c r="L178" s="135"/>
      <c r="M178" s="135"/>
      <c r="N178" s="114"/>
      <c r="O178" s="114"/>
      <c r="P178" s="114"/>
      <c r="Q178" s="114"/>
      <c r="R178" s="114"/>
      <c r="S178" s="114"/>
      <c r="T178" s="114"/>
      <c r="U178" s="114"/>
      <c r="V178" s="114"/>
      <c r="W178" s="114"/>
      <c r="X178" s="114"/>
      <c r="Y178" s="114"/>
      <c r="Z178" s="114"/>
    </row>
    <row r="179" spans="1:26" ht="15" customHeight="1">
      <c r="A179" s="136" t="s">
        <v>686</v>
      </c>
      <c r="B179" s="136"/>
      <c r="C179" s="129" t="s">
        <v>687</v>
      </c>
      <c r="D179" s="130">
        <f>+'0BJ PROGR. I-II Y III'!G180</f>
        <v>0</v>
      </c>
      <c r="E179" s="117">
        <f>+D179/$J$351*100%</f>
        <v>0</v>
      </c>
      <c r="F179" s="130">
        <f>+'0BJ PROGR. I-II Y III'!AB180</f>
        <v>0</v>
      </c>
      <c r="G179" s="117">
        <f>+F179/$J$351*100%</f>
        <v>0</v>
      </c>
      <c r="H179" s="130">
        <f>+'0BJ PROGR. I-II Y III'!AD180</f>
        <v>0</v>
      </c>
      <c r="I179" s="117">
        <f>+H179/$J$351*100%</f>
        <v>0</v>
      </c>
      <c r="J179" s="130">
        <f t="shared" ref="J179:K179" si="186">+D179+F179+H179</f>
        <v>0</v>
      </c>
      <c r="K179" s="117">
        <f t="shared" si="186"/>
        <v>0</v>
      </c>
      <c r="L179" s="135"/>
      <c r="M179" s="135"/>
      <c r="N179" s="114"/>
      <c r="O179" s="114"/>
      <c r="P179" s="114"/>
      <c r="Q179" s="114"/>
      <c r="R179" s="114"/>
      <c r="S179" s="114"/>
      <c r="T179" s="114"/>
      <c r="U179" s="114"/>
      <c r="V179" s="114"/>
      <c r="W179" s="114"/>
      <c r="X179" s="114"/>
      <c r="Y179" s="114"/>
      <c r="Z179" s="114"/>
    </row>
    <row r="180" spans="1:26" ht="15" customHeight="1">
      <c r="A180" s="136"/>
      <c r="B180" s="136"/>
      <c r="C180" s="129"/>
      <c r="D180" s="130"/>
      <c r="E180" s="117"/>
      <c r="F180" s="130"/>
      <c r="G180" s="117"/>
      <c r="H180" s="130"/>
      <c r="I180" s="117"/>
      <c r="J180" s="130"/>
      <c r="K180" s="117"/>
      <c r="L180" s="135"/>
      <c r="M180" s="135"/>
      <c r="N180" s="114"/>
      <c r="O180" s="114"/>
      <c r="P180" s="114"/>
      <c r="Q180" s="114"/>
      <c r="R180" s="114"/>
      <c r="S180" s="114"/>
      <c r="T180" s="114"/>
      <c r="U180" s="114"/>
      <c r="V180" s="114"/>
      <c r="W180" s="114"/>
      <c r="X180" s="114"/>
      <c r="Y180" s="114"/>
      <c r="Z180" s="114"/>
    </row>
    <row r="181" spans="1:26" ht="15" customHeight="1">
      <c r="A181" s="136"/>
      <c r="B181" s="136"/>
      <c r="C181" s="129"/>
      <c r="D181" s="130"/>
      <c r="E181" s="117"/>
      <c r="F181" s="130"/>
      <c r="G181" s="117"/>
      <c r="H181" s="130"/>
      <c r="I181" s="117"/>
      <c r="J181" s="130"/>
      <c r="K181" s="117"/>
      <c r="L181" s="135"/>
      <c r="M181" s="135"/>
      <c r="N181" s="114"/>
      <c r="O181" s="114"/>
      <c r="P181" s="114"/>
      <c r="Q181" s="114"/>
      <c r="R181" s="114"/>
      <c r="S181" s="114"/>
      <c r="T181" s="114"/>
      <c r="U181" s="114"/>
      <c r="V181" s="114"/>
      <c r="W181" s="114"/>
      <c r="X181" s="114"/>
      <c r="Y181" s="114"/>
      <c r="Z181" s="114"/>
    </row>
    <row r="182" spans="1:26" ht="15" customHeight="1">
      <c r="A182" s="131" t="s">
        <v>658</v>
      </c>
      <c r="B182" s="131"/>
      <c r="C182" s="132" t="s">
        <v>659</v>
      </c>
      <c r="D182" s="133">
        <f t="shared" ref="D182:K182" si="187">SUM(D183:D184)</f>
        <v>0</v>
      </c>
      <c r="E182" s="134">
        <f t="shared" si="187"/>
        <v>0</v>
      </c>
      <c r="F182" s="133">
        <f t="shared" si="187"/>
        <v>0</v>
      </c>
      <c r="G182" s="134">
        <f t="shared" si="187"/>
        <v>0</v>
      </c>
      <c r="H182" s="133">
        <f t="shared" si="187"/>
        <v>0</v>
      </c>
      <c r="I182" s="134">
        <f t="shared" si="187"/>
        <v>0</v>
      </c>
      <c r="J182" s="133">
        <f t="shared" si="187"/>
        <v>0</v>
      </c>
      <c r="K182" s="134">
        <f t="shared" si="187"/>
        <v>0</v>
      </c>
      <c r="L182" s="135"/>
      <c r="M182" s="135"/>
      <c r="N182" s="114"/>
      <c r="O182" s="114"/>
      <c r="P182" s="114"/>
      <c r="Q182" s="114"/>
      <c r="R182" s="114"/>
      <c r="S182" s="114"/>
      <c r="T182" s="114"/>
      <c r="U182" s="114"/>
      <c r="V182" s="114"/>
      <c r="W182" s="114"/>
      <c r="X182" s="114"/>
      <c r="Y182" s="114"/>
      <c r="Z182" s="114"/>
    </row>
    <row r="183" spans="1:26" ht="15" customHeight="1">
      <c r="A183" s="136" t="s">
        <v>688</v>
      </c>
      <c r="B183" s="136"/>
      <c r="C183" s="129" t="s">
        <v>689</v>
      </c>
      <c r="D183" s="130">
        <f>+'0BJ PROGR. I-II Y III'!G184</f>
        <v>0</v>
      </c>
      <c r="E183" s="117">
        <f t="shared" ref="E183:E184" si="188">+D183/$J$351*100%</f>
        <v>0</v>
      </c>
      <c r="F183" s="130">
        <f>+'0BJ PROGR. I-II Y III'!AB184</f>
        <v>0</v>
      </c>
      <c r="G183" s="117">
        <f t="shared" ref="G183:G184" si="189">+F183/$J$351*100%</f>
        <v>0</v>
      </c>
      <c r="H183" s="130">
        <f>+'0BJ PROGR. I-II Y III'!AD184</f>
        <v>0</v>
      </c>
      <c r="I183" s="117">
        <f t="shared" ref="I183:I184" si="190">+H183/$J$351*100%</f>
        <v>0</v>
      </c>
      <c r="J183" s="130">
        <f t="shared" ref="J183:K183" si="191">+D183+F183+H183</f>
        <v>0</v>
      </c>
      <c r="K183" s="117">
        <f t="shared" si="191"/>
        <v>0</v>
      </c>
      <c r="L183" s="135"/>
      <c r="M183" s="135"/>
      <c r="N183" s="114"/>
      <c r="O183" s="114"/>
      <c r="P183" s="114"/>
      <c r="Q183" s="114"/>
      <c r="R183" s="114"/>
      <c r="S183" s="114"/>
      <c r="T183" s="114"/>
      <c r="U183" s="114"/>
      <c r="V183" s="114"/>
      <c r="W183" s="114"/>
      <c r="X183" s="114"/>
      <c r="Y183" s="114"/>
      <c r="Z183" s="114"/>
    </row>
    <row r="184" spans="1:26" ht="15" customHeight="1">
      <c r="A184" s="136" t="s">
        <v>690</v>
      </c>
      <c r="B184" s="136"/>
      <c r="C184" s="129" t="s">
        <v>691</v>
      </c>
      <c r="D184" s="130">
        <f>+'0BJ PROGR. I-II Y III'!G185</f>
        <v>0</v>
      </c>
      <c r="E184" s="117">
        <f t="shared" si="188"/>
        <v>0</v>
      </c>
      <c r="F184" s="130">
        <f>+'0BJ PROGR. I-II Y III'!AB185</f>
        <v>0</v>
      </c>
      <c r="G184" s="117">
        <f t="shared" si="189"/>
        <v>0</v>
      </c>
      <c r="H184" s="130">
        <f>+'0BJ PROGR. I-II Y III'!AD185</f>
        <v>0</v>
      </c>
      <c r="I184" s="117">
        <f t="shared" si="190"/>
        <v>0</v>
      </c>
      <c r="J184" s="130">
        <f t="shared" ref="J184:K184" si="192">+D184+F184+H184</f>
        <v>0</v>
      </c>
      <c r="K184" s="117">
        <f t="shared" si="192"/>
        <v>0</v>
      </c>
      <c r="L184" s="135"/>
      <c r="M184" s="135"/>
      <c r="N184" s="114"/>
      <c r="O184" s="114"/>
      <c r="P184" s="114"/>
      <c r="Q184" s="114"/>
      <c r="R184" s="114"/>
      <c r="S184" s="114"/>
      <c r="T184" s="114"/>
      <c r="U184" s="114"/>
      <c r="V184" s="114"/>
      <c r="W184" s="114"/>
      <c r="X184" s="114"/>
      <c r="Y184" s="114"/>
      <c r="Z184" s="114"/>
    </row>
    <row r="185" spans="1:26" ht="15" customHeight="1">
      <c r="A185" s="131" t="s">
        <v>664</v>
      </c>
      <c r="B185" s="131"/>
      <c r="C185" s="132" t="s">
        <v>665</v>
      </c>
      <c r="D185" s="133">
        <f t="shared" ref="D185:K185" si="193">SUM(D186)</f>
        <v>0</v>
      </c>
      <c r="E185" s="134">
        <f t="shared" si="193"/>
        <v>0</v>
      </c>
      <c r="F185" s="133">
        <f t="shared" si="193"/>
        <v>0</v>
      </c>
      <c r="G185" s="134">
        <f t="shared" si="193"/>
        <v>0</v>
      </c>
      <c r="H185" s="133">
        <f t="shared" si="193"/>
        <v>0</v>
      </c>
      <c r="I185" s="134">
        <f t="shared" si="193"/>
        <v>0</v>
      </c>
      <c r="J185" s="133">
        <f t="shared" si="193"/>
        <v>0</v>
      </c>
      <c r="K185" s="134">
        <f t="shared" si="193"/>
        <v>0</v>
      </c>
      <c r="L185" s="135"/>
      <c r="M185" s="135"/>
      <c r="N185" s="114"/>
      <c r="O185" s="114"/>
      <c r="P185" s="114"/>
      <c r="Q185" s="114"/>
      <c r="R185" s="114"/>
      <c r="S185" s="114"/>
      <c r="T185" s="114"/>
      <c r="U185" s="114"/>
      <c r="V185" s="114"/>
      <c r="W185" s="114"/>
      <c r="X185" s="114"/>
      <c r="Y185" s="114"/>
      <c r="Z185" s="114"/>
    </row>
    <row r="186" spans="1:26" ht="15" customHeight="1">
      <c r="A186" s="136" t="s">
        <v>692</v>
      </c>
      <c r="B186" s="136"/>
      <c r="C186" s="129" t="s">
        <v>693</v>
      </c>
      <c r="D186" s="130">
        <f>+'0BJ PROGR. I-II Y III'!G187</f>
        <v>0</v>
      </c>
      <c r="E186" s="117">
        <f>+D186/$J$351*100%</f>
        <v>0</v>
      </c>
      <c r="F186" s="130">
        <f>+'0BJ PROGR. I-II Y III'!AB187</f>
        <v>0</v>
      </c>
      <c r="G186" s="117">
        <f>+F186/$J$351*100%</f>
        <v>0</v>
      </c>
      <c r="H186" s="130">
        <f>+'0BJ PROGR. I-II Y III'!AD187</f>
        <v>0</v>
      </c>
      <c r="I186" s="117">
        <f>+H186/$J$351*100%</f>
        <v>0</v>
      </c>
      <c r="J186" s="130">
        <f t="shared" ref="J186:K186" si="194">+D186+F186+H186</f>
        <v>0</v>
      </c>
      <c r="K186" s="117">
        <f t="shared" si="194"/>
        <v>0</v>
      </c>
      <c r="L186" s="135"/>
      <c r="M186" s="135"/>
      <c r="N186" s="114"/>
      <c r="O186" s="114"/>
      <c r="P186" s="114"/>
      <c r="Q186" s="114"/>
      <c r="R186" s="114"/>
      <c r="S186" s="114"/>
      <c r="T186" s="114"/>
      <c r="U186" s="114"/>
      <c r="V186" s="114"/>
      <c r="W186" s="114"/>
      <c r="X186" s="114"/>
      <c r="Y186" s="114"/>
      <c r="Z186" s="114"/>
    </row>
    <row r="187" spans="1:26" ht="15" customHeight="1">
      <c r="A187" s="131" t="s">
        <v>680</v>
      </c>
      <c r="B187" s="131"/>
      <c r="C187" s="132" t="s">
        <v>681</v>
      </c>
      <c r="D187" s="133">
        <f t="shared" ref="D187:K187" si="195">SUM(D188:D189)</f>
        <v>0</v>
      </c>
      <c r="E187" s="134">
        <f t="shared" si="195"/>
        <v>0</v>
      </c>
      <c r="F187" s="133">
        <f t="shared" si="195"/>
        <v>0</v>
      </c>
      <c r="G187" s="134">
        <f t="shared" si="195"/>
        <v>0</v>
      </c>
      <c r="H187" s="133">
        <f t="shared" si="195"/>
        <v>0</v>
      </c>
      <c r="I187" s="134">
        <f t="shared" si="195"/>
        <v>0</v>
      </c>
      <c r="J187" s="133">
        <f t="shared" si="195"/>
        <v>0</v>
      </c>
      <c r="K187" s="134">
        <f t="shared" si="195"/>
        <v>0</v>
      </c>
      <c r="L187" s="135"/>
      <c r="M187" s="135"/>
      <c r="N187" s="114"/>
      <c r="O187" s="114"/>
      <c r="P187" s="114"/>
      <c r="Q187" s="114"/>
      <c r="R187" s="114"/>
      <c r="S187" s="114"/>
      <c r="T187" s="114"/>
      <c r="U187" s="114"/>
      <c r="V187" s="114"/>
      <c r="W187" s="114"/>
      <c r="X187" s="114"/>
      <c r="Y187" s="114"/>
      <c r="Z187" s="114"/>
    </row>
    <row r="188" spans="1:26" ht="15" customHeight="1">
      <c r="A188" s="136" t="s">
        <v>682</v>
      </c>
      <c r="B188" s="136"/>
      <c r="C188" s="129" t="s">
        <v>683</v>
      </c>
      <c r="D188" s="130">
        <f>+'0BJ PROGR. I-II Y III'!G189</f>
        <v>0</v>
      </c>
      <c r="E188" s="117">
        <f t="shared" ref="E188:E189" si="196">+D188/$J$351*100%</f>
        <v>0</v>
      </c>
      <c r="F188" s="130">
        <f>+'0BJ PROGR. I-II Y III'!AB189</f>
        <v>0</v>
      </c>
      <c r="G188" s="117">
        <f t="shared" ref="G188:G189" si="197">+F188/$J$351*100%</f>
        <v>0</v>
      </c>
      <c r="H188" s="130">
        <f>+'0BJ PROGR. I-II Y III'!AD189</f>
        <v>0</v>
      </c>
      <c r="I188" s="117">
        <f t="shared" ref="I188:I189" si="198">+H188/$J$351*100%</f>
        <v>0</v>
      </c>
      <c r="J188" s="130">
        <f t="shared" ref="J188:K188" si="199">+D188+F188+H188</f>
        <v>0</v>
      </c>
      <c r="K188" s="117">
        <f t="shared" si="199"/>
        <v>0</v>
      </c>
      <c r="L188" s="135"/>
      <c r="M188" s="135"/>
      <c r="N188" s="114"/>
      <c r="O188" s="114"/>
      <c r="P188" s="114"/>
      <c r="Q188" s="114"/>
      <c r="R188" s="114"/>
      <c r="S188" s="114"/>
      <c r="T188" s="114"/>
      <c r="U188" s="114"/>
      <c r="V188" s="114"/>
      <c r="W188" s="114"/>
      <c r="X188" s="114"/>
      <c r="Y188" s="114"/>
      <c r="Z188" s="114"/>
    </row>
    <row r="189" spans="1:26" ht="15" customHeight="1">
      <c r="A189" s="136" t="s">
        <v>684</v>
      </c>
      <c r="B189" s="136"/>
      <c r="C189" s="129" t="s">
        <v>685</v>
      </c>
      <c r="D189" s="130">
        <f>+'0BJ PROGR. I-II Y III'!G190</f>
        <v>0</v>
      </c>
      <c r="E189" s="117">
        <f t="shared" si="196"/>
        <v>0</v>
      </c>
      <c r="F189" s="130">
        <f>+'0BJ PROGR. I-II Y III'!AB190</f>
        <v>0</v>
      </c>
      <c r="G189" s="117">
        <f t="shared" si="197"/>
        <v>0</v>
      </c>
      <c r="H189" s="130">
        <f>+'0BJ PROGR. I-II Y III'!AD190</f>
        <v>0</v>
      </c>
      <c r="I189" s="117">
        <f t="shared" si="198"/>
        <v>0</v>
      </c>
      <c r="J189" s="130">
        <f t="shared" ref="J189:K189" si="200">+D189+F189+H189</f>
        <v>0</v>
      </c>
      <c r="K189" s="117">
        <f t="shared" si="200"/>
        <v>0</v>
      </c>
      <c r="L189" s="135"/>
      <c r="M189" s="135"/>
      <c r="N189" s="114"/>
      <c r="O189" s="114"/>
      <c r="P189" s="114"/>
      <c r="Q189" s="114"/>
      <c r="R189" s="114"/>
      <c r="S189" s="114"/>
      <c r="T189" s="114"/>
      <c r="U189" s="114"/>
      <c r="V189" s="114"/>
      <c r="W189" s="114"/>
      <c r="X189" s="114"/>
      <c r="Y189" s="114"/>
      <c r="Z189" s="114"/>
    </row>
    <row r="190" spans="1:26" ht="15" customHeight="1">
      <c r="A190" s="116"/>
      <c r="B190" s="116"/>
      <c r="C190" s="129"/>
      <c r="D190" s="130"/>
      <c r="E190" s="117"/>
      <c r="F190" s="130"/>
      <c r="G190" s="117"/>
      <c r="H190" s="130"/>
      <c r="I190" s="117"/>
      <c r="J190" s="130"/>
      <c r="K190" s="117"/>
      <c r="L190" s="135"/>
      <c r="M190" s="135"/>
      <c r="N190" s="114"/>
      <c r="O190" s="114"/>
      <c r="P190" s="114"/>
      <c r="Q190" s="114"/>
      <c r="R190" s="114"/>
      <c r="S190" s="114"/>
      <c r="T190" s="114"/>
      <c r="U190" s="114"/>
      <c r="V190" s="114"/>
      <c r="W190" s="114"/>
      <c r="X190" s="114"/>
      <c r="Y190" s="114"/>
      <c r="Z190" s="114"/>
    </row>
    <row r="191" spans="1:26" ht="15" customHeight="1">
      <c r="A191" s="131">
        <v>6</v>
      </c>
      <c r="B191" s="131"/>
      <c r="C191" s="132" t="s">
        <v>136</v>
      </c>
      <c r="D191" s="133">
        <f t="shared" ref="D191:K191" si="201">+D193+D209+D214+D220+D225+D227+D231</f>
        <v>341664359</v>
      </c>
      <c r="E191" s="134">
        <f t="shared" si="201"/>
        <v>8.8856081435762541E-2</v>
      </c>
      <c r="F191" s="133">
        <f t="shared" si="201"/>
        <v>1000000</v>
      </c>
      <c r="G191" s="134">
        <f t="shared" si="201"/>
        <v>2.6006833635159042E-4</v>
      </c>
      <c r="H191" s="133">
        <f t="shared" si="201"/>
        <v>31000000</v>
      </c>
      <c r="I191" s="134">
        <f t="shared" si="201"/>
        <v>8.0621184268993042E-3</v>
      </c>
      <c r="J191" s="133">
        <f t="shared" si="201"/>
        <v>373664359</v>
      </c>
      <c r="K191" s="134">
        <f t="shared" si="201"/>
        <v>9.7178268199013443E-2</v>
      </c>
      <c r="L191" s="135"/>
      <c r="M191" s="135"/>
      <c r="N191" s="114"/>
      <c r="O191" s="114"/>
      <c r="P191" s="114"/>
      <c r="Q191" s="114"/>
      <c r="R191" s="114"/>
      <c r="S191" s="114"/>
      <c r="T191" s="114"/>
      <c r="U191" s="114"/>
      <c r="V191" s="114"/>
      <c r="W191" s="114"/>
      <c r="X191" s="114"/>
      <c r="Y191" s="114"/>
      <c r="Z191" s="114"/>
    </row>
    <row r="192" spans="1:26" ht="15" customHeight="1">
      <c r="A192" s="136"/>
      <c r="B192" s="136"/>
      <c r="C192" s="129"/>
      <c r="D192" s="130"/>
      <c r="E192" s="117"/>
      <c r="F192" s="130"/>
      <c r="G192" s="117"/>
      <c r="H192" s="130"/>
      <c r="I192" s="117"/>
      <c r="J192" s="130"/>
      <c r="K192" s="117"/>
      <c r="L192" s="135"/>
      <c r="M192" s="135"/>
      <c r="N192" s="114"/>
      <c r="O192" s="114"/>
      <c r="P192" s="114"/>
      <c r="Q192" s="114"/>
      <c r="R192" s="114"/>
      <c r="S192" s="114"/>
      <c r="T192" s="114"/>
      <c r="U192" s="114"/>
      <c r="V192" s="114"/>
      <c r="W192" s="114"/>
      <c r="X192" s="114"/>
      <c r="Y192" s="114"/>
      <c r="Z192" s="114"/>
    </row>
    <row r="193" spans="1:26" ht="15" customHeight="1">
      <c r="A193" s="131" t="s">
        <v>694</v>
      </c>
      <c r="B193" s="131"/>
      <c r="C193" s="132" t="s">
        <v>695</v>
      </c>
      <c r="D193" s="133">
        <f t="shared" ref="D193:K193" si="202">SUM(D194:D202)</f>
        <v>202264359</v>
      </c>
      <c r="E193" s="134">
        <f t="shared" si="202"/>
        <v>5.2602555348350837E-2</v>
      </c>
      <c r="F193" s="133">
        <f t="shared" si="202"/>
        <v>0</v>
      </c>
      <c r="G193" s="134">
        <f t="shared" si="202"/>
        <v>0</v>
      </c>
      <c r="H193" s="133">
        <f t="shared" si="202"/>
        <v>0</v>
      </c>
      <c r="I193" s="134">
        <f t="shared" si="202"/>
        <v>0</v>
      </c>
      <c r="J193" s="133">
        <f t="shared" si="202"/>
        <v>202264359</v>
      </c>
      <c r="K193" s="134">
        <f t="shared" si="202"/>
        <v>5.2602555348350837E-2</v>
      </c>
      <c r="L193" s="135"/>
      <c r="M193" s="135"/>
      <c r="N193" s="114"/>
      <c r="O193" s="114"/>
      <c r="P193" s="114"/>
      <c r="Q193" s="114"/>
      <c r="R193" s="114"/>
      <c r="S193" s="114"/>
      <c r="T193" s="114"/>
      <c r="U193" s="114"/>
      <c r="V193" s="114"/>
      <c r="W193" s="114"/>
      <c r="X193" s="114"/>
      <c r="Y193" s="114"/>
      <c r="Z193" s="114"/>
    </row>
    <row r="194" spans="1:26" ht="15" customHeight="1">
      <c r="A194" s="136" t="s">
        <v>696</v>
      </c>
      <c r="B194" s="136"/>
      <c r="C194" s="129" t="s">
        <v>697</v>
      </c>
      <c r="D194" s="130">
        <f>+'0BJ PROGR. I-II Y III'!G195</f>
        <v>3532000</v>
      </c>
      <c r="E194" s="117">
        <f t="shared" ref="E194:E202" si="203">+D194/$J$351*100%</f>
        <v>9.1856136399381743E-4</v>
      </c>
      <c r="F194" s="130">
        <f>+'0BJ PROGR. I-II Y III'!AB195</f>
        <v>0</v>
      </c>
      <c r="G194" s="117">
        <f t="shared" ref="G194:G202" si="204">+F194/$J$351*100%</f>
        <v>0</v>
      </c>
      <c r="H194" s="130">
        <f>+'0BJ PROGR. I-II Y III'!AD195</f>
        <v>0</v>
      </c>
      <c r="I194" s="117">
        <f t="shared" ref="I194:I202" si="205">+H194/$J$351*100%</f>
        <v>0</v>
      </c>
      <c r="J194" s="130">
        <f t="shared" ref="J194:K194" si="206">+D194+F194+H194</f>
        <v>3532000</v>
      </c>
      <c r="K194" s="117">
        <f t="shared" si="206"/>
        <v>9.1856136399381743E-4</v>
      </c>
      <c r="L194" s="135"/>
      <c r="M194" s="135"/>
      <c r="N194" s="114"/>
      <c r="O194" s="114"/>
      <c r="P194" s="114"/>
      <c r="Q194" s="114"/>
      <c r="R194" s="114"/>
      <c r="S194" s="114"/>
      <c r="T194" s="114"/>
      <c r="U194" s="114"/>
      <c r="V194" s="114"/>
      <c r="W194" s="114"/>
      <c r="X194" s="114"/>
      <c r="Y194" s="114"/>
      <c r="Z194" s="114"/>
    </row>
    <row r="195" spans="1:26" ht="15" customHeight="1">
      <c r="A195" s="136" t="s">
        <v>698</v>
      </c>
      <c r="B195" s="136"/>
      <c r="C195" s="129" t="s">
        <v>699</v>
      </c>
      <c r="D195" s="130">
        <f>+'0BJ PROGR. I-II Y III'!G197</f>
        <v>18097289.920000002</v>
      </c>
      <c r="E195" s="117">
        <f t="shared" si="203"/>
        <v>4.7065320819668077E-3</v>
      </c>
      <c r="F195" s="130">
        <f>+'0BJ PROGR. I-II Y III'!AB197</f>
        <v>0</v>
      </c>
      <c r="G195" s="117">
        <f t="shared" si="204"/>
        <v>0</v>
      </c>
      <c r="H195" s="130">
        <f>+'0BJ PROGR. I-II Y III'!AD197</f>
        <v>0</v>
      </c>
      <c r="I195" s="117">
        <f t="shared" si="205"/>
        <v>0</v>
      </c>
      <c r="J195" s="130">
        <f t="shared" ref="J195:K195" si="207">+D195+F195+H195</f>
        <v>18097289.920000002</v>
      </c>
      <c r="K195" s="117">
        <f t="shared" si="207"/>
        <v>4.7065320819668077E-3</v>
      </c>
      <c r="L195" s="135"/>
      <c r="M195" s="135"/>
      <c r="N195" s="114"/>
      <c r="O195" s="114"/>
      <c r="P195" s="114"/>
      <c r="Q195" s="114"/>
      <c r="R195" s="114"/>
      <c r="S195" s="114"/>
      <c r="T195" s="114"/>
      <c r="U195" s="114"/>
      <c r="V195" s="114"/>
      <c r="W195" s="114"/>
      <c r="X195" s="114"/>
      <c r="Y195" s="114"/>
      <c r="Z195" s="114"/>
    </row>
    <row r="196" spans="1:26" ht="15" customHeight="1">
      <c r="A196" s="136" t="s">
        <v>700</v>
      </c>
      <c r="B196" s="136"/>
      <c r="C196" s="129" t="s">
        <v>701</v>
      </c>
      <c r="D196" s="130">
        <f>+'0BJ PROGR. I-II Y III'!G201</f>
        <v>35320000</v>
      </c>
      <c r="E196" s="117">
        <f t="shared" si="203"/>
        <v>9.1856136399381741E-3</v>
      </c>
      <c r="F196" s="130">
        <f>+'0BJ PROGR. I-II Y III'!AB201</f>
        <v>0</v>
      </c>
      <c r="G196" s="117">
        <f t="shared" si="204"/>
        <v>0</v>
      </c>
      <c r="H196" s="130">
        <f>+'0BJ PROGR. I-II Y III'!AD201</f>
        <v>0</v>
      </c>
      <c r="I196" s="117">
        <f t="shared" si="205"/>
        <v>0</v>
      </c>
      <c r="J196" s="130">
        <f t="shared" ref="J196:K196" si="208">+D196+F196+H196</f>
        <v>35320000</v>
      </c>
      <c r="K196" s="117">
        <f t="shared" si="208"/>
        <v>9.1856136399381741E-3</v>
      </c>
      <c r="L196" s="135"/>
      <c r="M196" s="135"/>
      <c r="N196" s="114"/>
      <c r="O196" s="114"/>
      <c r="P196" s="114"/>
      <c r="Q196" s="114"/>
      <c r="R196" s="114"/>
      <c r="S196" s="114"/>
      <c r="T196" s="114"/>
      <c r="U196" s="114"/>
      <c r="V196" s="114"/>
      <c r="W196" s="114"/>
      <c r="X196" s="114"/>
      <c r="Y196" s="114"/>
      <c r="Z196" s="114"/>
    </row>
    <row r="197" spans="1:26" ht="15" customHeight="1">
      <c r="A197" s="136" t="s">
        <v>702</v>
      </c>
      <c r="B197" s="136"/>
      <c r="C197" s="129" t="s">
        <v>703</v>
      </c>
      <c r="D197" s="130">
        <f>+'0BJ PROGR. I-II Y III'!G203</f>
        <v>145315069.07999998</v>
      </c>
      <c r="E197" s="117">
        <f t="shared" si="203"/>
        <v>3.7791848262452035E-2</v>
      </c>
      <c r="F197" s="130">
        <f>+'0BJ PROGR. I-II Y III'!AB203</f>
        <v>0</v>
      </c>
      <c r="G197" s="117">
        <f t="shared" si="204"/>
        <v>0</v>
      </c>
      <c r="H197" s="130">
        <f>+'0BJ PROGR. I-II Y III'!AD203</f>
        <v>0</v>
      </c>
      <c r="I197" s="117">
        <f t="shared" si="205"/>
        <v>0</v>
      </c>
      <c r="J197" s="130">
        <f t="shared" ref="J197:K197" si="209">+D197+F197+H197</f>
        <v>145315069.07999998</v>
      </c>
      <c r="K197" s="117">
        <f t="shared" si="209"/>
        <v>3.7791848262452035E-2</v>
      </c>
      <c r="L197" s="135"/>
      <c r="M197" s="135"/>
      <c r="N197" s="114"/>
      <c r="O197" s="114"/>
      <c r="P197" s="114"/>
      <c r="Q197" s="114"/>
      <c r="R197" s="114"/>
      <c r="S197" s="114"/>
      <c r="T197" s="114"/>
      <c r="U197" s="114"/>
      <c r="V197" s="114"/>
      <c r="W197" s="114"/>
      <c r="X197" s="114"/>
      <c r="Y197" s="114"/>
      <c r="Z197" s="114"/>
    </row>
    <row r="198" spans="1:26" ht="15" customHeight="1">
      <c r="A198" s="136" t="s">
        <v>704</v>
      </c>
      <c r="B198" s="136"/>
      <c r="C198" s="129" t="s">
        <v>705</v>
      </c>
      <c r="D198" s="130">
        <f>+'0BJ PROGR. I-II Y III'!G209</f>
        <v>0</v>
      </c>
      <c r="E198" s="117">
        <f t="shared" si="203"/>
        <v>0</v>
      </c>
      <c r="F198" s="130">
        <f>+'0BJ PROGR. I-II Y III'!AB209</f>
        <v>0</v>
      </c>
      <c r="G198" s="117">
        <f t="shared" si="204"/>
        <v>0</v>
      </c>
      <c r="H198" s="130">
        <f>+'0BJ PROGR. I-II Y III'!AD209</f>
        <v>0</v>
      </c>
      <c r="I198" s="117">
        <f t="shared" si="205"/>
        <v>0</v>
      </c>
      <c r="J198" s="130">
        <f t="shared" ref="J198:K198" si="210">+D198+F198+H198</f>
        <v>0</v>
      </c>
      <c r="K198" s="117">
        <f t="shared" si="210"/>
        <v>0</v>
      </c>
      <c r="L198" s="135"/>
      <c r="M198" s="135"/>
      <c r="N198" s="114"/>
      <c r="O198" s="114"/>
      <c r="P198" s="114"/>
      <c r="Q198" s="114"/>
      <c r="R198" s="114"/>
      <c r="S198" s="114"/>
      <c r="T198" s="114"/>
      <c r="U198" s="114"/>
      <c r="V198" s="114"/>
      <c r="W198" s="114"/>
      <c r="X198" s="114"/>
      <c r="Y198" s="114"/>
      <c r="Z198" s="114"/>
    </row>
    <row r="199" spans="1:26" ht="15" customHeight="1">
      <c r="A199" s="136" t="s">
        <v>706</v>
      </c>
      <c r="B199" s="136"/>
      <c r="C199" s="129" t="s">
        <v>707</v>
      </c>
      <c r="D199" s="130">
        <f>+'0BJ PROGR. I-II Y III'!G210</f>
        <v>0</v>
      </c>
      <c r="E199" s="117">
        <f t="shared" si="203"/>
        <v>0</v>
      </c>
      <c r="F199" s="130">
        <f>+'0BJ PROGR. I-II Y III'!AB210</f>
        <v>0</v>
      </c>
      <c r="G199" s="117">
        <f t="shared" si="204"/>
        <v>0</v>
      </c>
      <c r="H199" s="130">
        <f>+'0BJ PROGR. I-II Y III'!AD210</f>
        <v>0</v>
      </c>
      <c r="I199" s="117">
        <f t="shared" si="205"/>
        <v>0</v>
      </c>
      <c r="J199" s="130">
        <f t="shared" ref="J199:K199" si="211">+D199+F199+H199</f>
        <v>0</v>
      </c>
      <c r="K199" s="117">
        <f t="shared" si="211"/>
        <v>0</v>
      </c>
      <c r="L199" s="135"/>
      <c r="M199" s="135"/>
      <c r="N199" s="114"/>
      <c r="O199" s="114"/>
      <c r="P199" s="114"/>
      <c r="Q199" s="114"/>
      <c r="R199" s="114"/>
      <c r="S199" s="114"/>
      <c r="T199" s="114"/>
      <c r="U199" s="114"/>
      <c r="V199" s="114"/>
      <c r="W199" s="114"/>
      <c r="X199" s="114"/>
      <c r="Y199" s="114"/>
      <c r="Z199" s="114"/>
    </row>
    <row r="200" spans="1:26" ht="15" customHeight="1">
      <c r="A200" s="136" t="s">
        <v>708</v>
      </c>
      <c r="B200" s="136"/>
      <c r="C200" s="129" t="s">
        <v>709</v>
      </c>
      <c r="D200" s="130">
        <f>+'0BJ PROGR. I-II Y III'!G211</f>
        <v>0</v>
      </c>
      <c r="E200" s="117">
        <f t="shared" si="203"/>
        <v>0</v>
      </c>
      <c r="F200" s="130">
        <f>+'0BJ PROGR. I-II Y III'!AB211</f>
        <v>0</v>
      </c>
      <c r="G200" s="117">
        <f t="shared" si="204"/>
        <v>0</v>
      </c>
      <c r="H200" s="130">
        <f>+'0BJ PROGR. I-II Y III'!AD211</f>
        <v>0</v>
      </c>
      <c r="I200" s="117">
        <f t="shared" si="205"/>
        <v>0</v>
      </c>
      <c r="J200" s="130">
        <f t="shared" ref="J200:K200" si="212">+D200+F200+H200</f>
        <v>0</v>
      </c>
      <c r="K200" s="117">
        <f t="shared" si="212"/>
        <v>0</v>
      </c>
      <c r="L200" s="135"/>
      <c r="M200" s="135"/>
      <c r="N200" s="114"/>
      <c r="O200" s="114"/>
      <c r="P200" s="114"/>
      <c r="Q200" s="114"/>
      <c r="R200" s="114"/>
      <c r="S200" s="114"/>
      <c r="T200" s="114"/>
      <c r="U200" s="114"/>
      <c r="V200" s="114"/>
      <c r="W200" s="114"/>
      <c r="X200" s="114"/>
      <c r="Y200" s="114"/>
      <c r="Z200" s="114"/>
    </row>
    <row r="201" spans="1:26" ht="15" customHeight="1">
      <c r="A201" s="136" t="s">
        <v>710</v>
      </c>
      <c r="B201" s="136"/>
      <c r="C201" s="129" t="s">
        <v>711</v>
      </c>
      <c r="D201" s="130">
        <f>+'0BJ PROGR. I-II Y III'!G212</f>
        <v>0</v>
      </c>
      <c r="E201" s="117">
        <f t="shared" si="203"/>
        <v>0</v>
      </c>
      <c r="F201" s="130">
        <f>+'0BJ PROGR. I-II Y III'!AB212</f>
        <v>0</v>
      </c>
      <c r="G201" s="117">
        <f t="shared" si="204"/>
        <v>0</v>
      </c>
      <c r="H201" s="130">
        <f>+'0BJ PROGR. I-II Y III'!AD212</f>
        <v>0</v>
      </c>
      <c r="I201" s="117">
        <f t="shared" si="205"/>
        <v>0</v>
      </c>
      <c r="J201" s="130">
        <f t="shared" ref="J201:K201" si="213">+D201+F201+H201</f>
        <v>0</v>
      </c>
      <c r="K201" s="117">
        <f t="shared" si="213"/>
        <v>0</v>
      </c>
      <c r="L201" s="135"/>
      <c r="M201" s="135"/>
      <c r="N201" s="114"/>
      <c r="O201" s="114"/>
      <c r="P201" s="114"/>
      <c r="Q201" s="114"/>
      <c r="R201" s="114"/>
      <c r="S201" s="114"/>
      <c r="T201" s="114"/>
      <c r="U201" s="114"/>
      <c r="V201" s="114"/>
      <c r="W201" s="114"/>
      <c r="X201" s="114"/>
      <c r="Y201" s="114"/>
      <c r="Z201" s="114"/>
    </row>
    <row r="202" spans="1:26" ht="15" customHeight="1">
      <c r="A202" s="136" t="s">
        <v>712</v>
      </c>
      <c r="B202" s="136"/>
      <c r="C202" s="129" t="s">
        <v>713</v>
      </c>
      <c r="D202" s="130">
        <f>+'0BJ PROGR. I-II Y III'!G213</f>
        <v>0</v>
      </c>
      <c r="E202" s="117">
        <f t="shared" si="203"/>
        <v>0</v>
      </c>
      <c r="F202" s="130">
        <f>+'0BJ PROGR. I-II Y III'!AB213</f>
        <v>0</v>
      </c>
      <c r="G202" s="117">
        <f t="shared" si="204"/>
        <v>0</v>
      </c>
      <c r="H202" s="130">
        <f>+'0BJ PROGR. I-II Y III'!AD213</f>
        <v>0</v>
      </c>
      <c r="I202" s="117">
        <f t="shared" si="205"/>
        <v>0</v>
      </c>
      <c r="J202" s="130">
        <f t="shared" ref="J202:K202" si="214">+D202+F202+H202</f>
        <v>0</v>
      </c>
      <c r="K202" s="117">
        <f t="shared" si="214"/>
        <v>0</v>
      </c>
      <c r="L202" s="135"/>
      <c r="M202" s="135"/>
      <c r="N202" s="114"/>
      <c r="O202" s="114"/>
      <c r="P202" s="114"/>
      <c r="Q202" s="114"/>
      <c r="R202" s="114"/>
      <c r="S202" s="114"/>
      <c r="T202" s="114"/>
      <c r="U202" s="114"/>
      <c r="V202" s="114"/>
      <c r="W202" s="114"/>
      <c r="X202" s="114"/>
      <c r="Y202" s="114"/>
      <c r="Z202" s="114"/>
    </row>
    <row r="203" spans="1:26" ht="15" customHeight="1">
      <c r="A203" s="131" t="s">
        <v>714</v>
      </c>
      <c r="B203" s="131"/>
      <c r="C203" s="132" t="s">
        <v>715</v>
      </c>
      <c r="D203" s="133">
        <f t="shared" ref="D203:K203" si="215">SUM(D204:D207)</f>
        <v>1200000</v>
      </c>
      <c r="E203" s="134">
        <f t="shared" si="215"/>
        <v>3.1208200362190853E-4</v>
      </c>
      <c r="F203" s="133">
        <f t="shared" si="215"/>
        <v>600000</v>
      </c>
      <c r="G203" s="134">
        <f t="shared" si="215"/>
        <v>1.5604100181095427E-4</v>
      </c>
      <c r="H203" s="133">
        <f t="shared" si="215"/>
        <v>2200000</v>
      </c>
      <c r="I203" s="134">
        <f t="shared" si="215"/>
        <v>5.7215033997349901E-4</v>
      </c>
      <c r="J203" s="133">
        <f t="shared" si="215"/>
        <v>4000000</v>
      </c>
      <c r="K203" s="134">
        <f t="shared" si="215"/>
        <v>1.0402733454063619E-3</v>
      </c>
      <c r="L203" s="135"/>
      <c r="M203" s="135"/>
      <c r="N203" s="114"/>
      <c r="O203" s="114"/>
      <c r="P203" s="114"/>
      <c r="Q203" s="114"/>
      <c r="R203" s="114"/>
      <c r="S203" s="114"/>
      <c r="T203" s="114"/>
      <c r="U203" s="114"/>
      <c r="V203" s="114"/>
      <c r="W203" s="114"/>
      <c r="X203" s="114"/>
      <c r="Y203" s="114"/>
      <c r="Z203" s="114"/>
    </row>
    <row r="204" spans="1:26" ht="15" customHeight="1">
      <c r="A204" s="136" t="s">
        <v>716</v>
      </c>
      <c r="B204" s="136"/>
      <c r="C204" s="129" t="s">
        <v>717</v>
      </c>
      <c r="D204" s="130">
        <f>+'0BJ PROGR. I-II Y III'!G215</f>
        <v>0</v>
      </c>
      <c r="E204" s="117">
        <f t="shared" ref="E204:E207" si="216">+D204/$J$351*100%</f>
        <v>0</v>
      </c>
      <c r="F204" s="130">
        <f>+'0BJ PROGR. I-II Y III'!AB215</f>
        <v>0</v>
      </c>
      <c r="G204" s="117">
        <f t="shared" ref="G204:G207" si="217">+F204/$J$351*100%</f>
        <v>0</v>
      </c>
      <c r="H204" s="130">
        <f>+'0BJ PROGR. I-II Y III'!AD215</f>
        <v>0</v>
      </c>
      <c r="I204" s="117">
        <f t="shared" ref="I204:I207" si="218">+H204/$J$351*100%</f>
        <v>0</v>
      </c>
      <c r="J204" s="130">
        <f t="shared" ref="J204:K204" si="219">+D204+F204+H204</f>
        <v>0</v>
      </c>
      <c r="K204" s="117">
        <f t="shared" si="219"/>
        <v>0</v>
      </c>
      <c r="L204" s="135"/>
      <c r="M204" s="135"/>
      <c r="N204" s="114"/>
      <c r="O204" s="114"/>
      <c r="P204" s="114"/>
      <c r="Q204" s="114"/>
      <c r="R204" s="114"/>
      <c r="S204" s="114"/>
      <c r="T204" s="114"/>
      <c r="U204" s="114"/>
      <c r="V204" s="114"/>
      <c r="W204" s="114"/>
      <c r="X204" s="114"/>
      <c r="Y204" s="114"/>
      <c r="Z204" s="114"/>
    </row>
    <row r="205" spans="1:26" ht="15" customHeight="1">
      <c r="A205" s="136" t="s">
        <v>718</v>
      </c>
      <c r="B205" s="136"/>
      <c r="C205" s="129" t="s">
        <v>719</v>
      </c>
      <c r="D205" s="130">
        <f>+'0BJ PROGR. I-II Y III'!G216</f>
        <v>0</v>
      </c>
      <c r="E205" s="117">
        <f t="shared" si="216"/>
        <v>0</v>
      </c>
      <c r="F205" s="130">
        <f>+'0BJ PROGR. I-II Y III'!AB216</f>
        <v>0</v>
      </c>
      <c r="G205" s="117">
        <f t="shared" si="217"/>
        <v>0</v>
      </c>
      <c r="H205" s="130">
        <f>+'0BJ PROGR. I-II Y III'!AD216</f>
        <v>0</v>
      </c>
      <c r="I205" s="117">
        <f t="shared" si="218"/>
        <v>0</v>
      </c>
      <c r="J205" s="130">
        <f t="shared" ref="J205:K205" si="220">+D205+F205+H205</f>
        <v>0</v>
      </c>
      <c r="K205" s="117">
        <f t="shared" si="220"/>
        <v>0</v>
      </c>
      <c r="L205" s="135"/>
      <c r="M205" s="135"/>
      <c r="N205" s="114"/>
      <c r="O205" s="114"/>
      <c r="P205" s="114"/>
      <c r="Q205" s="114"/>
      <c r="R205" s="114"/>
      <c r="S205" s="114"/>
      <c r="T205" s="114"/>
      <c r="U205" s="114"/>
      <c r="V205" s="114"/>
      <c r="W205" s="114"/>
      <c r="X205" s="114"/>
      <c r="Y205" s="114"/>
      <c r="Z205" s="114"/>
    </row>
    <row r="206" spans="1:26" ht="15" customHeight="1">
      <c r="A206" s="136" t="s">
        <v>720</v>
      </c>
      <c r="B206" s="136"/>
      <c r="C206" s="129" t="s">
        <v>721</v>
      </c>
      <c r="D206" s="130">
        <f>+'0BJ PROGR. I-II Y III'!G217</f>
        <v>0</v>
      </c>
      <c r="E206" s="117">
        <f t="shared" si="216"/>
        <v>0</v>
      </c>
      <c r="F206" s="130">
        <f>+'0BJ PROGR. I-II Y III'!AB217</f>
        <v>0</v>
      </c>
      <c r="G206" s="117">
        <f t="shared" si="217"/>
        <v>0</v>
      </c>
      <c r="H206" s="130">
        <f>+'0BJ PROGR. I-II Y III'!AD217</f>
        <v>0</v>
      </c>
      <c r="I206" s="117">
        <f t="shared" si="218"/>
        <v>0</v>
      </c>
      <c r="J206" s="130">
        <f t="shared" ref="J206:K206" si="221">+D206+F206+H206</f>
        <v>0</v>
      </c>
      <c r="K206" s="117">
        <f t="shared" si="221"/>
        <v>0</v>
      </c>
      <c r="L206" s="135"/>
      <c r="M206" s="135"/>
      <c r="N206" s="114"/>
      <c r="O206" s="114"/>
      <c r="P206" s="114"/>
      <c r="Q206" s="114"/>
      <c r="R206" s="114"/>
      <c r="S206" s="114"/>
      <c r="T206" s="114"/>
      <c r="U206" s="114"/>
      <c r="V206" s="114"/>
      <c r="W206" s="114"/>
      <c r="X206" s="114"/>
      <c r="Y206" s="114"/>
      <c r="Z206" s="114"/>
    </row>
    <row r="207" spans="1:26" ht="15" customHeight="1">
      <c r="A207" s="136" t="s">
        <v>722</v>
      </c>
      <c r="B207" s="136"/>
      <c r="C207" s="129" t="s">
        <v>723</v>
      </c>
      <c r="D207" s="130">
        <f>+'0BJ PROGR. I-II Y III'!G218</f>
        <v>1200000</v>
      </c>
      <c r="E207" s="117">
        <f t="shared" si="216"/>
        <v>3.1208200362190853E-4</v>
      </c>
      <c r="F207" s="130">
        <f>+'0BJ PROGR. I-II Y III'!AB218</f>
        <v>600000</v>
      </c>
      <c r="G207" s="117">
        <f t="shared" si="217"/>
        <v>1.5604100181095427E-4</v>
      </c>
      <c r="H207" s="130">
        <f>+'0BJ PROGR. I-II Y III'!AD218</f>
        <v>2200000</v>
      </c>
      <c r="I207" s="117">
        <f t="shared" si="218"/>
        <v>5.7215033997349901E-4</v>
      </c>
      <c r="J207" s="130">
        <f t="shared" ref="J207:K207" si="222">+D207+F207+H207</f>
        <v>4000000</v>
      </c>
      <c r="K207" s="117">
        <f t="shared" si="222"/>
        <v>1.0402733454063619E-3</v>
      </c>
      <c r="L207" s="135"/>
      <c r="M207" s="135"/>
      <c r="N207" s="114"/>
      <c r="O207" s="114"/>
      <c r="P207" s="114"/>
      <c r="Q207" s="114"/>
      <c r="R207" s="114"/>
      <c r="S207" s="114"/>
      <c r="T207" s="114"/>
      <c r="U207" s="114"/>
      <c r="V207" s="114"/>
      <c r="W207" s="114"/>
      <c r="X207" s="114"/>
      <c r="Y207" s="114"/>
      <c r="Z207" s="114"/>
    </row>
    <row r="208" spans="1:26" ht="15" customHeight="1">
      <c r="A208" s="136"/>
      <c r="B208" s="136"/>
      <c r="C208" s="129"/>
      <c r="D208" s="130"/>
      <c r="E208" s="117"/>
      <c r="F208" s="130"/>
      <c r="G208" s="117"/>
      <c r="H208" s="130"/>
      <c r="I208" s="117"/>
      <c r="J208" s="130"/>
      <c r="K208" s="117"/>
      <c r="L208" s="135"/>
      <c r="M208" s="135"/>
      <c r="N208" s="114"/>
      <c r="O208" s="114"/>
      <c r="P208" s="114"/>
      <c r="Q208" s="114"/>
      <c r="R208" s="114"/>
      <c r="S208" s="114"/>
      <c r="T208" s="114"/>
      <c r="U208" s="114"/>
      <c r="V208" s="114"/>
      <c r="W208" s="114"/>
      <c r="X208" s="114"/>
      <c r="Y208" s="114"/>
      <c r="Z208" s="114"/>
    </row>
    <row r="209" spans="1:26" ht="15" customHeight="1">
      <c r="A209" s="131" t="s">
        <v>724</v>
      </c>
      <c r="B209" s="131"/>
      <c r="C209" s="132" t="s">
        <v>725</v>
      </c>
      <c r="D209" s="133">
        <f t="shared" ref="D209:K209" si="223">SUM(D210:D213)</f>
        <v>21400000</v>
      </c>
      <c r="E209" s="134">
        <f t="shared" si="223"/>
        <v>5.5654623979240359E-3</v>
      </c>
      <c r="F209" s="133">
        <f t="shared" si="223"/>
        <v>0</v>
      </c>
      <c r="G209" s="134">
        <f t="shared" si="223"/>
        <v>0</v>
      </c>
      <c r="H209" s="133">
        <f t="shared" si="223"/>
        <v>0</v>
      </c>
      <c r="I209" s="134">
        <f t="shared" si="223"/>
        <v>0</v>
      </c>
      <c r="J209" s="133">
        <f t="shared" si="223"/>
        <v>21400000</v>
      </c>
      <c r="K209" s="134">
        <f t="shared" si="223"/>
        <v>5.5654623979240359E-3</v>
      </c>
      <c r="L209" s="135"/>
      <c r="M209" s="135"/>
      <c r="N209" s="114"/>
      <c r="O209" s="114"/>
      <c r="P209" s="114"/>
      <c r="Q209" s="114"/>
      <c r="R209" s="114"/>
      <c r="S209" s="114"/>
      <c r="T209" s="114"/>
      <c r="U209" s="114"/>
      <c r="V209" s="114"/>
      <c r="W209" s="114"/>
      <c r="X209" s="114"/>
      <c r="Y209" s="114"/>
      <c r="Z209" s="114"/>
    </row>
    <row r="210" spans="1:26" ht="15" customHeight="1">
      <c r="A210" s="136" t="s">
        <v>726</v>
      </c>
      <c r="B210" s="136"/>
      <c r="C210" s="129" t="s">
        <v>727</v>
      </c>
      <c r="D210" s="130">
        <f>+'0BJ PROGR. I-II Y III'!G221</f>
        <v>12750000</v>
      </c>
      <c r="E210" s="117">
        <f t="shared" ref="E210:E213" si="224">+D210/$J$351*100%</f>
        <v>3.3158712884827782E-3</v>
      </c>
      <c r="F210" s="130">
        <f>+'0BJ PROGR. I-II Y III'!AB221</f>
        <v>0</v>
      </c>
      <c r="G210" s="117">
        <f t="shared" ref="G210:G213" si="225">+F210/$J$351*100%</f>
        <v>0</v>
      </c>
      <c r="H210" s="130">
        <f>+'0BJ PROGR. I-II Y III'!AD221</f>
        <v>0</v>
      </c>
      <c r="I210" s="117">
        <f t="shared" ref="I210:I213" si="226">+H210/$J$351*100%</f>
        <v>0</v>
      </c>
      <c r="J210" s="130">
        <f t="shared" ref="J210:K210" si="227">+D210+F210+H210</f>
        <v>12750000</v>
      </c>
      <c r="K210" s="117">
        <f t="shared" si="227"/>
        <v>3.3158712884827782E-3</v>
      </c>
      <c r="L210" s="135"/>
      <c r="M210" s="135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4"/>
      <c r="Y210" s="114"/>
      <c r="Z210" s="114"/>
    </row>
    <row r="211" spans="1:26" ht="15" customHeight="1">
      <c r="A211" s="136" t="s">
        <v>728</v>
      </c>
      <c r="B211" s="136"/>
      <c r="C211" s="129" t="s">
        <v>729</v>
      </c>
      <c r="D211" s="130">
        <f>+'0BJ PROGR. I-II Y III'!G222</f>
        <v>0</v>
      </c>
      <c r="E211" s="117">
        <f t="shared" si="224"/>
        <v>0</v>
      </c>
      <c r="F211" s="130">
        <f>+'0BJ PROGR. I-II Y III'!AB222</f>
        <v>0</v>
      </c>
      <c r="G211" s="117">
        <f t="shared" si="225"/>
        <v>0</v>
      </c>
      <c r="H211" s="130">
        <f>+'0BJ PROGR. I-II Y III'!AD222</f>
        <v>0</v>
      </c>
      <c r="I211" s="117">
        <f t="shared" si="226"/>
        <v>0</v>
      </c>
      <c r="J211" s="130">
        <f t="shared" ref="J211:K211" si="228">+D211+F211+H211</f>
        <v>0</v>
      </c>
      <c r="K211" s="117">
        <f t="shared" si="228"/>
        <v>0</v>
      </c>
      <c r="L211" s="135"/>
      <c r="M211" s="135"/>
      <c r="N211" s="114"/>
      <c r="O211" s="114"/>
      <c r="P211" s="114"/>
      <c r="Q211" s="114"/>
      <c r="R211" s="114"/>
      <c r="S211" s="114"/>
      <c r="T211" s="114"/>
      <c r="U211" s="114"/>
      <c r="V211" s="114"/>
      <c r="W211" s="114"/>
      <c r="X211" s="114"/>
      <c r="Y211" s="114"/>
      <c r="Z211" s="114"/>
    </row>
    <row r="212" spans="1:26" ht="15" customHeight="1">
      <c r="A212" s="136" t="s">
        <v>730</v>
      </c>
      <c r="B212" s="136"/>
      <c r="C212" s="129" t="s">
        <v>731</v>
      </c>
      <c r="D212" s="130">
        <f>+'0BJ PROGR. I-II Y III'!G223</f>
        <v>8650000</v>
      </c>
      <c r="E212" s="117">
        <f t="shared" si="224"/>
        <v>2.2495911094412573E-3</v>
      </c>
      <c r="F212" s="130">
        <f>+'0BJ PROGR. I-II Y III'!AB223</f>
        <v>0</v>
      </c>
      <c r="G212" s="117">
        <f t="shared" si="225"/>
        <v>0</v>
      </c>
      <c r="H212" s="130">
        <f>+'0BJ PROGR. I-II Y III'!AD223</f>
        <v>0</v>
      </c>
      <c r="I212" s="117">
        <f t="shared" si="226"/>
        <v>0</v>
      </c>
      <c r="J212" s="130">
        <f t="shared" ref="J212:K212" si="229">+D212+F212+H212</f>
        <v>8650000</v>
      </c>
      <c r="K212" s="117">
        <f t="shared" si="229"/>
        <v>2.2495911094412573E-3</v>
      </c>
      <c r="L212" s="135"/>
      <c r="M212" s="135"/>
      <c r="N212" s="114"/>
      <c r="O212" s="114"/>
      <c r="P212" s="114"/>
      <c r="Q212" s="114"/>
      <c r="R212" s="114"/>
      <c r="S212" s="114"/>
      <c r="T212" s="114"/>
      <c r="U212" s="114"/>
      <c r="V212" s="114"/>
      <c r="W212" s="114"/>
      <c r="X212" s="114"/>
      <c r="Y212" s="114"/>
      <c r="Z212" s="114"/>
    </row>
    <row r="213" spans="1:26" ht="15" customHeight="1">
      <c r="A213" s="136" t="s">
        <v>732</v>
      </c>
      <c r="B213" s="136"/>
      <c r="C213" s="129" t="s">
        <v>733</v>
      </c>
      <c r="D213" s="130">
        <f>+'0BJ PROGR. I-II Y III'!G224</f>
        <v>0</v>
      </c>
      <c r="E213" s="117">
        <f t="shared" si="224"/>
        <v>0</v>
      </c>
      <c r="F213" s="130">
        <f>+'0BJ PROGR. I-II Y III'!AB224</f>
        <v>0</v>
      </c>
      <c r="G213" s="117">
        <f t="shared" si="225"/>
        <v>0</v>
      </c>
      <c r="H213" s="130">
        <f>+'0BJ PROGR. I-II Y III'!AD224</f>
        <v>0</v>
      </c>
      <c r="I213" s="117">
        <f t="shared" si="226"/>
        <v>0</v>
      </c>
      <c r="J213" s="130">
        <f t="shared" ref="J213:K213" si="230">+D213+F213+H213</f>
        <v>0</v>
      </c>
      <c r="K213" s="117">
        <f t="shared" si="230"/>
        <v>0</v>
      </c>
      <c r="L213" s="135"/>
      <c r="M213" s="135"/>
      <c r="N213" s="114"/>
      <c r="O213" s="114"/>
      <c r="P213" s="114"/>
      <c r="Q213" s="114"/>
      <c r="R213" s="114"/>
      <c r="S213" s="114"/>
      <c r="T213" s="114"/>
      <c r="U213" s="114"/>
      <c r="V213" s="114"/>
      <c r="W213" s="114"/>
      <c r="X213" s="114"/>
      <c r="Y213" s="114"/>
      <c r="Z213" s="114"/>
    </row>
    <row r="214" spans="1:26" ht="15" customHeight="1">
      <c r="A214" s="131" t="s">
        <v>734</v>
      </c>
      <c r="B214" s="131"/>
      <c r="C214" s="132" t="s">
        <v>735</v>
      </c>
      <c r="D214" s="133">
        <f t="shared" ref="D214:K214" si="231">SUM(D215:D219)</f>
        <v>4000000</v>
      </c>
      <c r="E214" s="134">
        <f t="shared" si="231"/>
        <v>1.0402733454063617E-3</v>
      </c>
      <c r="F214" s="133">
        <f t="shared" si="231"/>
        <v>1000000</v>
      </c>
      <c r="G214" s="134">
        <f t="shared" si="231"/>
        <v>2.6006833635159042E-4</v>
      </c>
      <c r="H214" s="133">
        <f t="shared" si="231"/>
        <v>31000000</v>
      </c>
      <c r="I214" s="134">
        <f t="shared" si="231"/>
        <v>8.0621184268993042E-3</v>
      </c>
      <c r="J214" s="133">
        <f t="shared" si="231"/>
        <v>36000000</v>
      </c>
      <c r="K214" s="134">
        <f t="shared" si="231"/>
        <v>9.3624601086572563E-3</v>
      </c>
      <c r="L214" s="135"/>
      <c r="M214" s="135"/>
      <c r="N214" s="114"/>
      <c r="O214" s="114"/>
      <c r="P214" s="114"/>
      <c r="Q214" s="114"/>
      <c r="R214" s="114"/>
      <c r="S214" s="114"/>
      <c r="T214" s="114"/>
      <c r="U214" s="114"/>
      <c r="V214" s="114"/>
      <c r="W214" s="114"/>
      <c r="X214" s="114"/>
      <c r="Y214" s="114"/>
      <c r="Z214" s="114"/>
    </row>
    <row r="215" spans="1:26" ht="15" customHeight="1">
      <c r="A215" s="136" t="s">
        <v>736</v>
      </c>
      <c r="B215" s="136"/>
      <c r="C215" s="129" t="s">
        <v>737</v>
      </c>
      <c r="D215" s="130">
        <f>+'0BJ PROGR. I-II Y III'!G226</f>
        <v>0</v>
      </c>
      <c r="E215" s="117">
        <f t="shared" ref="E215:E219" si="232">+D215/$J$351*100%</f>
        <v>0</v>
      </c>
      <c r="F215" s="130">
        <f>+'0BJ PROGR. I-II Y III'!AB226</f>
        <v>0</v>
      </c>
      <c r="G215" s="117">
        <f t="shared" ref="G215:G219" si="233">+F215/$J$351*100%</f>
        <v>0</v>
      </c>
      <c r="H215" s="130">
        <f>+'0BJ PROGR. I-II Y III'!AD226</f>
        <v>25000000</v>
      </c>
      <c r="I215" s="117">
        <f t="shared" ref="I215:I219" si="234">+H215/$J$351*100%</f>
        <v>6.5017084087897609E-3</v>
      </c>
      <c r="J215" s="130">
        <f t="shared" ref="J215:K215" si="235">+D215+F215+H215</f>
        <v>25000000</v>
      </c>
      <c r="K215" s="117">
        <f t="shared" si="235"/>
        <v>6.5017084087897609E-3</v>
      </c>
      <c r="L215" s="135"/>
      <c r="M215" s="135"/>
      <c r="N215" s="114"/>
      <c r="O215" s="114"/>
      <c r="P215" s="114"/>
      <c r="Q215" s="114"/>
      <c r="R215" s="114"/>
      <c r="S215" s="114"/>
      <c r="T215" s="114"/>
      <c r="U215" s="114"/>
      <c r="V215" s="114"/>
      <c r="W215" s="114"/>
      <c r="X215" s="114"/>
      <c r="Y215" s="114"/>
      <c r="Z215" s="114"/>
    </row>
    <row r="216" spans="1:26" ht="15" customHeight="1">
      <c r="A216" s="136" t="s">
        <v>738</v>
      </c>
      <c r="B216" s="136"/>
      <c r="C216" s="129" t="s">
        <v>739</v>
      </c>
      <c r="D216" s="130">
        <f>+'0BJ PROGR. I-II Y III'!G227</f>
        <v>0</v>
      </c>
      <c r="E216" s="117">
        <f t="shared" si="232"/>
        <v>0</v>
      </c>
      <c r="F216" s="130">
        <f>+'0BJ PROGR. I-II Y III'!AB227</f>
        <v>0</v>
      </c>
      <c r="G216" s="117">
        <f t="shared" si="233"/>
        <v>0</v>
      </c>
      <c r="H216" s="130">
        <f>+'0BJ PROGR. I-II Y III'!AD227</f>
        <v>0</v>
      </c>
      <c r="I216" s="117">
        <f t="shared" si="234"/>
        <v>0</v>
      </c>
      <c r="J216" s="130">
        <f t="shared" ref="J216:K216" si="236">+D216+F216+H216</f>
        <v>0</v>
      </c>
      <c r="K216" s="117">
        <f t="shared" si="236"/>
        <v>0</v>
      </c>
      <c r="L216" s="135"/>
      <c r="M216" s="135"/>
      <c r="N216" s="114"/>
      <c r="O216" s="114"/>
      <c r="P216" s="114"/>
      <c r="Q216" s="114"/>
      <c r="R216" s="114"/>
      <c r="S216" s="114"/>
      <c r="T216" s="114"/>
      <c r="U216" s="114"/>
      <c r="V216" s="114"/>
      <c r="W216" s="114"/>
      <c r="X216" s="114"/>
      <c r="Y216" s="114"/>
      <c r="Z216" s="114"/>
    </row>
    <row r="217" spans="1:26" ht="15" customHeight="1">
      <c r="A217" s="136" t="s">
        <v>740</v>
      </c>
      <c r="B217" s="136"/>
      <c r="C217" s="129" t="s">
        <v>741</v>
      </c>
      <c r="D217" s="130">
        <f>+'0BJ PROGR. I-II Y III'!G228</f>
        <v>0</v>
      </c>
      <c r="E217" s="117">
        <f t="shared" si="232"/>
        <v>0</v>
      </c>
      <c r="F217" s="130">
        <f>+'0BJ PROGR. I-II Y III'!AB228</f>
        <v>0</v>
      </c>
      <c r="G217" s="117">
        <f t="shared" si="233"/>
        <v>0</v>
      </c>
      <c r="H217" s="130">
        <f>+'0BJ PROGR. I-II Y III'!AD228</f>
        <v>0</v>
      </c>
      <c r="I217" s="117">
        <f t="shared" si="234"/>
        <v>0</v>
      </c>
      <c r="J217" s="130">
        <f t="shared" ref="J217:K217" si="237">+D217+F217+H217</f>
        <v>0</v>
      </c>
      <c r="K217" s="117">
        <f t="shared" si="237"/>
        <v>0</v>
      </c>
      <c r="L217" s="135"/>
      <c r="M217" s="135"/>
      <c r="N217" s="114"/>
      <c r="O217" s="114"/>
      <c r="P217" s="114"/>
      <c r="Q217" s="114"/>
      <c r="R217" s="114"/>
      <c r="S217" s="114"/>
      <c r="T217" s="114"/>
      <c r="U217" s="114"/>
      <c r="V217" s="114"/>
      <c r="W217" s="114"/>
      <c r="X217" s="114"/>
      <c r="Y217" s="114"/>
      <c r="Z217" s="114"/>
    </row>
    <row r="218" spans="1:26" ht="15" customHeight="1">
      <c r="A218" s="136" t="s">
        <v>742</v>
      </c>
      <c r="B218" s="136"/>
      <c r="C218" s="129" t="s">
        <v>743</v>
      </c>
      <c r="D218" s="130">
        <f>+'0BJ PROGR. I-II Y III'!G229</f>
        <v>0</v>
      </c>
      <c r="E218" s="117">
        <f t="shared" si="232"/>
        <v>0</v>
      </c>
      <c r="F218" s="130">
        <f>+'0BJ PROGR. I-II Y III'!AB229</f>
        <v>0</v>
      </c>
      <c r="G218" s="117">
        <f t="shared" si="233"/>
        <v>0</v>
      </c>
      <c r="H218" s="130">
        <f>+'0BJ PROGR. I-II Y III'!AD229</f>
        <v>0</v>
      </c>
      <c r="I218" s="117">
        <f t="shared" si="234"/>
        <v>0</v>
      </c>
      <c r="J218" s="130">
        <f t="shared" ref="J218:K218" si="238">+D218+F218+H218</f>
        <v>0</v>
      </c>
      <c r="K218" s="117">
        <f t="shared" si="238"/>
        <v>0</v>
      </c>
      <c r="L218" s="135"/>
      <c r="M218" s="135"/>
      <c r="N218" s="114"/>
      <c r="O218" s="114"/>
      <c r="P218" s="114"/>
      <c r="Q218" s="114"/>
      <c r="R218" s="114"/>
      <c r="S218" s="114"/>
      <c r="T218" s="114"/>
      <c r="U218" s="114"/>
      <c r="V218" s="114"/>
      <c r="W218" s="114"/>
      <c r="X218" s="114"/>
      <c r="Y218" s="114"/>
      <c r="Z218" s="114"/>
    </row>
    <row r="219" spans="1:26" ht="15" customHeight="1">
      <c r="A219" s="136" t="s">
        <v>744</v>
      </c>
      <c r="B219" s="136"/>
      <c r="C219" s="129" t="s">
        <v>745</v>
      </c>
      <c r="D219" s="130">
        <f>+'0BJ PROGR. I-II Y III'!G230</f>
        <v>4000000</v>
      </c>
      <c r="E219" s="117">
        <f t="shared" si="232"/>
        <v>1.0402733454063617E-3</v>
      </c>
      <c r="F219" s="130">
        <f>+'0BJ PROGR. I-II Y III'!AB230</f>
        <v>1000000</v>
      </c>
      <c r="G219" s="117">
        <f t="shared" si="233"/>
        <v>2.6006833635159042E-4</v>
      </c>
      <c r="H219" s="130">
        <f>+'0BJ PROGR. I-II Y III'!AD230</f>
        <v>6000000</v>
      </c>
      <c r="I219" s="117">
        <f t="shared" si="234"/>
        <v>1.5604100181095427E-3</v>
      </c>
      <c r="J219" s="130">
        <f t="shared" ref="J219:K219" si="239">+D219+F219+H219</f>
        <v>11000000</v>
      </c>
      <c r="K219" s="117">
        <f t="shared" si="239"/>
        <v>2.8607516998674946E-3</v>
      </c>
      <c r="L219" s="135"/>
      <c r="M219" s="135"/>
      <c r="N219" s="114"/>
      <c r="O219" s="114"/>
      <c r="P219" s="114"/>
      <c r="Q219" s="114"/>
      <c r="R219" s="114"/>
      <c r="S219" s="114"/>
      <c r="T219" s="114"/>
      <c r="U219" s="114"/>
      <c r="V219" s="114"/>
      <c r="W219" s="114"/>
      <c r="X219" s="114"/>
      <c r="Y219" s="114"/>
      <c r="Z219" s="114"/>
    </row>
    <row r="220" spans="1:26" ht="15" customHeight="1">
      <c r="A220" s="131" t="s">
        <v>746</v>
      </c>
      <c r="B220" s="131"/>
      <c r="C220" s="132" t="s">
        <v>747</v>
      </c>
      <c r="D220" s="133">
        <f t="shared" ref="D220:K220" si="240">SUM(D221:D224)</f>
        <v>0</v>
      </c>
      <c r="E220" s="134">
        <f t="shared" si="240"/>
        <v>0</v>
      </c>
      <c r="F220" s="133">
        <f t="shared" si="240"/>
        <v>0</v>
      </c>
      <c r="G220" s="134">
        <f t="shared" si="240"/>
        <v>0</v>
      </c>
      <c r="H220" s="133">
        <f t="shared" si="240"/>
        <v>0</v>
      </c>
      <c r="I220" s="134">
        <f t="shared" si="240"/>
        <v>0</v>
      </c>
      <c r="J220" s="133">
        <f t="shared" si="240"/>
        <v>0</v>
      </c>
      <c r="K220" s="134">
        <f t="shared" si="240"/>
        <v>0</v>
      </c>
      <c r="L220" s="135"/>
      <c r="M220" s="135"/>
      <c r="N220" s="114"/>
      <c r="O220" s="114"/>
      <c r="P220" s="114"/>
      <c r="Q220" s="114"/>
      <c r="R220" s="114"/>
      <c r="S220" s="114"/>
      <c r="T220" s="114"/>
      <c r="U220" s="114"/>
      <c r="V220" s="114"/>
      <c r="W220" s="114"/>
      <c r="X220" s="114"/>
      <c r="Y220" s="114"/>
      <c r="Z220" s="114"/>
    </row>
    <row r="221" spans="1:26" ht="15" customHeight="1">
      <c r="A221" s="136" t="s">
        <v>748</v>
      </c>
      <c r="B221" s="136"/>
      <c r="C221" s="129" t="s">
        <v>749</v>
      </c>
      <c r="D221" s="130">
        <f>+'0BJ PROGR. I-II Y III'!G232</f>
        <v>0</v>
      </c>
      <c r="E221" s="117">
        <f t="shared" ref="E221:E224" si="241">+D221/$J$351*100%</f>
        <v>0</v>
      </c>
      <c r="F221" s="130">
        <f>+'0BJ PROGR. I-II Y III'!AB232</f>
        <v>0</v>
      </c>
      <c r="G221" s="117">
        <f t="shared" ref="G221:G224" si="242">+F221/$J$351*100%</f>
        <v>0</v>
      </c>
      <c r="H221" s="130">
        <f>+'0BJ PROGR. I-II Y III'!AD232</f>
        <v>0</v>
      </c>
      <c r="I221" s="117">
        <f t="shared" ref="I221:I224" si="243">+H221/$J$351*100%</f>
        <v>0</v>
      </c>
      <c r="J221" s="130">
        <f t="shared" ref="J221:K221" si="244">+D221+F221+H221</f>
        <v>0</v>
      </c>
      <c r="K221" s="117">
        <f t="shared" si="244"/>
        <v>0</v>
      </c>
      <c r="L221" s="135"/>
      <c r="M221" s="135"/>
      <c r="N221" s="114"/>
      <c r="O221" s="114"/>
      <c r="P221" s="114"/>
      <c r="Q221" s="114"/>
      <c r="R221" s="114"/>
      <c r="S221" s="114"/>
      <c r="T221" s="114"/>
      <c r="U221" s="114"/>
      <c r="V221" s="114"/>
      <c r="W221" s="114"/>
      <c r="X221" s="114"/>
      <c r="Y221" s="114"/>
      <c r="Z221" s="114"/>
    </row>
    <row r="222" spans="1:26" ht="15" customHeight="1">
      <c r="A222" s="136" t="s">
        <v>750</v>
      </c>
      <c r="B222" s="136"/>
      <c r="C222" s="129" t="s">
        <v>751</v>
      </c>
      <c r="D222" s="130">
        <f>+'0BJ PROGR. I-II Y III'!G233</f>
        <v>0</v>
      </c>
      <c r="E222" s="117">
        <f t="shared" si="241"/>
        <v>0</v>
      </c>
      <c r="F222" s="130">
        <f>+'0BJ PROGR. I-II Y III'!AB233</f>
        <v>0</v>
      </c>
      <c r="G222" s="117">
        <f t="shared" si="242"/>
        <v>0</v>
      </c>
      <c r="H222" s="130">
        <f>+'0BJ PROGR. I-II Y III'!AD233</f>
        <v>0</v>
      </c>
      <c r="I222" s="117">
        <f t="shared" si="243"/>
        <v>0</v>
      </c>
      <c r="J222" s="130">
        <f t="shared" ref="J222:K222" si="245">+D222+F222+H222</f>
        <v>0</v>
      </c>
      <c r="K222" s="117">
        <f t="shared" si="245"/>
        <v>0</v>
      </c>
      <c r="L222" s="135"/>
      <c r="M222" s="135"/>
      <c r="N222" s="114"/>
      <c r="O222" s="114"/>
      <c r="P222" s="114"/>
      <c r="Q222" s="114"/>
      <c r="R222" s="114"/>
      <c r="S222" s="114"/>
      <c r="T222" s="114"/>
      <c r="U222" s="114"/>
      <c r="V222" s="114"/>
      <c r="W222" s="114"/>
      <c r="X222" s="114"/>
      <c r="Y222" s="114"/>
      <c r="Z222" s="114"/>
    </row>
    <row r="223" spans="1:26" ht="15" customHeight="1">
      <c r="A223" s="136" t="s">
        <v>752</v>
      </c>
      <c r="B223" s="136"/>
      <c r="C223" s="129" t="s">
        <v>753</v>
      </c>
      <c r="D223" s="130">
        <f>+'0BJ PROGR. I-II Y III'!G234</f>
        <v>0</v>
      </c>
      <c r="E223" s="117">
        <f t="shared" si="241"/>
        <v>0</v>
      </c>
      <c r="F223" s="130">
        <f>+'0BJ PROGR. I-II Y III'!AB234</f>
        <v>0</v>
      </c>
      <c r="G223" s="117">
        <f t="shared" si="242"/>
        <v>0</v>
      </c>
      <c r="H223" s="130">
        <f>+'0BJ PROGR. I-II Y III'!AD234</f>
        <v>0</v>
      </c>
      <c r="I223" s="117">
        <f t="shared" si="243"/>
        <v>0</v>
      </c>
      <c r="J223" s="130">
        <f t="shared" ref="J223:K223" si="246">+D223+F223+H223</f>
        <v>0</v>
      </c>
      <c r="K223" s="117">
        <f t="shared" si="246"/>
        <v>0</v>
      </c>
      <c r="L223" s="135"/>
      <c r="M223" s="135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  <c r="Y223" s="114"/>
      <c r="Z223" s="114"/>
    </row>
    <row r="224" spans="1:26" ht="15" customHeight="1">
      <c r="A224" s="136" t="s">
        <v>754</v>
      </c>
      <c r="B224" s="136"/>
      <c r="C224" s="129" t="s">
        <v>755</v>
      </c>
      <c r="D224" s="130">
        <f>+'0BJ PROGR. I-II Y III'!G235</f>
        <v>0</v>
      </c>
      <c r="E224" s="117">
        <f t="shared" si="241"/>
        <v>0</v>
      </c>
      <c r="F224" s="130">
        <f>+'0BJ PROGR. I-II Y III'!AB235</f>
        <v>0</v>
      </c>
      <c r="G224" s="117">
        <f t="shared" si="242"/>
        <v>0</v>
      </c>
      <c r="H224" s="130">
        <f>+'0BJ PROGR. I-II Y III'!AD235</f>
        <v>0</v>
      </c>
      <c r="I224" s="117">
        <f t="shared" si="243"/>
        <v>0</v>
      </c>
      <c r="J224" s="130">
        <f t="shared" ref="J224:K224" si="247">+D224+F224+H224</f>
        <v>0</v>
      </c>
      <c r="K224" s="117">
        <f t="shared" si="247"/>
        <v>0</v>
      </c>
      <c r="L224" s="135"/>
      <c r="M224" s="135"/>
      <c r="N224" s="114"/>
      <c r="O224" s="114"/>
      <c r="P224" s="114"/>
      <c r="Q224" s="114"/>
      <c r="R224" s="114"/>
      <c r="S224" s="114"/>
      <c r="T224" s="114"/>
      <c r="U224" s="114"/>
      <c r="V224" s="114"/>
      <c r="W224" s="114"/>
      <c r="X224" s="114"/>
      <c r="Y224" s="114"/>
      <c r="Z224" s="114"/>
    </row>
    <row r="225" spans="1:26" ht="15" customHeight="1">
      <c r="A225" s="131" t="s">
        <v>756</v>
      </c>
      <c r="B225" s="131"/>
      <c r="C225" s="132" t="s">
        <v>757</v>
      </c>
      <c r="D225" s="133">
        <f t="shared" ref="D225:K225" si="248">SUM(D226)</f>
        <v>0</v>
      </c>
      <c r="E225" s="134">
        <f t="shared" si="248"/>
        <v>0</v>
      </c>
      <c r="F225" s="133">
        <f t="shared" si="248"/>
        <v>0</v>
      </c>
      <c r="G225" s="134">
        <f t="shared" si="248"/>
        <v>0</v>
      </c>
      <c r="H225" s="133">
        <f t="shared" si="248"/>
        <v>0</v>
      </c>
      <c r="I225" s="134">
        <f t="shared" si="248"/>
        <v>0</v>
      </c>
      <c r="J225" s="133">
        <f t="shared" si="248"/>
        <v>0</v>
      </c>
      <c r="K225" s="134">
        <f t="shared" si="248"/>
        <v>0</v>
      </c>
      <c r="L225" s="135"/>
      <c r="M225" s="135"/>
      <c r="N225" s="114"/>
      <c r="O225" s="114"/>
      <c r="P225" s="114"/>
      <c r="Q225" s="114"/>
      <c r="R225" s="114"/>
      <c r="S225" s="114"/>
      <c r="T225" s="114"/>
      <c r="U225" s="114"/>
      <c r="V225" s="114"/>
      <c r="W225" s="114"/>
      <c r="X225" s="114"/>
      <c r="Y225" s="114"/>
      <c r="Z225" s="114"/>
    </row>
    <row r="226" spans="1:26" ht="15" customHeight="1">
      <c r="A226" s="136" t="s">
        <v>758</v>
      </c>
      <c r="B226" s="136"/>
      <c r="C226" s="129" t="s">
        <v>759</v>
      </c>
      <c r="D226" s="130">
        <f>+'0BJ PROGR. I-II Y III'!G236</f>
        <v>0</v>
      </c>
      <c r="E226" s="117">
        <f>+D226/$J$351*100%</f>
        <v>0</v>
      </c>
      <c r="F226" s="130">
        <f>+'0BJ PROGR. I-II Y III'!AB236</f>
        <v>0</v>
      </c>
      <c r="G226" s="117">
        <f>+F226/$J$351*100%</f>
        <v>0</v>
      </c>
      <c r="H226" s="130">
        <f>+'0BJ PROGR. I-II Y III'!AD236</f>
        <v>0</v>
      </c>
      <c r="I226" s="117">
        <f>+H226/$J$351*100%</f>
        <v>0</v>
      </c>
      <c r="J226" s="130">
        <f t="shared" ref="J226:K226" si="249">+D226+F226+H226</f>
        <v>0</v>
      </c>
      <c r="K226" s="117">
        <f t="shared" si="249"/>
        <v>0</v>
      </c>
      <c r="L226" s="135"/>
      <c r="M226" s="135"/>
      <c r="N226" s="114"/>
      <c r="O226" s="114"/>
      <c r="P226" s="114"/>
      <c r="Q226" s="114"/>
      <c r="R226" s="114"/>
      <c r="S226" s="114"/>
      <c r="T226" s="114"/>
      <c r="U226" s="114"/>
      <c r="V226" s="114"/>
      <c r="W226" s="114"/>
      <c r="X226" s="114"/>
      <c r="Y226" s="114"/>
      <c r="Z226" s="114"/>
    </row>
    <row r="227" spans="1:26" ht="15" customHeight="1">
      <c r="A227" s="131" t="s">
        <v>760</v>
      </c>
      <c r="B227" s="131"/>
      <c r="C227" s="132" t="s">
        <v>761</v>
      </c>
      <c r="D227" s="133">
        <f t="shared" ref="D227:K227" si="250">SUM(D228:D229)</f>
        <v>114000000</v>
      </c>
      <c r="E227" s="134">
        <f t="shared" si="250"/>
        <v>2.9647790344081309E-2</v>
      </c>
      <c r="F227" s="133">
        <f t="shared" si="250"/>
        <v>0</v>
      </c>
      <c r="G227" s="134">
        <f t="shared" si="250"/>
        <v>0</v>
      </c>
      <c r="H227" s="133">
        <f t="shared" si="250"/>
        <v>0</v>
      </c>
      <c r="I227" s="134">
        <f t="shared" si="250"/>
        <v>0</v>
      </c>
      <c r="J227" s="133">
        <f t="shared" si="250"/>
        <v>114000000</v>
      </c>
      <c r="K227" s="134">
        <f t="shared" si="250"/>
        <v>2.9647790344081309E-2</v>
      </c>
      <c r="L227" s="135"/>
      <c r="M227" s="135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4"/>
      <c r="Y227" s="114"/>
      <c r="Z227" s="114"/>
    </row>
    <row r="228" spans="1:26" ht="15" customHeight="1">
      <c r="A228" s="136" t="s">
        <v>762</v>
      </c>
      <c r="B228" s="136"/>
      <c r="C228" s="129" t="s">
        <v>763</v>
      </c>
      <c r="D228" s="130">
        <f>+'0BJ PROGR. I-II Y III'!G239</f>
        <v>114000000</v>
      </c>
      <c r="E228" s="117">
        <f t="shared" ref="E228:E229" si="251">+D228/$J$351*100%</f>
        <v>2.9647790344081309E-2</v>
      </c>
      <c r="F228" s="130">
        <f>+'0BJ PROGR. I-II Y III'!AB238</f>
        <v>0</v>
      </c>
      <c r="G228" s="117">
        <f t="shared" ref="G228:G229" si="252">+F228/$J$351*100%</f>
        <v>0</v>
      </c>
      <c r="H228" s="130">
        <f>+'0BJ PROGR. I-II Y III'!AD238</f>
        <v>0</v>
      </c>
      <c r="I228" s="117">
        <f t="shared" ref="I228:I229" si="253">+H228/$J$351*100%</f>
        <v>0</v>
      </c>
      <c r="J228" s="130">
        <f t="shared" ref="J228:K228" si="254">+D228+F228+H228</f>
        <v>114000000</v>
      </c>
      <c r="K228" s="117">
        <f t="shared" si="254"/>
        <v>2.9647790344081309E-2</v>
      </c>
      <c r="L228" s="135"/>
      <c r="M228" s="135"/>
      <c r="N228" s="114"/>
      <c r="O228" s="114"/>
      <c r="P228" s="114"/>
      <c r="Q228" s="114"/>
      <c r="R228" s="114"/>
      <c r="S228" s="114"/>
      <c r="T228" s="114"/>
      <c r="U228" s="114"/>
      <c r="V228" s="114"/>
      <c r="W228" s="114"/>
      <c r="X228" s="114"/>
      <c r="Y228" s="114"/>
      <c r="Z228" s="114"/>
    </row>
    <row r="229" spans="1:26" ht="15" customHeight="1">
      <c r="A229" s="136" t="s">
        <v>764</v>
      </c>
      <c r="B229" s="136"/>
      <c r="C229" s="129" t="s">
        <v>765</v>
      </c>
      <c r="D229" s="130">
        <f>+'0BJ PROGR. I-II Y III'!G240</f>
        <v>0</v>
      </c>
      <c r="E229" s="117">
        <f t="shared" si="251"/>
        <v>0</v>
      </c>
      <c r="F229" s="130">
        <f>+'0BJ PROGR. I-II Y III'!AB239</f>
        <v>0</v>
      </c>
      <c r="G229" s="117">
        <f t="shared" si="252"/>
        <v>0</v>
      </c>
      <c r="H229" s="130">
        <f>+'0BJ PROGR. I-II Y III'!AD239</f>
        <v>0</v>
      </c>
      <c r="I229" s="117">
        <f t="shared" si="253"/>
        <v>0</v>
      </c>
      <c r="J229" s="130">
        <f t="shared" ref="J229:K229" si="255">+D229+F229+H229</f>
        <v>0</v>
      </c>
      <c r="K229" s="117">
        <f t="shared" si="255"/>
        <v>0</v>
      </c>
      <c r="L229" s="135"/>
      <c r="M229" s="135"/>
      <c r="N229" s="114"/>
      <c r="O229" s="114"/>
      <c r="P229" s="114"/>
      <c r="Q229" s="114"/>
      <c r="R229" s="114"/>
      <c r="S229" s="114"/>
      <c r="T229" s="114"/>
      <c r="U229" s="114"/>
      <c r="V229" s="114"/>
      <c r="W229" s="114"/>
      <c r="X229" s="114"/>
      <c r="Y229" s="114"/>
      <c r="Z229" s="114"/>
    </row>
    <row r="230" spans="1:26" ht="15" customHeight="1">
      <c r="A230" s="136"/>
      <c r="B230" s="136"/>
      <c r="C230" s="129"/>
      <c r="D230" s="130"/>
      <c r="E230" s="117"/>
      <c r="F230" s="130"/>
      <c r="G230" s="117"/>
      <c r="H230" s="130"/>
      <c r="I230" s="117"/>
      <c r="J230" s="130"/>
      <c r="K230" s="117"/>
      <c r="L230" s="135"/>
      <c r="M230" s="135"/>
      <c r="N230" s="114"/>
      <c r="O230" s="114"/>
      <c r="P230" s="114"/>
      <c r="Q230" s="114"/>
      <c r="R230" s="114"/>
      <c r="S230" s="114"/>
      <c r="T230" s="114"/>
      <c r="U230" s="114"/>
      <c r="V230" s="114"/>
      <c r="W230" s="114"/>
      <c r="X230" s="114"/>
      <c r="Y230" s="114"/>
      <c r="Z230" s="114"/>
    </row>
    <row r="231" spans="1:26" ht="15" customHeight="1">
      <c r="A231" s="131" t="s">
        <v>766</v>
      </c>
      <c r="B231" s="131"/>
      <c r="C231" s="132" t="s">
        <v>767</v>
      </c>
      <c r="D231" s="133">
        <f t="shared" ref="D231:K231" si="256">SUM(D232:D233)</f>
        <v>0</v>
      </c>
      <c r="E231" s="134">
        <f t="shared" si="256"/>
        <v>0</v>
      </c>
      <c r="F231" s="133">
        <f t="shared" si="256"/>
        <v>0</v>
      </c>
      <c r="G231" s="134">
        <f t="shared" si="256"/>
        <v>0</v>
      </c>
      <c r="H231" s="133">
        <f t="shared" si="256"/>
        <v>0</v>
      </c>
      <c r="I231" s="134">
        <f t="shared" si="256"/>
        <v>0</v>
      </c>
      <c r="J231" s="133">
        <f t="shared" si="256"/>
        <v>0</v>
      </c>
      <c r="K231" s="134">
        <f t="shared" si="256"/>
        <v>0</v>
      </c>
      <c r="L231" s="135"/>
      <c r="M231" s="135"/>
      <c r="N231" s="114"/>
      <c r="O231" s="114"/>
      <c r="P231" s="114"/>
      <c r="Q231" s="114"/>
      <c r="R231" s="114"/>
      <c r="S231" s="114"/>
      <c r="T231" s="114"/>
      <c r="U231" s="114"/>
      <c r="V231" s="114"/>
      <c r="W231" s="114"/>
      <c r="X231" s="114"/>
      <c r="Y231" s="114"/>
      <c r="Z231" s="114"/>
    </row>
    <row r="232" spans="1:26" ht="15" customHeight="1">
      <c r="A232" s="136" t="s">
        <v>768</v>
      </c>
      <c r="B232" s="136"/>
      <c r="C232" s="129" t="s">
        <v>769</v>
      </c>
      <c r="D232" s="130">
        <f>+'0BJ PROGR. I-II Y III'!G242</f>
        <v>0</v>
      </c>
      <c r="E232" s="117">
        <f t="shared" ref="E232:E233" si="257">+D232/$J$351*100%</f>
        <v>0</v>
      </c>
      <c r="F232" s="130">
        <f>+'0BJ PROGR. I-II Y III'!AB242</f>
        <v>0</v>
      </c>
      <c r="G232" s="117">
        <f t="shared" ref="G232:G233" si="258">+F232/$J$351*100%</f>
        <v>0</v>
      </c>
      <c r="H232" s="130">
        <f>+'0BJ PROGR. I-II Y III'!AD242</f>
        <v>0</v>
      </c>
      <c r="I232" s="117">
        <f t="shared" ref="I232:I233" si="259">+H232/$J$351*100%</f>
        <v>0</v>
      </c>
      <c r="J232" s="130">
        <f t="shared" ref="J232:K232" si="260">+D232+F232+H232</f>
        <v>0</v>
      </c>
      <c r="K232" s="117">
        <f t="shared" si="260"/>
        <v>0</v>
      </c>
      <c r="L232" s="135"/>
      <c r="M232" s="135"/>
      <c r="N232" s="114"/>
      <c r="O232" s="114"/>
      <c r="P232" s="114"/>
      <c r="Q232" s="114"/>
      <c r="R232" s="114"/>
      <c r="S232" s="114"/>
      <c r="T232" s="114"/>
      <c r="U232" s="114"/>
      <c r="V232" s="114"/>
      <c r="W232" s="114"/>
      <c r="X232" s="114"/>
      <c r="Y232" s="114"/>
      <c r="Z232" s="114"/>
    </row>
    <row r="233" spans="1:26" ht="15" customHeight="1">
      <c r="A233" s="136" t="s">
        <v>770</v>
      </c>
      <c r="B233" s="136"/>
      <c r="C233" s="129" t="s">
        <v>771</v>
      </c>
      <c r="D233" s="130">
        <f>+'0BJ PROGR. I-II Y III'!G243</f>
        <v>0</v>
      </c>
      <c r="E233" s="117">
        <f t="shared" si="257"/>
        <v>0</v>
      </c>
      <c r="F233" s="130">
        <f>+'0BJ PROGR. I-II Y III'!AB243</f>
        <v>0</v>
      </c>
      <c r="G233" s="117">
        <f t="shared" si="258"/>
        <v>0</v>
      </c>
      <c r="H233" s="130">
        <f>+'0BJ PROGR. I-II Y III'!AD243</f>
        <v>0</v>
      </c>
      <c r="I233" s="117">
        <f t="shared" si="259"/>
        <v>0</v>
      </c>
      <c r="J233" s="130">
        <f t="shared" ref="J233:K233" si="261">+D233+F233+H233</f>
        <v>0</v>
      </c>
      <c r="K233" s="117">
        <f t="shared" si="261"/>
        <v>0</v>
      </c>
      <c r="L233" s="135"/>
      <c r="M233" s="135"/>
      <c r="N233" s="114"/>
      <c r="O233" s="114"/>
      <c r="P233" s="114"/>
      <c r="Q233" s="114"/>
      <c r="R233" s="114"/>
      <c r="S233" s="114"/>
      <c r="T233" s="114"/>
      <c r="U233" s="114"/>
      <c r="V233" s="114"/>
      <c r="W233" s="114"/>
      <c r="X233" s="114"/>
      <c r="Y233" s="114"/>
      <c r="Z233" s="114"/>
    </row>
    <row r="234" spans="1:26" ht="15" customHeight="1">
      <c r="A234" s="136"/>
      <c r="B234" s="136"/>
      <c r="C234" s="129"/>
      <c r="D234" s="130"/>
      <c r="E234" s="117"/>
      <c r="F234" s="130"/>
      <c r="G234" s="117"/>
      <c r="H234" s="130"/>
      <c r="I234" s="117"/>
      <c r="J234" s="130"/>
      <c r="K234" s="117"/>
      <c r="L234" s="135"/>
      <c r="M234" s="135"/>
      <c r="N234" s="114"/>
      <c r="O234" s="114"/>
      <c r="P234" s="114"/>
      <c r="Q234" s="114"/>
      <c r="R234" s="114"/>
      <c r="S234" s="114"/>
      <c r="T234" s="114"/>
      <c r="U234" s="114"/>
      <c r="V234" s="114"/>
      <c r="W234" s="114"/>
      <c r="X234" s="114"/>
      <c r="Y234" s="114"/>
      <c r="Z234" s="114"/>
    </row>
    <row r="235" spans="1:26" ht="15" customHeight="1">
      <c r="A235" s="131">
        <v>5</v>
      </c>
      <c r="B235" s="131"/>
      <c r="C235" s="132" t="s">
        <v>176</v>
      </c>
      <c r="D235" s="133">
        <f t="shared" ref="D235:K235" si="262">+D237+D249+D259+D262</f>
        <v>13445000</v>
      </c>
      <c r="E235" s="134">
        <f t="shared" si="262"/>
        <v>3.4966187822471338E-3</v>
      </c>
      <c r="F235" s="133">
        <f t="shared" si="262"/>
        <v>5638592</v>
      </c>
      <c r="G235" s="134">
        <f t="shared" si="262"/>
        <v>1.466419240805387E-3</v>
      </c>
      <c r="H235" s="133">
        <f t="shared" si="262"/>
        <v>729563831</v>
      </c>
      <c r="I235" s="134">
        <f t="shared" si="262"/>
        <v>0.18973645179046289</v>
      </c>
      <c r="J235" s="133">
        <f t="shared" si="262"/>
        <v>748647423</v>
      </c>
      <c r="K235" s="134">
        <f t="shared" si="262"/>
        <v>0.19469948981351543</v>
      </c>
      <c r="L235" s="135"/>
      <c r="M235" s="135"/>
      <c r="N235" s="114"/>
      <c r="O235" s="114"/>
      <c r="P235" s="114"/>
      <c r="Q235" s="114"/>
      <c r="R235" s="114"/>
      <c r="S235" s="114"/>
      <c r="T235" s="114"/>
      <c r="U235" s="114"/>
      <c r="V235" s="114"/>
      <c r="W235" s="114"/>
      <c r="X235" s="114"/>
      <c r="Y235" s="114"/>
      <c r="Z235" s="114"/>
    </row>
    <row r="236" spans="1:26" ht="15" customHeight="1">
      <c r="A236" s="136"/>
      <c r="B236" s="136"/>
      <c r="C236" s="129"/>
      <c r="D236" s="130"/>
      <c r="E236" s="117"/>
      <c r="F236" s="130"/>
      <c r="G236" s="117"/>
      <c r="H236" s="130"/>
      <c r="I236" s="117"/>
      <c r="J236" s="130"/>
      <c r="K236" s="117"/>
      <c r="L236" s="135"/>
      <c r="M236" s="135"/>
      <c r="N236" s="114"/>
      <c r="O236" s="114"/>
      <c r="P236" s="114"/>
      <c r="Q236" s="114"/>
      <c r="R236" s="114"/>
      <c r="S236" s="114"/>
      <c r="T236" s="114"/>
      <c r="U236" s="114"/>
      <c r="V236" s="114"/>
      <c r="W236" s="114"/>
      <c r="X236" s="114"/>
      <c r="Y236" s="114"/>
      <c r="Z236" s="114"/>
    </row>
    <row r="237" spans="1:26" ht="15" customHeight="1">
      <c r="A237" s="131" t="s">
        <v>772</v>
      </c>
      <c r="B237" s="131"/>
      <c r="C237" s="132" t="s">
        <v>773</v>
      </c>
      <c r="D237" s="133">
        <f t="shared" ref="D237:K237" si="263">SUM(D239:D246)</f>
        <v>0</v>
      </c>
      <c r="E237" s="134">
        <f t="shared" si="263"/>
        <v>0</v>
      </c>
      <c r="F237" s="133">
        <f t="shared" si="263"/>
        <v>0</v>
      </c>
      <c r="G237" s="134">
        <f t="shared" si="263"/>
        <v>0</v>
      </c>
      <c r="H237" s="133">
        <f t="shared" si="263"/>
        <v>549500000</v>
      </c>
      <c r="I237" s="134">
        <f t="shared" si="263"/>
        <v>0.14290755082519896</v>
      </c>
      <c r="J237" s="133">
        <f t="shared" si="263"/>
        <v>549500000</v>
      </c>
      <c r="K237" s="134">
        <f t="shared" si="263"/>
        <v>0.14290755082519896</v>
      </c>
      <c r="L237" s="135"/>
      <c r="M237" s="135"/>
      <c r="N237" s="114"/>
      <c r="O237" s="114"/>
      <c r="P237" s="114"/>
      <c r="Q237" s="114"/>
      <c r="R237" s="114"/>
      <c r="S237" s="114"/>
      <c r="T237" s="114"/>
      <c r="U237" s="114"/>
      <c r="V237" s="114"/>
      <c r="W237" s="114"/>
      <c r="X237" s="114"/>
      <c r="Y237" s="114"/>
      <c r="Z237" s="114"/>
    </row>
    <row r="238" spans="1:26" ht="15" customHeight="1">
      <c r="A238" s="131"/>
      <c r="B238" s="131"/>
      <c r="C238" s="132"/>
      <c r="D238" s="130"/>
      <c r="E238" s="117"/>
      <c r="F238" s="130"/>
      <c r="G238" s="117"/>
      <c r="H238" s="130"/>
      <c r="I238" s="117"/>
      <c r="J238" s="130"/>
      <c r="K238" s="117"/>
      <c r="L238" s="135"/>
      <c r="M238" s="135"/>
      <c r="N238" s="114"/>
      <c r="O238" s="114"/>
      <c r="P238" s="114"/>
      <c r="Q238" s="114"/>
      <c r="R238" s="114"/>
      <c r="S238" s="114"/>
      <c r="T238" s="114"/>
      <c r="U238" s="114"/>
      <c r="V238" s="114"/>
      <c r="W238" s="114"/>
      <c r="X238" s="114"/>
      <c r="Y238" s="114"/>
      <c r="Z238" s="114"/>
    </row>
    <row r="239" spans="1:26" ht="15" customHeight="1">
      <c r="A239" s="136" t="s">
        <v>774</v>
      </c>
      <c r="B239" s="136"/>
      <c r="C239" s="129" t="s">
        <v>775</v>
      </c>
      <c r="D239" s="130">
        <f>+'0BJ PROGR. I-II Y III'!G250</f>
        <v>0</v>
      </c>
      <c r="E239" s="117">
        <f t="shared" ref="E239:E246" si="264">+D239/$J$351*100%</f>
        <v>0</v>
      </c>
      <c r="F239" s="130">
        <f>+'0BJ PROGR. I-II Y III'!AB250</f>
        <v>0</v>
      </c>
      <c r="G239" s="117">
        <f t="shared" ref="G239:G246" si="265">+F239/$J$351*100%</f>
        <v>0</v>
      </c>
      <c r="H239" s="130">
        <f>+'0BJ PROGR. I-II Y III'!AD250</f>
        <v>33000000</v>
      </c>
      <c r="I239" s="117">
        <f t="shared" ref="I239:I246" si="266">+H239/$J$351*100%</f>
        <v>8.5822550996024847E-3</v>
      </c>
      <c r="J239" s="130">
        <f t="shared" ref="J239:K239" si="267">+D239+F239+H239</f>
        <v>33000000</v>
      </c>
      <c r="K239" s="117">
        <f t="shared" si="267"/>
        <v>8.5822550996024847E-3</v>
      </c>
      <c r="L239" s="135"/>
      <c r="M239" s="135"/>
      <c r="N239" s="114"/>
      <c r="O239" s="114"/>
      <c r="P239" s="114"/>
      <c r="Q239" s="114"/>
      <c r="R239" s="114"/>
      <c r="S239" s="114"/>
      <c r="T239" s="114"/>
      <c r="U239" s="114"/>
      <c r="V239" s="114"/>
      <c r="W239" s="114"/>
      <c r="X239" s="114"/>
      <c r="Y239" s="114"/>
      <c r="Z239" s="114"/>
    </row>
    <row r="240" spans="1:26" ht="15" customHeight="1">
      <c r="A240" s="136" t="s">
        <v>776</v>
      </c>
      <c r="B240" s="136"/>
      <c r="C240" s="129" t="s">
        <v>777</v>
      </c>
      <c r="D240" s="130">
        <f>+'0BJ PROGR. I-II Y III'!G251</f>
        <v>0</v>
      </c>
      <c r="E240" s="117">
        <f t="shared" si="264"/>
        <v>0</v>
      </c>
      <c r="F240" s="130">
        <f>+'0BJ PROGR. I-II Y III'!AB251</f>
        <v>0</v>
      </c>
      <c r="G240" s="117">
        <f t="shared" si="265"/>
        <v>0</v>
      </c>
      <c r="H240" s="130">
        <f>+'0BJ PROGR. I-II Y III'!AD251</f>
        <v>440500000</v>
      </c>
      <c r="I240" s="117">
        <f t="shared" si="266"/>
        <v>0.11456010216287559</v>
      </c>
      <c r="J240" s="130">
        <f t="shared" ref="J240:K240" si="268">+D240+F240+H240</f>
        <v>440500000</v>
      </c>
      <c r="K240" s="117">
        <f t="shared" si="268"/>
        <v>0.11456010216287559</v>
      </c>
      <c r="L240" s="135"/>
      <c r="M240" s="135"/>
      <c r="N240" s="114"/>
      <c r="O240" s="114"/>
      <c r="P240" s="114"/>
      <c r="Q240" s="114"/>
      <c r="R240" s="114"/>
      <c r="S240" s="114"/>
      <c r="T240" s="114"/>
      <c r="U240" s="114"/>
      <c r="V240" s="114"/>
      <c r="W240" s="114"/>
      <c r="X240" s="114"/>
      <c r="Y240" s="114"/>
      <c r="Z240" s="114"/>
    </row>
    <row r="241" spans="1:26" ht="15" customHeight="1">
      <c r="A241" s="136" t="s">
        <v>778</v>
      </c>
      <c r="B241" s="136"/>
      <c r="C241" s="129" t="s">
        <v>779</v>
      </c>
      <c r="D241" s="130">
        <f>+'0BJ PROGR. I-II Y III'!G252</f>
        <v>0</v>
      </c>
      <c r="E241" s="117">
        <f t="shared" si="264"/>
        <v>0</v>
      </c>
      <c r="F241" s="130">
        <f>+'0BJ PROGR. I-II Y III'!AB252</f>
        <v>0</v>
      </c>
      <c r="G241" s="117">
        <f t="shared" si="265"/>
        <v>0</v>
      </c>
      <c r="H241" s="130">
        <f>+'0BJ PROGR. I-II Y III'!AD252</f>
        <v>0</v>
      </c>
      <c r="I241" s="117">
        <f t="shared" si="266"/>
        <v>0</v>
      </c>
      <c r="J241" s="130">
        <f t="shared" ref="J241:K241" si="269">+D241+F241+H241</f>
        <v>0</v>
      </c>
      <c r="K241" s="117">
        <f t="shared" si="269"/>
        <v>0</v>
      </c>
      <c r="L241" s="135"/>
      <c r="M241" s="135"/>
      <c r="N241" s="114"/>
      <c r="O241" s="114"/>
      <c r="P241" s="114"/>
      <c r="Q241" s="114"/>
      <c r="R241" s="114"/>
      <c r="S241" s="114"/>
      <c r="T241" s="114"/>
      <c r="U241" s="114"/>
      <c r="V241" s="114"/>
      <c r="W241" s="114"/>
      <c r="X241" s="114"/>
      <c r="Y241" s="114"/>
      <c r="Z241" s="114"/>
    </row>
    <row r="242" spans="1:26" ht="15" customHeight="1">
      <c r="A242" s="136" t="s">
        <v>780</v>
      </c>
      <c r="B242" s="136"/>
      <c r="C242" s="129" t="s">
        <v>781</v>
      </c>
      <c r="D242" s="130">
        <f>+'0BJ PROGR. I-II Y III'!G253</f>
        <v>0</v>
      </c>
      <c r="E242" s="117">
        <f t="shared" si="264"/>
        <v>0</v>
      </c>
      <c r="F242" s="130">
        <f>+'0BJ PROGR. I-II Y III'!AB253</f>
        <v>0</v>
      </c>
      <c r="G242" s="117">
        <f t="shared" si="265"/>
        <v>0</v>
      </c>
      <c r="H242" s="130">
        <f>+'0BJ PROGR. I-II Y III'!AD253</f>
        <v>6000000</v>
      </c>
      <c r="I242" s="117">
        <f t="shared" si="266"/>
        <v>1.5604100181095427E-3</v>
      </c>
      <c r="J242" s="130">
        <f t="shared" ref="J242:K242" si="270">+D242+F242+H242</f>
        <v>6000000</v>
      </c>
      <c r="K242" s="117">
        <f t="shared" si="270"/>
        <v>1.5604100181095427E-3</v>
      </c>
      <c r="L242" s="135"/>
      <c r="M242" s="135"/>
      <c r="N242" s="114"/>
      <c r="O242" s="114"/>
      <c r="P242" s="114"/>
      <c r="Q242" s="114"/>
      <c r="R242" s="114"/>
      <c r="S242" s="114"/>
      <c r="T242" s="114"/>
      <c r="U242" s="114"/>
      <c r="V242" s="114"/>
      <c r="W242" s="114"/>
      <c r="X242" s="114"/>
      <c r="Y242" s="114"/>
      <c r="Z242" s="114"/>
    </row>
    <row r="243" spans="1:26" ht="15" customHeight="1">
      <c r="A243" s="136" t="s">
        <v>782</v>
      </c>
      <c r="B243" s="136"/>
      <c r="C243" s="129" t="s">
        <v>783</v>
      </c>
      <c r="D243" s="130">
        <f>+'0BJ PROGR. I-II Y III'!G254</f>
        <v>0</v>
      </c>
      <c r="E243" s="117">
        <f t="shared" si="264"/>
        <v>0</v>
      </c>
      <c r="F243" s="130">
        <f>+'0BJ PROGR. I-II Y III'!AB254</f>
        <v>0</v>
      </c>
      <c r="G243" s="117">
        <f t="shared" si="265"/>
        <v>0</v>
      </c>
      <c r="H243" s="130">
        <f>+'0BJ PROGR. I-II Y III'!AD254</f>
        <v>0</v>
      </c>
      <c r="I243" s="117">
        <f t="shared" si="266"/>
        <v>0</v>
      </c>
      <c r="J243" s="130">
        <f t="shared" ref="J243:K243" si="271">+D243+F243+H243</f>
        <v>0</v>
      </c>
      <c r="K243" s="117">
        <f t="shared" si="271"/>
        <v>0</v>
      </c>
      <c r="L243" s="135"/>
      <c r="M243" s="135"/>
      <c r="N243" s="114"/>
      <c r="O243" s="114"/>
      <c r="P243" s="114"/>
      <c r="Q243" s="114"/>
      <c r="R243" s="114"/>
      <c r="S243" s="114"/>
      <c r="T243" s="114"/>
      <c r="U243" s="114"/>
      <c r="V243" s="114"/>
      <c r="W243" s="114"/>
      <c r="X243" s="114"/>
      <c r="Y243" s="114"/>
      <c r="Z243" s="114"/>
    </row>
    <row r="244" spans="1:26" ht="15" customHeight="1">
      <c r="A244" s="136" t="s">
        <v>784</v>
      </c>
      <c r="B244" s="136"/>
      <c r="C244" s="129" t="s">
        <v>785</v>
      </c>
      <c r="D244" s="130">
        <f>+'0BJ PROGR. I-II Y III'!G255</f>
        <v>0</v>
      </c>
      <c r="E244" s="117">
        <f t="shared" si="264"/>
        <v>0</v>
      </c>
      <c r="F244" s="130">
        <f>+'0BJ PROGR. I-II Y III'!AB255</f>
        <v>0</v>
      </c>
      <c r="G244" s="117">
        <f t="shared" si="265"/>
        <v>0</v>
      </c>
      <c r="H244" s="130">
        <f>+'0BJ PROGR. I-II Y III'!AD255</f>
        <v>0</v>
      </c>
      <c r="I244" s="117">
        <f t="shared" si="266"/>
        <v>0</v>
      </c>
      <c r="J244" s="130">
        <f t="shared" ref="J244:K244" si="272">+D244+F244+H244</f>
        <v>0</v>
      </c>
      <c r="K244" s="117">
        <f t="shared" si="272"/>
        <v>0</v>
      </c>
      <c r="L244" s="135"/>
      <c r="M244" s="135"/>
      <c r="N244" s="114"/>
      <c r="O244" s="114"/>
      <c r="P244" s="114"/>
      <c r="Q244" s="114"/>
      <c r="R244" s="114"/>
      <c r="S244" s="114"/>
      <c r="T244" s="114"/>
      <c r="U244" s="114"/>
      <c r="V244" s="114"/>
      <c r="W244" s="114"/>
      <c r="X244" s="114"/>
      <c r="Y244" s="114"/>
      <c r="Z244" s="114"/>
    </row>
    <row r="245" spans="1:26" ht="15" customHeight="1">
      <c r="A245" s="136" t="s">
        <v>786</v>
      </c>
      <c r="B245" s="136"/>
      <c r="C245" s="129" t="s">
        <v>787</v>
      </c>
      <c r="D245" s="130">
        <f>+'0BJ PROGR. I-II Y III'!G256</f>
        <v>0</v>
      </c>
      <c r="E245" s="117">
        <f t="shared" si="264"/>
        <v>0</v>
      </c>
      <c r="F245" s="130">
        <f>+'0BJ PROGR. I-II Y III'!AB256</f>
        <v>0</v>
      </c>
      <c r="G245" s="117">
        <f t="shared" si="265"/>
        <v>0</v>
      </c>
      <c r="H245" s="130">
        <f>+'0BJ PROGR. I-II Y III'!AD256</f>
        <v>0</v>
      </c>
      <c r="I245" s="117">
        <f t="shared" si="266"/>
        <v>0</v>
      </c>
      <c r="J245" s="130">
        <f t="shared" ref="J245:K245" si="273">+D245+F245+H245</f>
        <v>0</v>
      </c>
      <c r="K245" s="117">
        <f t="shared" si="273"/>
        <v>0</v>
      </c>
      <c r="L245" s="135"/>
      <c r="M245" s="135"/>
      <c r="N245" s="114"/>
      <c r="O245" s="114"/>
      <c r="P245" s="114"/>
      <c r="Q245" s="114"/>
      <c r="R245" s="114"/>
      <c r="S245" s="114"/>
      <c r="T245" s="114"/>
      <c r="U245" s="114"/>
      <c r="V245" s="114"/>
      <c r="W245" s="114"/>
      <c r="X245" s="114"/>
      <c r="Y245" s="114"/>
      <c r="Z245" s="114"/>
    </row>
    <row r="246" spans="1:26" ht="15" customHeight="1">
      <c r="A246" s="136" t="s">
        <v>788</v>
      </c>
      <c r="B246" s="136"/>
      <c r="C246" s="129" t="s">
        <v>789</v>
      </c>
      <c r="D246" s="130">
        <f>+'0BJ PROGR. I-II Y III'!G257</f>
        <v>0</v>
      </c>
      <c r="E246" s="117">
        <f t="shared" si="264"/>
        <v>0</v>
      </c>
      <c r="F246" s="130">
        <f>+'0BJ PROGR. I-II Y III'!AB257</f>
        <v>0</v>
      </c>
      <c r="G246" s="117">
        <f t="shared" si="265"/>
        <v>0</v>
      </c>
      <c r="H246" s="130">
        <f>+'0BJ PROGR. I-II Y III'!AD257</f>
        <v>70000000</v>
      </c>
      <c r="I246" s="117">
        <f t="shared" si="266"/>
        <v>1.820478354461133E-2</v>
      </c>
      <c r="J246" s="130">
        <f t="shared" ref="J246:K246" si="274">+D246+F246+H246</f>
        <v>70000000</v>
      </c>
      <c r="K246" s="117">
        <f t="shared" si="274"/>
        <v>1.820478354461133E-2</v>
      </c>
      <c r="L246" s="135"/>
      <c r="M246" s="135"/>
      <c r="N246" s="114"/>
      <c r="O246" s="114"/>
      <c r="P246" s="114"/>
      <c r="Q246" s="114"/>
      <c r="R246" s="114"/>
      <c r="S246" s="114"/>
      <c r="T246" s="114"/>
      <c r="U246" s="114"/>
      <c r="V246" s="114"/>
      <c r="W246" s="114"/>
      <c r="X246" s="114"/>
      <c r="Y246" s="114"/>
      <c r="Z246" s="114"/>
    </row>
    <row r="247" spans="1:26" ht="15" customHeight="1">
      <c r="A247" s="136"/>
      <c r="B247" s="136"/>
      <c r="C247" s="129"/>
      <c r="D247" s="130"/>
      <c r="E247" s="117"/>
      <c r="F247" s="130"/>
      <c r="G247" s="117"/>
      <c r="H247" s="130"/>
      <c r="I247" s="117"/>
      <c r="J247" s="130"/>
      <c r="K247" s="117"/>
      <c r="L247" s="135"/>
      <c r="M247" s="135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  <c r="Y247" s="114"/>
      <c r="Z247" s="114"/>
    </row>
    <row r="248" spans="1:26" ht="15" customHeight="1">
      <c r="A248" s="116"/>
      <c r="B248" s="116"/>
      <c r="C248" s="129"/>
      <c r="D248" s="130"/>
      <c r="E248" s="117"/>
      <c r="F248" s="130"/>
      <c r="G248" s="117"/>
      <c r="H248" s="130"/>
      <c r="I248" s="117"/>
      <c r="J248" s="130"/>
      <c r="K248" s="117"/>
      <c r="L248" s="135"/>
      <c r="M248" s="135"/>
      <c r="N248" s="114"/>
      <c r="O248" s="114"/>
      <c r="P248" s="114"/>
      <c r="Q248" s="114"/>
      <c r="R248" s="114"/>
      <c r="S248" s="114"/>
      <c r="T248" s="114"/>
      <c r="U248" s="114"/>
      <c r="V248" s="114"/>
      <c r="W248" s="114"/>
      <c r="X248" s="114"/>
      <c r="Y248" s="114"/>
      <c r="Z248" s="114"/>
    </row>
    <row r="249" spans="1:26" ht="15" customHeight="1">
      <c r="A249" s="131" t="s">
        <v>790</v>
      </c>
      <c r="B249" s="131"/>
      <c r="C249" s="132" t="s">
        <v>791</v>
      </c>
      <c r="D249" s="133">
        <f t="shared" ref="D249:K249" si="275">SUM(D250:D257)</f>
        <v>10945000</v>
      </c>
      <c r="E249" s="134">
        <f t="shared" si="275"/>
        <v>2.8464479413681577E-3</v>
      </c>
      <c r="F249" s="133">
        <f t="shared" si="275"/>
        <v>5638592</v>
      </c>
      <c r="G249" s="134">
        <f t="shared" si="275"/>
        <v>1.466419240805387E-3</v>
      </c>
      <c r="H249" s="133">
        <f t="shared" si="275"/>
        <v>180063831</v>
      </c>
      <c r="I249" s="134">
        <f t="shared" si="275"/>
        <v>4.6828900965263931E-2</v>
      </c>
      <c r="J249" s="133">
        <f t="shared" si="275"/>
        <v>196647423</v>
      </c>
      <c r="K249" s="134">
        <f t="shared" si="275"/>
        <v>5.1141768147437476E-2</v>
      </c>
      <c r="L249" s="135"/>
      <c r="M249" s="135"/>
      <c r="N249" s="114"/>
      <c r="O249" s="114"/>
      <c r="P249" s="114"/>
      <c r="Q249" s="114"/>
      <c r="R249" s="114"/>
      <c r="S249" s="114"/>
      <c r="T249" s="114"/>
      <c r="U249" s="114"/>
      <c r="V249" s="114"/>
      <c r="W249" s="114"/>
      <c r="X249" s="114"/>
      <c r="Y249" s="114"/>
      <c r="Z249" s="114"/>
    </row>
    <row r="250" spans="1:26" ht="15" customHeight="1">
      <c r="A250" s="136" t="s">
        <v>792</v>
      </c>
      <c r="B250" s="136"/>
      <c r="C250" s="129" t="s">
        <v>793</v>
      </c>
      <c r="D250" s="130">
        <f>+'0BJ PROGR. I-II Y III'!G261</f>
        <v>0</v>
      </c>
      <c r="E250" s="117">
        <f t="shared" ref="E250:E257" si="276">+D250/$J$351*100%</f>
        <v>0</v>
      </c>
      <c r="F250" s="130">
        <f>+'0BJ PROGR. I-II Y III'!AB261</f>
        <v>500000</v>
      </c>
      <c r="G250" s="117">
        <f t="shared" ref="G250:G257" si="277">+F250/$J$351*100%</f>
        <v>1.3003416817579521E-4</v>
      </c>
      <c r="H250" s="130">
        <f>+'0BJ PROGR. I-II Y III'!AD261</f>
        <v>161063831</v>
      </c>
      <c r="I250" s="117">
        <f t="shared" ref="I250:I257" si="278">+H250/$J$351*100%</f>
        <v>4.1887602574583717E-2</v>
      </c>
      <c r="J250" s="130">
        <f t="shared" ref="J250:K250" si="279">+D250+F250+H250</f>
        <v>161563831</v>
      </c>
      <c r="K250" s="117">
        <f t="shared" si="279"/>
        <v>4.2017636742759511E-2</v>
      </c>
      <c r="L250" s="135"/>
      <c r="M250" s="135"/>
      <c r="N250" s="114"/>
      <c r="O250" s="114"/>
      <c r="P250" s="114"/>
      <c r="Q250" s="114"/>
      <c r="R250" s="114"/>
      <c r="S250" s="114"/>
      <c r="T250" s="114"/>
      <c r="U250" s="114"/>
      <c r="V250" s="114"/>
      <c r="W250" s="114"/>
      <c r="X250" s="114"/>
      <c r="Y250" s="114"/>
      <c r="Z250" s="114"/>
    </row>
    <row r="251" spans="1:26" ht="15" customHeight="1">
      <c r="A251" s="136" t="s">
        <v>794</v>
      </c>
      <c r="B251" s="136"/>
      <c r="C251" s="129" t="s">
        <v>795</v>
      </c>
      <c r="D251" s="130">
        <f>+'0BJ PROGR. I-II Y III'!G262</f>
        <v>0</v>
      </c>
      <c r="E251" s="117">
        <f t="shared" si="276"/>
        <v>0</v>
      </c>
      <c r="F251" s="130">
        <f>+'0BJ PROGR. I-II Y III'!AB262</f>
        <v>0</v>
      </c>
      <c r="G251" s="117">
        <f t="shared" si="277"/>
        <v>0</v>
      </c>
      <c r="H251" s="130">
        <f>+'0BJ PROGR. I-II Y III'!AD262</f>
        <v>0</v>
      </c>
      <c r="I251" s="117">
        <f t="shared" si="278"/>
        <v>0</v>
      </c>
      <c r="J251" s="130">
        <f t="shared" ref="J251:K251" si="280">+D251+F251+H251</f>
        <v>0</v>
      </c>
      <c r="K251" s="117">
        <f t="shared" si="280"/>
        <v>0</v>
      </c>
      <c r="L251" s="135"/>
      <c r="M251" s="135"/>
      <c r="N251" s="114"/>
      <c r="O251" s="114"/>
      <c r="P251" s="114"/>
      <c r="Q251" s="114"/>
      <c r="R251" s="114"/>
      <c r="S251" s="114"/>
      <c r="T251" s="114"/>
      <c r="U251" s="114"/>
      <c r="V251" s="114"/>
      <c r="W251" s="114"/>
      <c r="X251" s="114"/>
      <c r="Y251" s="114"/>
      <c r="Z251" s="114"/>
    </row>
    <row r="252" spans="1:26" ht="15" customHeight="1">
      <c r="A252" s="136" t="s">
        <v>796</v>
      </c>
      <c r="B252" s="136"/>
      <c r="C252" s="129" t="s">
        <v>797</v>
      </c>
      <c r="D252" s="130">
        <f>+'0BJ PROGR. I-II Y III'!G263</f>
        <v>2815000</v>
      </c>
      <c r="E252" s="117">
        <f t="shared" si="276"/>
        <v>7.3209236682972713E-4</v>
      </c>
      <c r="F252" s="130">
        <f>+'0BJ PROGR. I-II Y III'!AB263</f>
        <v>2500000</v>
      </c>
      <c r="G252" s="117">
        <f t="shared" si="277"/>
        <v>6.5017084087897609E-4</v>
      </c>
      <c r="H252" s="130">
        <f>+'0BJ PROGR. I-II Y III'!AD263</f>
        <v>1000000</v>
      </c>
      <c r="I252" s="117">
        <f t="shared" si="278"/>
        <v>2.6006833635159042E-4</v>
      </c>
      <c r="J252" s="130">
        <f t="shared" ref="J252:K252" si="281">+D252+F252+H252</f>
        <v>6315000</v>
      </c>
      <c r="K252" s="117">
        <f t="shared" si="281"/>
        <v>1.6423315440602937E-3</v>
      </c>
      <c r="L252" s="135"/>
      <c r="M252" s="135"/>
      <c r="N252" s="114"/>
      <c r="O252" s="114"/>
      <c r="P252" s="114"/>
      <c r="Q252" s="114"/>
      <c r="R252" s="114"/>
      <c r="S252" s="114"/>
      <c r="T252" s="114"/>
      <c r="U252" s="114"/>
      <c r="V252" s="114"/>
      <c r="W252" s="114"/>
      <c r="X252" s="114"/>
      <c r="Y252" s="114"/>
      <c r="Z252" s="114"/>
    </row>
    <row r="253" spans="1:26" ht="15" customHeight="1">
      <c r="A253" s="136" t="s">
        <v>798</v>
      </c>
      <c r="B253" s="136"/>
      <c r="C253" s="129" t="s">
        <v>799</v>
      </c>
      <c r="D253" s="130">
        <f>+'0BJ PROGR. I-II Y III'!G264</f>
        <v>3700000</v>
      </c>
      <c r="E253" s="117">
        <f t="shared" si="276"/>
        <v>9.6225284450088462E-4</v>
      </c>
      <c r="F253" s="130">
        <f>+'0BJ PROGR. I-II Y III'!AB264</f>
        <v>0</v>
      </c>
      <c r="G253" s="117">
        <f t="shared" si="277"/>
        <v>0</v>
      </c>
      <c r="H253" s="130">
        <f>+'0BJ PROGR. I-II Y III'!AD264</f>
        <v>0</v>
      </c>
      <c r="I253" s="117">
        <f t="shared" si="278"/>
        <v>0</v>
      </c>
      <c r="J253" s="130">
        <f t="shared" ref="J253:K253" si="282">+D253+F253+H253</f>
        <v>3700000</v>
      </c>
      <c r="K253" s="117">
        <f t="shared" si="282"/>
        <v>9.6225284450088462E-4</v>
      </c>
      <c r="L253" s="135"/>
      <c r="M253" s="135"/>
      <c r="N253" s="114"/>
      <c r="O253" s="114"/>
      <c r="P253" s="114"/>
      <c r="Q253" s="114"/>
      <c r="R253" s="114"/>
      <c r="S253" s="114"/>
      <c r="T253" s="114"/>
      <c r="U253" s="114"/>
      <c r="V253" s="114"/>
      <c r="W253" s="114"/>
      <c r="X253" s="114"/>
      <c r="Y253" s="114"/>
      <c r="Z253" s="114"/>
    </row>
    <row r="254" spans="1:26" ht="15" customHeight="1">
      <c r="A254" s="136" t="s">
        <v>800</v>
      </c>
      <c r="B254" s="136"/>
      <c r="C254" s="138" t="s">
        <v>801</v>
      </c>
      <c r="D254" s="130">
        <f>+'0BJ PROGR. I-II Y III'!G265</f>
        <v>4000000</v>
      </c>
      <c r="E254" s="117">
        <f t="shared" si="276"/>
        <v>1.0402733454063617E-3</v>
      </c>
      <c r="F254" s="130">
        <f>+'0BJ PROGR. I-II Y III'!AB265</f>
        <v>0</v>
      </c>
      <c r="G254" s="117">
        <f t="shared" si="277"/>
        <v>0</v>
      </c>
      <c r="H254" s="130">
        <f>+'0BJ PROGR. I-II Y III'!AD265</f>
        <v>2000000</v>
      </c>
      <c r="I254" s="117">
        <f t="shared" si="278"/>
        <v>5.2013667270318085E-4</v>
      </c>
      <c r="J254" s="130">
        <f t="shared" ref="J254:K254" si="283">+D254+F254+H254</f>
        <v>6000000</v>
      </c>
      <c r="K254" s="117">
        <f t="shared" si="283"/>
        <v>1.5604100181095424E-3</v>
      </c>
      <c r="L254" s="135"/>
      <c r="M254" s="135"/>
      <c r="N254" s="114"/>
      <c r="O254" s="114"/>
      <c r="P254" s="114"/>
      <c r="Q254" s="114"/>
      <c r="R254" s="114"/>
      <c r="S254" s="114"/>
      <c r="T254" s="114"/>
      <c r="U254" s="114"/>
      <c r="V254" s="114"/>
      <c r="W254" s="114"/>
      <c r="X254" s="114"/>
      <c r="Y254" s="114"/>
      <c r="Z254" s="114"/>
    </row>
    <row r="255" spans="1:26" ht="15" customHeight="1">
      <c r="A255" s="136" t="s">
        <v>802</v>
      </c>
      <c r="B255" s="136"/>
      <c r="C255" s="129" t="s">
        <v>803</v>
      </c>
      <c r="D255" s="130">
        <f>+'0BJ PROGR. I-II Y III'!G266</f>
        <v>0</v>
      </c>
      <c r="E255" s="117">
        <f t="shared" si="276"/>
        <v>0</v>
      </c>
      <c r="F255" s="130">
        <f>+'0BJ PROGR. I-II Y III'!AB266</f>
        <v>0</v>
      </c>
      <c r="G255" s="117">
        <f t="shared" si="277"/>
        <v>0</v>
      </c>
      <c r="H255" s="130">
        <f>+'0BJ PROGR. I-II Y III'!AD266</f>
        <v>0</v>
      </c>
      <c r="I255" s="117">
        <f t="shared" si="278"/>
        <v>0</v>
      </c>
      <c r="J255" s="130">
        <f t="shared" ref="J255:K255" si="284">+D255+F255+H255</f>
        <v>0</v>
      </c>
      <c r="K255" s="117">
        <f t="shared" si="284"/>
        <v>0</v>
      </c>
      <c r="L255" s="135"/>
      <c r="M255" s="135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  <c r="Y255" s="114"/>
      <c r="Z255" s="114"/>
    </row>
    <row r="256" spans="1:26" ht="15" customHeight="1">
      <c r="A256" s="136" t="s">
        <v>804</v>
      </c>
      <c r="B256" s="136"/>
      <c r="C256" s="129" t="s">
        <v>805</v>
      </c>
      <c r="D256" s="130">
        <f>+'0BJ PROGR. I-II Y III'!G267</f>
        <v>0</v>
      </c>
      <c r="E256" s="117">
        <f t="shared" si="276"/>
        <v>0</v>
      </c>
      <c r="F256" s="130">
        <f>+'0BJ PROGR. I-II Y III'!AB267</f>
        <v>1500000</v>
      </c>
      <c r="G256" s="117">
        <f t="shared" si="277"/>
        <v>3.9010250452738566E-4</v>
      </c>
      <c r="H256" s="130">
        <f>+'0BJ PROGR. I-II Y III'!AD267</f>
        <v>0</v>
      </c>
      <c r="I256" s="117">
        <f t="shared" si="278"/>
        <v>0</v>
      </c>
      <c r="J256" s="130">
        <f t="shared" ref="J256:K256" si="285">+D256+F256+H256</f>
        <v>1500000</v>
      </c>
      <c r="K256" s="117">
        <f t="shared" si="285"/>
        <v>3.9010250452738566E-4</v>
      </c>
      <c r="L256" s="135"/>
      <c r="M256" s="135"/>
      <c r="N256" s="114"/>
      <c r="O256" s="114"/>
      <c r="P256" s="114"/>
      <c r="Q256" s="114"/>
      <c r="R256" s="114"/>
      <c r="S256" s="114"/>
      <c r="T256" s="114"/>
      <c r="U256" s="114"/>
      <c r="V256" s="114"/>
      <c r="W256" s="114"/>
      <c r="X256" s="114"/>
      <c r="Y256" s="114"/>
      <c r="Z256" s="114"/>
    </row>
    <row r="257" spans="1:26" ht="15" customHeight="1">
      <c r="A257" s="136" t="s">
        <v>806</v>
      </c>
      <c r="B257" s="136"/>
      <c r="C257" s="129" t="s">
        <v>807</v>
      </c>
      <c r="D257" s="130">
        <f>+'0BJ PROGR. I-II Y III'!G268</f>
        <v>430000</v>
      </c>
      <c r="E257" s="117">
        <f t="shared" si="276"/>
        <v>1.1182938463118389E-4</v>
      </c>
      <c r="F257" s="130">
        <f>+'0BJ PROGR. I-II Y III'!AB268</f>
        <v>1138592</v>
      </c>
      <c r="G257" s="117">
        <f t="shared" si="277"/>
        <v>2.9611172722323004E-4</v>
      </c>
      <c r="H257" s="130">
        <f>+'0BJ PROGR. I-II Y III'!AD268</f>
        <v>16000000</v>
      </c>
      <c r="I257" s="117">
        <f t="shared" si="278"/>
        <v>4.1610933816254468E-3</v>
      </c>
      <c r="J257" s="130">
        <f t="shared" ref="J257:K257" si="286">+D257+F257+H257</f>
        <v>17568592</v>
      </c>
      <c r="K257" s="117">
        <f t="shared" si="286"/>
        <v>4.5690344934798607E-3</v>
      </c>
      <c r="L257" s="135"/>
      <c r="M257" s="135"/>
      <c r="N257" s="114"/>
      <c r="O257" s="114"/>
      <c r="P257" s="114"/>
      <c r="Q257" s="114"/>
      <c r="R257" s="114"/>
      <c r="S257" s="114"/>
      <c r="T257" s="114"/>
      <c r="U257" s="114"/>
      <c r="V257" s="114"/>
      <c r="W257" s="114"/>
      <c r="X257" s="114"/>
      <c r="Y257" s="114"/>
      <c r="Z257" s="114"/>
    </row>
    <row r="258" spans="1:26" ht="15" customHeight="1">
      <c r="A258" s="136"/>
      <c r="B258" s="136"/>
      <c r="C258" s="138"/>
      <c r="D258" s="130"/>
      <c r="E258" s="117"/>
      <c r="F258" s="130"/>
      <c r="G258" s="117"/>
      <c r="H258" s="130"/>
      <c r="I258" s="117"/>
      <c r="J258" s="130"/>
      <c r="K258" s="117"/>
      <c r="L258" s="135"/>
      <c r="M258" s="135"/>
      <c r="N258" s="114"/>
      <c r="O258" s="114"/>
      <c r="P258" s="114"/>
      <c r="Q258" s="114"/>
      <c r="R258" s="114"/>
      <c r="S258" s="114"/>
      <c r="T258" s="114"/>
      <c r="U258" s="114"/>
      <c r="V258" s="114"/>
      <c r="W258" s="114"/>
      <c r="X258" s="114"/>
      <c r="Y258" s="114"/>
      <c r="Z258" s="114"/>
    </row>
    <row r="259" spans="1:26" ht="15" customHeight="1">
      <c r="A259" s="131" t="s">
        <v>808</v>
      </c>
      <c r="B259" s="131"/>
      <c r="C259" s="132" t="s">
        <v>809</v>
      </c>
      <c r="D259" s="133">
        <f t="shared" ref="D259:K259" si="287">+D260+D267</f>
        <v>2500000</v>
      </c>
      <c r="E259" s="134">
        <f t="shared" si="287"/>
        <v>6.5017084087897609E-4</v>
      </c>
      <c r="F259" s="133">
        <f t="shared" si="287"/>
        <v>0</v>
      </c>
      <c r="G259" s="134">
        <f t="shared" si="287"/>
        <v>0</v>
      </c>
      <c r="H259" s="133">
        <f t="shared" si="287"/>
        <v>0</v>
      </c>
      <c r="I259" s="134">
        <f t="shared" si="287"/>
        <v>0</v>
      </c>
      <c r="J259" s="133">
        <f t="shared" si="287"/>
        <v>2500000</v>
      </c>
      <c r="K259" s="134">
        <f t="shared" si="287"/>
        <v>6.5017084087897609E-4</v>
      </c>
      <c r="L259" s="135"/>
      <c r="M259" s="135"/>
      <c r="N259" s="114"/>
      <c r="O259" s="114"/>
      <c r="P259" s="114"/>
      <c r="Q259" s="114"/>
      <c r="R259" s="114"/>
      <c r="S259" s="114"/>
      <c r="T259" s="114"/>
      <c r="U259" s="114"/>
      <c r="V259" s="114"/>
      <c r="W259" s="114"/>
      <c r="X259" s="114"/>
      <c r="Y259" s="114"/>
      <c r="Z259" s="114"/>
    </row>
    <row r="260" spans="1:26" ht="15" customHeight="1">
      <c r="A260" s="136" t="s">
        <v>810</v>
      </c>
      <c r="B260" s="136"/>
      <c r="C260" s="129" t="s">
        <v>811</v>
      </c>
      <c r="D260" s="130">
        <f>+'0BJ PROGR. I-II Y III'!G271</f>
        <v>0</v>
      </c>
      <c r="E260" s="117">
        <f>+D260/$J$351*100%</f>
        <v>0</v>
      </c>
      <c r="F260" s="130">
        <f>+'0BJ PROGR. I-II Y III'!AB271</f>
        <v>0</v>
      </c>
      <c r="G260" s="117">
        <f>+F260/$J$351*100%</f>
        <v>0</v>
      </c>
      <c r="H260" s="130">
        <f>+'0BJ PROGR. I-II Y III'!AD271</f>
        <v>0</v>
      </c>
      <c r="I260" s="117">
        <f>+H260/$J$351*100%</f>
        <v>0</v>
      </c>
      <c r="J260" s="130">
        <f t="shared" ref="J260:K260" si="288">+D260+F260+H260</f>
        <v>0</v>
      </c>
      <c r="K260" s="117">
        <f t="shared" si="288"/>
        <v>0</v>
      </c>
      <c r="L260" s="135"/>
      <c r="M260" s="135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  <c r="Y260" s="114"/>
      <c r="Z260" s="114"/>
    </row>
    <row r="261" spans="1:26" ht="15" customHeight="1">
      <c r="A261" s="136"/>
      <c r="B261" s="136"/>
      <c r="C261" s="129"/>
      <c r="D261" s="130"/>
      <c r="E261" s="117"/>
      <c r="F261" s="130"/>
      <c r="G261" s="117"/>
      <c r="H261" s="130"/>
      <c r="I261" s="117"/>
      <c r="J261" s="130"/>
      <c r="K261" s="117"/>
      <c r="L261" s="135"/>
      <c r="M261" s="135"/>
      <c r="N261" s="114"/>
      <c r="O261" s="114"/>
      <c r="P261" s="114"/>
      <c r="Q261" s="114"/>
      <c r="R261" s="114"/>
      <c r="S261" s="114"/>
      <c r="T261" s="114"/>
      <c r="U261" s="114"/>
      <c r="V261" s="114"/>
      <c r="W261" s="114"/>
      <c r="X261" s="114"/>
      <c r="Y261" s="114"/>
      <c r="Z261" s="114"/>
    </row>
    <row r="262" spans="1:26" ht="15" customHeight="1">
      <c r="A262" s="131" t="s">
        <v>812</v>
      </c>
      <c r="B262" s="131"/>
      <c r="C262" s="132" t="s">
        <v>813</v>
      </c>
      <c r="D262" s="133">
        <f t="shared" ref="D262:K262" si="289">SUM(D263:D265)</f>
        <v>0</v>
      </c>
      <c r="E262" s="134">
        <f t="shared" si="289"/>
        <v>0</v>
      </c>
      <c r="F262" s="133">
        <f t="shared" si="289"/>
        <v>0</v>
      </c>
      <c r="G262" s="134">
        <f t="shared" si="289"/>
        <v>0</v>
      </c>
      <c r="H262" s="133">
        <f t="shared" si="289"/>
        <v>0</v>
      </c>
      <c r="I262" s="134">
        <f t="shared" si="289"/>
        <v>0</v>
      </c>
      <c r="J262" s="133">
        <f t="shared" si="289"/>
        <v>0</v>
      </c>
      <c r="K262" s="134">
        <f t="shared" si="289"/>
        <v>0</v>
      </c>
      <c r="L262" s="135"/>
      <c r="M262" s="135"/>
      <c r="N262" s="114"/>
      <c r="O262" s="114"/>
      <c r="P262" s="114"/>
      <c r="Q262" s="114"/>
      <c r="R262" s="114"/>
      <c r="S262" s="114"/>
      <c r="T262" s="114"/>
      <c r="U262" s="114"/>
      <c r="V262" s="114"/>
      <c r="W262" s="114"/>
      <c r="X262" s="114"/>
      <c r="Y262" s="114"/>
      <c r="Z262" s="114"/>
    </row>
    <row r="263" spans="1:26" ht="15" customHeight="1">
      <c r="A263" s="136" t="s">
        <v>814</v>
      </c>
      <c r="B263" s="136"/>
      <c r="C263" s="129" t="s">
        <v>815</v>
      </c>
      <c r="D263" s="130">
        <f>+'0BJ PROGR. I-II Y III'!G274</f>
        <v>0</v>
      </c>
      <c r="E263" s="117">
        <f t="shared" ref="E263:E265" si="290">+D263/$J$351*100%</f>
        <v>0</v>
      </c>
      <c r="F263" s="130">
        <f>+'0BJ PROGR. I-II Y III'!AB274</f>
        <v>0</v>
      </c>
      <c r="G263" s="117">
        <f t="shared" ref="G263:G265" si="291">+F263/$J$351*100%</f>
        <v>0</v>
      </c>
      <c r="H263" s="130">
        <f>+'0BJ PROGR. I-II Y III'!AD274</f>
        <v>0</v>
      </c>
      <c r="I263" s="117">
        <f t="shared" ref="I263:I265" si="292">+H263/$J$351*100%</f>
        <v>0</v>
      </c>
      <c r="J263" s="130">
        <f t="shared" ref="J263:K263" si="293">+D263+F263+H263</f>
        <v>0</v>
      </c>
      <c r="K263" s="117">
        <f t="shared" si="293"/>
        <v>0</v>
      </c>
      <c r="L263" s="135"/>
      <c r="M263" s="135"/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/>
      <c r="Y263" s="114"/>
      <c r="Z263" s="114"/>
    </row>
    <row r="264" spans="1:26" ht="15" customHeight="1">
      <c r="A264" s="136" t="s">
        <v>816</v>
      </c>
      <c r="B264" s="136"/>
      <c r="C264" s="129" t="s">
        <v>817</v>
      </c>
      <c r="D264" s="130">
        <f>+'0BJ PROGR. I-II Y III'!G275</f>
        <v>0</v>
      </c>
      <c r="E264" s="117">
        <f t="shared" si="290"/>
        <v>0</v>
      </c>
      <c r="F264" s="130">
        <f>+'0BJ PROGR. I-II Y III'!AB275</f>
        <v>0</v>
      </c>
      <c r="G264" s="117">
        <f t="shared" si="291"/>
        <v>0</v>
      </c>
      <c r="H264" s="130">
        <f>+'0BJ PROGR. I-II Y III'!AD275</f>
        <v>0</v>
      </c>
      <c r="I264" s="117">
        <f t="shared" si="292"/>
        <v>0</v>
      </c>
      <c r="J264" s="130">
        <f t="shared" ref="J264:K264" si="294">+D264+F264+H264</f>
        <v>0</v>
      </c>
      <c r="K264" s="117">
        <f t="shared" si="294"/>
        <v>0</v>
      </c>
      <c r="L264" s="135"/>
      <c r="M264" s="135"/>
      <c r="N264" s="114"/>
      <c r="O264" s="114"/>
      <c r="P264" s="114"/>
      <c r="Q264" s="114"/>
      <c r="R264" s="114"/>
      <c r="S264" s="114"/>
      <c r="T264" s="114"/>
      <c r="U264" s="114"/>
      <c r="V264" s="114"/>
      <c r="W264" s="114"/>
      <c r="X264" s="114"/>
      <c r="Y264" s="114"/>
      <c r="Z264" s="114"/>
    </row>
    <row r="265" spans="1:26" ht="15" customHeight="1">
      <c r="A265" s="136" t="s">
        <v>818</v>
      </c>
      <c r="B265" s="136"/>
      <c r="C265" s="129" t="s">
        <v>819</v>
      </c>
      <c r="D265" s="130">
        <f>+'0BJ PROGR. I-II Y III'!G276</f>
        <v>0</v>
      </c>
      <c r="E265" s="117">
        <f t="shared" si="290"/>
        <v>0</v>
      </c>
      <c r="F265" s="130">
        <f>+'0BJ PROGR. I-II Y III'!AB276</f>
        <v>0</v>
      </c>
      <c r="G265" s="117">
        <f t="shared" si="291"/>
        <v>0</v>
      </c>
      <c r="H265" s="130">
        <f>+'0BJ PROGR. I-II Y III'!AD276</f>
        <v>0</v>
      </c>
      <c r="I265" s="117">
        <f t="shared" si="292"/>
        <v>0</v>
      </c>
      <c r="J265" s="130">
        <f t="shared" ref="J265:K265" si="295">+D265+F265+H265</f>
        <v>0</v>
      </c>
      <c r="K265" s="117">
        <f t="shared" si="295"/>
        <v>0</v>
      </c>
      <c r="L265" s="135"/>
      <c r="M265" s="135"/>
      <c r="N265" s="114"/>
      <c r="O265" s="114"/>
      <c r="P265" s="114"/>
      <c r="Q265" s="114"/>
      <c r="R265" s="114"/>
      <c r="S265" s="114"/>
      <c r="T265" s="114"/>
      <c r="U265" s="114"/>
      <c r="V265" s="114"/>
      <c r="W265" s="114"/>
      <c r="X265" s="114"/>
      <c r="Y265" s="114"/>
      <c r="Z265" s="114"/>
    </row>
    <row r="266" spans="1:26" ht="15" customHeight="1">
      <c r="A266" s="116"/>
      <c r="B266" s="116"/>
      <c r="C266" s="129"/>
      <c r="D266" s="130"/>
      <c r="E266" s="117"/>
      <c r="F266" s="130"/>
      <c r="G266" s="117"/>
      <c r="H266" s="130"/>
      <c r="I266" s="117"/>
      <c r="J266" s="130"/>
      <c r="K266" s="117"/>
      <c r="L266" s="135"/>
      <c r="M266" s="135"/>
      <c r="N266" s="114"/>
      <c r="O266" s="114"/>
      <c r="P266" s="114"/>
      <c r="Q266" s="114"/>
      <c r="R266" s="114"/>
      <c r="S266" s="114"/>
      <c r="T266" s="114"/>
      <c r="U266" s="114"/>
      <c r="V266" s="114"/>
      <c r="W266" s="114"/>
      <c r="X266" s="114"/>
      <c r="Y266" s="114"/>
      <c r="Z266" s="114"/>
    </row>
    <row r="267" spans="1:26" ht="15" customHeight="1">
      <c r="A267" s="131" t="s">
        <v>808</v>
      </c>
      <c r="B267" s="131"/>
      <c r="C267" s="132" t="s">
        <v>809</v>
      </c>
      <c r="D267" s="133">
        <f t="shared" ref="D267:K267" si="296">SUM(D268:D270)</f>
        <v>2500000</v>
      </c>
      <c r="E267" s="134">
        <f t="shared" si="296"/>
        <v>6.5017084087897609E-4</v>
      </c>
      <c r="F267" s="133">
        <f t="shared" si="296"/>
        <v>0</v>
      </c>
      <c r="G267" s="134">
        <f t="shared" si="296"/>
        <v>0</v>
      </c>
      <c r="H267" s="133">
        <f t="shared" si="296"/>
        <v>0</v>
      </c>
      <c r="I267" s="134">
        <f t="shared" si="296"/>
        <v>0</v>
      </c>
      <c r="J267" s="133">
        <f t="shared" si="296"/>
        <v>2500000</v>
      </c>
      <c r="K267" s="134">
        <f t="shared" si="296"/>
        <v>6.5017084087897609E-4</v>
      </c>
      <c r="L267" s="135"/>
      <c r="M267" s="135"/>
      <c r="N267" s="114"/>
      <c r="O267" s="114"/>
      <c r="P267" s="114"/>
      <c r="Q267" s="114"/>
      <c r="R267" s="114"/>
      <c r="S267" s="114"/>
      <c r="T267" s="114"/>
      <c r="U267" s="114"/>
      <c r="V267" s="114"/>
      <c r="W267" s="114"/>
      <c r="X267" s="114"/>
      <c r="Y267" s="114"/>
      <c r="Z267" s="114"/>
    </row>
    <row r="268" spans="1:26" ht="15" customHeight="1">
      <c r="A268" s="136" t="s">
        <v>820</v>
      </c>
      <c r="B268" s="136"/>
      <c r="C268" s="129" t="s">
        <v>821</v>
      </c>
      <c r="D268" s="130">
        <f>+'0BJ PROGR. I-II Y III'!G279</f>
        <v>2500000</v>
      </c>
      <c r="E268" s="117">
        <f t="shared" ref="E268:E270" si="297">+D268/$J$351*100%</f>
        <v>6.5017084087897609E-4</v>
      </c>
      <c r="F268" s="130">
        <f>+'0BJ PROGR. I-II Y III'!AB279</f>
        <v>0</v>
      </c>
      <c r="G268" s="117">
        <f t="shared" ref="G268:G270" si="298">+F268/$J$351*100%</f>
        <v>0</v>
      </c>
      <c r="H268" s="130">
        <f>+'0BJ PROGR. I-II Y III'!AD279</f>
        <v>0</v>
      </c>
      <c r="I268" s="117">
        <f t="shared" ref="I268:I270" si="299">+H268/$J$351*100%</f>
        <v>0</v>
      </c>
      <c r="J268" s="130">
        <f t="shared" ref="J268:K268" si="300">+D268+F268+H268</f>
        <v>2500000</v>
      </c>
      <c r="K268" s="117">
        <f t="shared" si="300"/>
        <v>6.5017084087897609E-4</v>
      </c>
      <c r="L268" s="135"/>
      <c r="M268" s="135"/>
      <c r="N268" s="114"/>
      <c r="O268" s="114"/>
      <c r="P268" s="114"/>
      <c r="Q268" s="114"/>
      <c r="R268" s="114"/>
      <c r="S268" s="114"/>
      <c r="T268" s="114"/>
      <c r="U268" s="114"/>
      <c r="V268" s="114"/>
      <c r="W268" s="114"/>
      <c r="X268" s="114"/>
      <c r="Y268" s="114"/>
      <c r="Z268" s="114"/>
    </row>
    <row r="269" spans="1:26" ht="15" customHeight="1">
      <c r="A269" s="136" t="s">
        <v>822</v>
      </c>
      <c r="B269" s="136"/>
      <c r="C269" s="129" t="s">
        <v>823</v>
      </c>
      <c r="D269" s="130">
        <f>+'0BJ PROGR. I-II Y III'!G280</f>
        <v>0</v>
      </c>
      <c r="E269" s="117">
        <f t="shared" si="297"/>
        <v>0</v>
      </c>
      <c r="F269" s="130">
        <f>+'0BJ PROGR. I-II Y III'!AB280</f>
        <v>0</v>
      </c>
      <c r="G269" s="117">
        <f t="shared" si="298"/>
        <v>0</v>
      </c>
      <c r="H269" s="130">
        <f>+'0BJ PROGR. I-II Y III'!AD280</f>
        <v>0</v>
      </c>
      <c r="I269" s="117">
        <f t="shared" si="299"/>
        <v>0</v>
      </c>
      <c r="J269" s="130">
        <f t="shared" ref="J269:K269" si="301">+D269+F269+H269</f>
        <v>0</v>
      </c>
      <c r="K269" s="117">
        <f t="shared" si="301"/>
        <v>0</v>
      </c>
      <c r="L269" s="135"/>
      <c r="M269" s="135"/>
      <c r="N269" s="114"/>
      <c r="O269" s="114"/>
      <c r="P269" s="114"/>
      <c r="Q269" s="114"/>
      <c r="R269" s="114"/>
      <c r="S269" s="114"/>
      <c r="T269" s="114"/>
      <c r="U269" s="114"/>
      <c r="V269" s="114"/>
      <c r="W269" s="114"/>
      <c r="X269" s="114"/>
      <c r="Y269" s="114"/>
      <c r="Z269" s="114"/>
    </row>
    <row r="270" spans="1:26" ht="15" customHeight="1">
      <c r="A270" s="136" t="s">
        <v>824</v>
      </c>
      <c r="B270" s="136"/>
      <c r="C270" s="129" t="s">
        <v>825</v>
      </c>
      <c r="D270" s="130">
        <f>+'0BJ PROGR. I-II Y III'!G281</f>
        <v>0</v>
      </c>
      <c r="E270" s="117">
        <f t="shared" si="297"/>
        <v>0</v>
      </c>
      <c r="F270" s="130">
        <f>+'0BJ PROGR. I-II Y III'!AB281</f>
        <v>0</v>
      </c>
      <c r="G270" s="117">
        <f t="shared" si="298"/>
        <v>0</v>
      </c>
      <c r="H270" s="130">
        <f>+'0BJ PROGR. I-II Y III'!AD281</f>
        <v>0</v>
      </c>
      <c r="I270" s="117">
        <f t="shared" si="299"/>
        <v>0</v>
      </c>
      <c r="J270" s="130">
        <f t="shared" ref="J270:K270" si="302">+D270+F270+H270</f>
        <v>0</v>
      </c>
      <c r="K270" s="117">
        <f t="shared" si="302"/>
        <v>0</v>
      </c>
      <c r="L270" s="135"/>
      <c r="M270" s="135"/>
      <c r="N270" s="114"/>
      <c r="O270" s="114"/>
      <c r="P270" s="114"/>
      <c r="Q270" s="114"/>
      <c r="R270" s="114"/>
      <c r="S270" s="114"/>
      <c r="T270" s="114"/>
      <c r="U270" s="114"/>
      <c r="V270" s="114"/>
      <c r="W270" s="114"/>
      <c r="X270" s="114"/>
      <c r="Y270" s="114"/>
      <c r="Z270" s="114"/>
    </row>
    <row r="271" spans="1:26" ht="15" customHeight="1">
      <c r="A271" s="136"/>
      <c r="B271" s="136"/>
      <c r="C271" s="129"/>
      <c r="D271" s="130"/>
      <c r="E271" s="117"/>
      <c r="F271" s="130"/>
      <c r="G271" s="117"/>
      <c r="H271" s="130"/>
      <c r="I271" s="117"/>
      <c r="J271" s="130"/>
      <c r="K271" s="117"/>
      <c r="L271" s="135"/>
      <c r="M271" s="135"/>
      <c r="N271" s="114"/>
      <c r="O271" s="114"/>
      <c r="P271" s="114"/>
      <c r="Q271" s="114"/>
      <c r="R271" s="114"/>
      <c r="S271" s="114"/>
      <c r="T271" s="114"/>
      <c r="U271" s="114"/>
      <c r="V271" s="114"/>
      <c r="W271" s="114"/>
      <c r="X271" s="114"/>
      <c r="Y271" s="114"/>
      <c r="Z271" s="114"/>
    </row>
    <row r="272" spans="1:26" ht="15" customHeight="1">
      <c r="A272" s="136"/>
      <c r="B272" s="136"/>
      <c r="C272" s="129"/>
      <c r="D272" s="130"/>
      <c r="E272" s="117"/>
      <c r="F272" s="130"/>
      <c r="G272" s="117"/>
      <c r="H272" s="130"/>
      <c r="I272" s="117"/>
      <c r="J272" s="130"/>
      <c r="K272" s="117"/>
      <c r="L272" s="135"/>
      <c r="M272" s="135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  <c r="Y272" s="114"/>
      <c r="Z272" s="114"/>
    </row>
    <row r="273" spans="1:26" ht="15" customHeight="1">
      <c r="A273" s="131">
        <v>7</v>
      </c>
      <c r="B273" s="131"/>
      <c r="C273" s="132" t="s">
        <v>150</v>
      </c>
      <c r="D273" s="133">
        <f t="shared" ref="D273:K273" si="303">+D275+D284+D286+D291+D294</f>
        <v>0</v>
      </c>
      <c r="E273" s="134">
        <f t="shared" si="303"/>
        <v>0</v>
      </c>
      <c r="F273" s="133">
        <f t="shared" si="303"/>
        <v>0</v>
      </c>
      <c r="G273" s="134">
        <f t="shared" si="303"/>
        <v>0</v>
      </c>
      <c r="H273" s="133">
        <f t="shared" si="303"/>
        <v>0</v>
      </c>
      <c r="I273" s="134">
        <f t="shared" si="303"/>
        <v>0</v>
      </c>
      <c r="J273" s="133">
        <f t="shared" si="303"/>
        <v>0</v>
      </c>
      <c r="K273" s="134">
        <f t="shared" si="303"/>
        <v>0</v>
      </c>
      <c r="L273" s="135"/>
      <c r="M273" s="135"/>
      <c r="N273" s="114"/>
      <c r="O273" s="114"/>
      <c r="P273" s="114"/>
      <c r="Q273" s="114"/>
      <c r="R273" s="114"/>
      <c r="S273" s="114"/>
      <c r="T273" s="114"/>
      <c r="U273" s="114"/>
      <c r="V273" s="114"/>
      <c r="W273" s="114"/>
      <c r="X273" s="114"/>
      <c r="Y273" s="114"/>
      <c r="Z273" s="114"/>
    </row>
    <row r="274" spans="1:26" ht="15" customHeight="1">
      <c r="A274" s="136"/>
      <c r="B274" s="136"/>
      <c r="C274" s="129"/>
      <c r="D274" s="130"/>
      <c r="E274" s="117"/>
      <c r="F274" s="130"/>
      <c r="G274" s="117"/>
      <c r="H274" s="130"/>
      <c r="I274" s="117"/>
      <c r="J274" s="130"/>
      <c r="K274" s="117"/>
      <c r="L274" s="135"/>
      <c r="M274" s="135"/>
      <c r="N274" s="114"/>
      <c r="O274" s="114"/>
      <c r="P274" s="114"/>
      <c r="Q274" s="114"/>
      <c r="R274" s="114"/>
      <c r="S274" s="114"/>
      <c r="T274" s="114"/>
      <c r="U274" s="114"/>
      <c r="V274" s="114"/>
      <c r="W274" s="114"/>
      <c r="X274" s="114"/>
      <c r="Y274" s="114"/>
      <c r="Z274" s="114"/>
    </row>
    <row r="275" spans="1:26" ht="15" customHeight="1">
      <c r="A275" s="131" t="s">
        <v>826</v>
      </c>
      <c r="B275" s="131"/>
      <c r="C275" s="132" t="s">
        <v>827</v>
      </c>
      <c r="D275" s="133">
        <f t="shared" ref="D275:K275" si="304">SUM(D276:D282)</f>
        <v>0</v>
      </c>
      <c r="E275" s="134">
        <f t="shared" si="304"/>
        <v>0</v>
      </c>
      <c r="F275" s="133">
        <f t="shared" si="304"/>
        <v>0</v>
      </c>
      <c r="G275" s="134">
        <f t="shared" si="304"/>
        <v>0</v>
      </c>
      <c r="H275" s="133">
        <f t="shared" si="304"/>
        <v>0</v>
      </c>
      <c r="I275" s="134">
        <f t="shared" si="304"/>
        <v>0</v>
      </c>
      <c r="J275" s="133">
        <f t="shared" si="304"/>
        <v>0</v>
      </c>
      <c r="K275" s="134">
        <f t="shared" si="304"/>
        <v>0</v>
      </c>
      <c r="L275" s="135"/>
      <c r="M275" s="135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/>
      <c r="Y275" s="114"/>
      <c r="Z275" s="114"/>
    </row>
    <row r="276" spans="1:26" ht="15" customHeight="1">
      <c r="A276" s="136" t="s">
        <v>828</v>
      </c>
      <c r="B276" s="136"/>
      <c r="C276" s="129" t="s">
        <v>829</v>
      </c>
      <c r="D276" s="130">
        <f>+'0BJ PROGR. I-II Y III'!G287</f>
        <v>0</v>
      </c>
      <c r="E276" s="117">
        <f t="shared" ref="E276:E282" si="305">+D276/$J$351*100%</f>
        <v>0</v>
      </c>
      <c r="F276" s="130">
        <f>+'0BJ PROGR. I-II Y III'!AB287</f>
        <v>0</v>
      </c>
      <c r="G276" s="117">
        <f t="shared" ref="G276:G282" si="306">+F276/$J$351*100%</f>
        <v>0</v>
      </c>
      <c r="H276" s="130">
        <f>+'0BJ PROGR. I-II Y III'!AD287</f>
        <v>0</v>
      </c>
      <c r="I276" s="117">
        <f t="shared" ref="I276:I282" si="307">+H276/$J$351*100%</f>
        <v>0</v>
      </c>
      <c r="J276" s="130">
        <f t="shared" ref="J276:K276" si="308">+D276+F276+H276</f>
        <v>0</v>
      </c>
      <c r="K276" s="117">
        <f t="shared" si="308"/>
        <v>0</v>
      </c>
      <c r="L276" s="135"/>
      <c r="M276" s="135"/>
      <c r="N276" s="114"/>
      <c r="O276" s="114"/>
      <c r="P276" s="114"/>
      <c r="Q276" s="114"/>
      <c r="R276" s="114"/>
      <c r="S276" s="114"/>
      <c r="T276" s="114"/>
      <c r="U276" s="114"/>
      <c r="V276" s="114"/>
      <c r="W276" s="114"/>
      <c r="X276" s="114"/>
      <c r="Y276" s="114"/>
      <c r="Z276" s="114"/>
    </row>
    <row r="277" spans="1:26" ht="15" customHeight="1">
      <c r="A277" s="136" t="s">
        <v>830</v>
      </c>
      <c r="B277" s="136"/>
      <c r="C277" s="129" t="s">
        <v>831</v>
      </c>
      <c r="D277" s="130">
        <f>+'0BJ PROGR. I-II Y III'!G288</f>
        <v>0</v>
      </c>
      <c r="E277" s="117">
        <f t="shared" si="305"/>
        <v>0</v>
      </c>
      <c r="F277" s="130">
        <f>+'0BJ PROGR. I-II Y III'!AB288</f>
        <v>0</v>
      </c>
      <c r="G277" s="117">
        <f t="shared" si="306"/>
        <v>0</v>
      </c>
      <c r="H277" s="130">
        <f>+'0BJ PROGR. I-II Y III'!AD288</f>
        <v>0</v>
      </c>
      <c r="I277" s="117">
        <f t="shared" si="307"/>
        <v>0</v>
      </c>
      <c r="J277" s="130">
        <f t="shared" ref="J277:K277" si="309">+D277+F277+H277</f>
        <v>0</v>
      </c>
      <c r="K277" s="117">
        <f t="shared" si="309"/>
        <v>0</v>
      </c>
      <c r="L277" s="135"/>
      <c r="M277" s="135"/>
      <c r="N277" s="114"/>
      <c r="O277" s="114"/>
      <c r="P277" s="114"/>
      <c r="Q277" s="114"/>
      <c r="R277" s="114"/>
      <c r="S277" s="114"/>
      <c r="T277" s="114"/>
      <c r="U277" s="114"/>
      <c r="V277" s="114"/>
      <c r="W277" s="114"/>
      <c r="X277" s="114"/>
      <c r="Y277" s="114"/>
      <c r="Z277" s="114"/>
    </row>
    <row r="278" spans="1:26" ht="15" customHeight="1">
      <c r="A278" s="136" t="s">
        <v>832</v>
      </c>
      <c r="B278" s="136"/>
      <c r="C278" s="129" t="s">
        <v>833</v>
      </c>
      <c r="D278" s="130">
        <f>+'0BJ PROGR. I-II Y III'!G290</f>
        <v>0</v>
      </c>
      <c r="E278" s="117">
        <f t="shared" si="305"/>
        <v>0</v>
      </c>
      <c r="F278" s="130">
        <f>+'0BJ PROGR. I-II Y III'!AB290</f>
        <v>0</v>
      </c>
      <c r="G278" s="117">
        <f t="shared" si="306"/>
        <v>0</v>
      </c>
      <c r="H278" s="130">
        <f>+'0BJ PROGR. I-II Y III'!AD290</f>
        <v>0</v>
      </c>
      <c r="I278" s="117">
        <f t="shared" si="307"/>
        <v>0</v>
      </c>
      <c r="J278" s="130">
        <f t="shared" ref="J278:K278" si="310">+D278+F278+H278</f>
        <v>0</v>
      </c>
      <c r="K278" s="117">
        <f t="shared" si="310"/>
        <v>0</v>
      </c>
      <c r="L278" s="135"/>
      <c r="M278" s="135"/>
      <c r="N278" s="114"/>
      <c r="O278" s="114"/>
      <c r="P278" s="114"/>
      <c r="Q278" s="114"/>
      <c r="R278" s="114"/>
      <c r="S278" s="114"/>
      <c r="T278" s="114"/>
      <c r="U278" s="114"/>
      <c r="V278" s="114"/>
      <c r="W278" s="114"/>
      <c r="X278" s="114"/>
      <c r="Y278" s="114"/>
      <c r="Z278" s="114"/>
    </row>
    <row r="279" spans="1:26" ht="15" customHeight="1">
      <c r="A279" s="136" t="s">
        <v>834</v>
      </c>
      <c r="B279" s="136"/>
      <c r="C279" s="129" t="s">
        <v>835</v>
      </c>
      <c r="D279" s="130">
        <f>+'0BJ PROGR. I-II Y III'!G291</f>
        <v>0</v>
      </c>
      <c r="E279" s="117">
        <f t="shared" si="305"/>
        <v>0</v>
      </c>
      <c r="F279" s="130">
        <f>+'0BJ PROGR. I-II Y III'!AB291</f>
        <v>0</v>
      </c>
      <c r="G279" s="117">
        <f t="shared" si="306"/>
        <v>0</v>
      </c>
      <c r="H279" s="130">
        <f>+'0BJ PROGR. I-II Y III'!AD291</f>
        <v>0</v>
      </c>
      <c r="I279" s="117">
        <f t="shared" si="307"/>
        <v>0</v>
      </c>
      <c r="J279" s="130">
        <f t="shared" ref="J279:K279" si="311">+D279+F279+H279</f>
        <v>0</v>
      </c>
      <c r="K279" s="117">
        <f t="shared" si="311"/>
        <v>0</v>
      </c>
      <c r="L279" s="135"/>
      <c r="M279" s="135"/>
      <c r="N279" s="114"/>
      <c r="O279" s="114"/>
      <c r="P279" s="114"/>
      <c r="Q279" s="114"/>
      <c r="R279" s="114"/>
      <c r="S279" s="114"/>
      <c r="T279" s="114"/>
      <c r="U279" s="114"/>
      <c r="V279" s="114"/>
      <c r="W279" s="114"/>
      <c r="X279" s="114"/>
      <c r="Y279" s="114"/>
      <c r="Z279" s="114"/>
    </row>
    <row r="280" spans="1:26" ht="15" customHeight="1">
      <c r="A280" s="136" t="s">
        <v>836</v>
      </c>
      <c r="B280" s="136"/>
      <c r="C280" s="129" t="s">
        <v>837</v>
      </c>
      <c r="D280" s="130">
        <f>+'0BJ PROGR. I-II Y III'!G292</f>
        <v>0</v>
      </c>
      <c r="E280" s="117">
        <f t="shared" si="305"/>
        <v>0</v>
      </c>
      <c r="F280" s="130">
        <f>+'0BJ PROGR. I-II Y III'!AB292</f>
        <v>0</v>
      </c>
      <c r="G280" s="117">
        <f t="shared" si="306"/>
        <v>0</v>
      </c>
      <c r="H280" s="130">
        <f>+'0BJ PROGR. I-II Y III'!AD292</f>
        <v>0</v>
      </c>
      <c r="I280" s="117">
        <f t="shared" si="307"/>
        <v>0</v>
      </c>
      <c r="J280" s="130">
        <f t="shared" ref="J280:K280" si="312">+D280+F280+H280</f>
        <v>0</v>
      </c>
      <c r="K280" s="117">
        <f t="shared" si="312"/>
        <v>0</v>
      </c>
      <c r="L280" s="135"/>
      <c r="M280" s="135"/>
      <c r="N280" s="114"/>
      <c r="O280" s="114"/>
      <c r="P280" s="114"/>
      <c r="Q280" s="114"/>
      <c r="R280" s="114"/>
      <c r="S280" s="114"/>
      <c r="T280" s="114"/>
      <c r="U280" s="114"/>
      <c r="V280" s="114"/>
      <c r="W280" s="114"/>
      <c r="X280" s="114"/>
      <c r="Y280" s="114"/>
      <c r="Z280" s="114"/>
    </row>
    <row r="281" spans="1:26" ht="15" customHeight="1">
      <c r="A281" s="136" t="s">
        <v>838</v>
      </c>
      <c r="B281" s="136"/>
      <c r="C281" s="129" t="s">
        <v>839</v>
      </c>
      <c r="D281" s="130">
        <f>+'0BJ PROGR. I-II Y III'!G293</f>
        <v>0</v>
      </c>
      <c r="E281" s="117">
        <f t="shared" si="305"/>
        <v>0</v>
      </c>
      <c r="F281" s="130">
        <f>+'0BJ PROGR. I-II Y III'!AB293</f>
        <v>0</v>
      </c>
      <c r="G281" s="117">
        <f t="shared" si="306"/>
        <v>0</v>
      </c>
      <c r="H281" s="130">
        <f>+'0BJ PROGR. I-II Y III'!AD293</f>
        <v>0</v>
      </c>
      <c r="I281" s="117">
        <f t="shared" si="307"/>
        <v>0</v>
      </c>
      <c r="J281" s="130">
        <f t="shared" ref="J281:K281" si="313">+D281+F281+H281</f>
        <v>0</v>
      </c>
      <c r="K281" s="117">
        <f t="shared" si="313"/>
        <v>0</v>
      </c>
      <c r="L281" s="135"/>
      <c r="M281" s="135"/>
      <c r="N281" s="114"/>
      <c r="O281" s="114"/>
      <c r="P281" s="114"/>
      <c r="Q281" s="114"/>
      <c r="R281" s="114"/>
      <c r="S281" s="114"/>
      <c r="T281" s="114"/>
      <c r="U281" s="114"/>
      <c r="V281" s="114"/>
      <c r="W281" s="114"/>
      <c r="X281" s="114"/>
      <c r="Y281" s="114"/>
      <c r="Z281" s="114"/>
    </row>
    <row r="282" spans="1:26" ht="15" customHeight="1">
      <c r="A282" s="136" t="s">
        <v>840</v>
      </c>
      <c r="B282" s="136"/>
      <c r="C282" s="129" t="s">
        <v>841</v>
      </c>
      <c r="D282" s="130">
        <f>+'0BJ PROGR. I-II Y III'!G294</f>
        <v>0</v>
      </c>
      <c r="E282" s="117">
        <f t="shared" si="305"/>
        <v>0</v>
      </c>
      <c r="F282" s="130">
        <f>+'0BJ PROGR. I-II Y III'!AB294</f>
        <v>0</v>
      </c>
      <c r="G282" s="117">
        <f t="shared" si="306"/>
        <v>0</v>
      </c>
      <c r="H282" s="130">
        <f>+'0BJ PROGR. I-II Y III'!AD294</f>
        <v>0</v>
      </c>
      <c r="I282" s="117">
        <f t="shared" si="307"/>
        <v>0</v>
      </c>
      <c r="J282" s="130">
        <f t="shared" ref="J282:K282" si="314">+D282+F282+H282</f>
        <v>0</v>
      </c>
      <c r="K282" s="117">
        <f t="shared" si="314"/>
        <v>0</v>
      </c>
      <c r="L282" s="135"/>
      <c r="M282" s="135"/>
      <c r="N282" s="114"/>
      <c r="O282" s="114"/>
      <c r="P282" s="114"/>
      <c r="Q282" s="114"/>
      <c r="R282" s="114"/>
      <c r="S282" s="114"/>
      <c r="T282" s="114"/>
      <c r="U282" s="114"/>
      <c r="V282" s="114"/>
      <c r="W282" s="114"/>
      <c r="X282" s="114"/>
      <c r="Y282" s="114"/>
      <c r="Z282" s="114"/>
    </row>
    <row r="283" spans="1:26" ht="15" customHeight="1">
      <c r="A283" s="136"/>
      <c r="B283" s="136"/>
      <c r="C283" s="129"/>
      <c r="D283" s="130"/>
      <c r="E283" s="117"/>
      <c r="F283" s="130"/>
      <c r="G283" s="117"/>
      <c r="H283" s="130"/>
      <c r="I283" s="117"/>
      <c r="J283" s="130"/>
      <c r="K283" s="117"/>
      <c r="L283" s="135"/>
      <c r="M283" s="135"/>
      <c r="N283" s="114"/>
      <c r="O283" s="114"/>
      <c r="P283" s="114"/>
      <c r="Q283" s="114"/>
      <c r="R283" s="114"/>
      <c r="S283" s="114"/>
      <c r="T283" s="114"/>
      <c r="U283" s="114"/>
      <c r="V283" s="114"/>
      <c r="W283" s="114"/>
      <c r="X283" s="114"/>
      <c r="Y283" s="114"/>
      <c r="Z283" s="114"/>
    </row>
    <row r="284" spans="1:26" ht="15" customHeight="1">
      <c r="A284" s="131" t="s">
        <v>842</v>
      </c>
      <c r="B284" s="131"/>
      <c r="C284" s="132" t="s">
        <v>843</v>
      </c>
      <c r="D284" s="133">
        <f t="shared" ref="D284:K284" si="315">SUM(D285)</f>
        <v>0</v>
      </c>
      <c r="E284" s="134">
        <f t="shared" si="315"/>
        <v>0</v>
      </c>
      <c r="F284" s="133">
        <f t="shared" si="315"/>
        <v>0</v>
      </c>
      <c r="G284" s="134">
        <f t="shared" si="315"/>
        <v>0</v>
      </c>
      <c r="H284" s="133">
        <f t="shared" si="315"/>
        <v>0</v>
      </c>
      <c r="I284" s="134">
        <f t="shared" si="315"/>
        <v>0</v>
      </c>
      <c r="J284" s="133">
        <f t="shared" si="315"/>
        <v>0</v>
      </c>
      <c r="K284" s="134">
        <f t="shared" si="315"/>
        <v>0</v>
      </c>
      <c r="L284" s="135"/>
      <c r="M284" s="135"/>
      <c r="N284" s="114"/>
      <c r="O284" s="114"/>
      <c r="P284" s="114"/>
      <c r="Q284" s="114"/>
      <c r="R284" s="114"/>
      <c r="S284" s="114"/>
      <c r="T284" s="114"/>
      <c r="U284" s="114"/>
      <c r="V284" s="114"/>
      <c r="W284" s="114"/>
      <c r="X284" s="114"/>
      <c r="Y284" s="114"/>
      <c r="Z284" s="114"/>
    </row>
    <row r="285" spans="1:26" ht="15" customHeight="1">
      <c r="A285" s="136" t="s">
        <v>844</v>
      </c>
      <c r="B285" s="136"/>
      <c r="C285" s="129" t="s">
        <v>845</v>
      </c>
      <c r="D285" s="130">
        <f>+'0BJ PROGR. I-II Y III'!G297</f>
        <v>0</v>
      </c>
      <c r="E285" s="117">
        <f>+D285/$J$351*100%</f>
        <v>0</v>
      </c>
      <c r="F285" s="130">
        <f>+'0BJ PROGR. I-II Y III'!AB297</f>
        <v>0</v>
      </c>
      <c r="G285" s="117">
        <f>+F285/$J$351*100%</f>
        <v>0</v>
      </c>
      <c r="H285" s="130">
        <f>+'0BJ PROGR. I-II Y III'!AD297</f>
        <v>0</v>
      </c>
      <c r="I285" s="117">
        <f>+H285/$J$351*100%</f>
        <v>0</v>
      </c>
      <c r="J285" s="130">
        <f t="shared" ref="J285:K285" si="316">+D285+F285+H285</f>
        <v>0</v>
      </c>
      <c r="K285" s="117">
        <f t="shared" si="316"/>
        <v>0</v>
      </c>
      <c r="L285" s="135"/>
      <c r="M285" s="135"/>
      <c r="N285" s="114"/>
      <c r="O285" s="114"/>
      <c r="P285" s="114"/>
      <c r="Q285" s="114"/>
      <c r="R285" s="114"/>
      <c r="S285" s="114"/>
      <c r="T285" s="114"/>
      <c r="U285" s="114"/>
      <c r="V285" s="114"/>
      <c r="W285" s="114"/>
      <c r="X285" s="114"/>
      <c r="Y285" s="114"/>
      <c r="Z285" s="114"/>
    </row>
    <row r="286" spans="1:26" ht="15" customHeight="1">
      <c r="A286" s="131" t="s">
        <v>846</v>
      </c>
      <c r="B286" s="131"/>
      <c r="C286" s="132" t="s">
        <v>847</v>
      </c>
      <c r="D286" s="133">
        <f t="shared" ref="D286:K286" si="317">SUM(D287:D290)</f>
        <v>0</v>
      </c>
      <c r="E286" s="134">
        <f t="shared" si="317"/>
        <v>0</v>
      </c>
      <c r="F286" s="133">
        <f t="shared" si="317"/>
        <v>0</v>
      </c>
      <c r="G286" s="134">
        <f t="shared" si="317"/>
        <v>0</v>
      </c>
      <c r="H286" s="133">
        <f t="shared" si="317"/>
        <v>0</v>
      </c>
      <c r="I286" s="134">
        <f t="shared" si="317"/>
        <v>0</v>
      </c>
      <c r="J286" s="133">
        <f t="shared" si="317"/>
        <v>0</v>
      </c>
      <c r="K286" s="134">
        <f t="shared" si="317"/>
        <v>0</v>
      </c>
      <c r="L286" s="135"/>
      <c r="M286" s="135"/>
      <c r="N286" s="114"/>
      <c r="O286" s="114"/>
      <c r="P286" s="114"/>
      <c r="Q286" s="114"/>
      <c r="R286" s="114"/>
      <c r="S286" s="114"/>
      <c r="T286" s="114"/>
      <c r="U286" s="114"/>
      <c r="V286" s="114"/>
      <c r="W286" s="114"/>
      <c r="X286" s="114"/>
      <c r="Y286" s="114"/>
      <c r="Z286" s="114"/>
    </row>
    <row r="287" spans="1:26" ht="15" customHeight="1">
      <c r="A287" s="136" t="s">
        <v>848</v>
      </c>
      <c r="B287" s="136"/>
      <c r="C287" s="129" t="s">
        <v>849</v>
      </c>
      <c r="D287" s="130">
        <f>+'0BJ PROGR. I-II Y III'!G299</f>
        <v>0</v>
      </c>
      <c r="E287" s="117">
        <f t="shared" ref="E287:E290" si="318">+D287/$J$351*100%</f>
        <v>0</v>
      </c>
      <c r="F287" s="130">
        <f>+'0BJ PROGR. I-II Y III'!AB299</f>
        <v>0</v>
      </c>
      <c r="G287" s="117">
        <f t="shared" ref="G287:G290" si="319">+F287/$J$351*100%</f>
        <v>0</v>
      </c>
      <c r="H287" s="130">
        <f>+'0BJ PROGR. I-II Y III'!AD299</f>
        <v>0</v>
      </c>
      <c r="I287" s="117">
        <f t="shared" ref="I287:I290" si="320">+H287/$J$351*100%</f>
        <v>0</v>
      </c>
      <c r="J287" s="130">
        <f t="shared" ref="J287:K287" si="321">+D287+F287+H287</f>
        <v>0</v>
      </c>
      <c r="K287" s="117">
        <f t="shared" si="321"/>
        <v>0</v>
      </c>
      <c r="L287" s="135"/>
      <c r="M287" s="135"/>
      <c r="N287" s="114"/>
      <c r="O287" s="114"/>
      <c r="P287" s="114"/>
      <c r="Q287" s="114"/>
      <c r="R287" s="114"/>
      <c r="S287" s="114"/>
      <c r="T287" s="114"/>
      <c r="U287" s="114"/>
      <c r="V287" s="114"/>
      <c r="W287" s="114"/>
      <c r="X287" s="114"/>
      <c r="Y287" s="114"/>
      <c r="Z287" s="114"/>
    </row>
    <row r="288" spans="1:26" ht="15" customHeight="1">
      <c r="A288" s="136" t="s">
        <v>850</v>
      </c>
      <c r="B288" s="136"/>
      <c r="C288" s="129" t="s">
        <v>851</v>
      </c>
      <c r="D288" s="130">
        <f>+'0BJ PROGR. I-II Y III'!G300</f>
        <v>0</v>
      </c>
      <c r="E288" s="117">
        <f t="shared" si="318"/>
        <v>0</v>
      </c>
      <c r="F288" s="130">
        <f>+'0BJ PROGR. I-II Y III'!AB300</f>
        <v>0</v>
      </c>
      <c r="G288" s="117">
        <f t="shared" si="319"/>
        <v>0</v>
      </c>
      <c r="H288" s="130">
        <f>+'0BJ PROGR. I-II Y III'!AD300</f>
        <v>0</v>
      </c>
      <c r="I288" s="117">
        <f t="shared" si="320"/>
        <v>0</v>
      </c>
      <c r="J288" s="130">
        <f t="shared" ref="J288:K288" si="322">+D288+F288+H288</f>
        <v>0</v>
      </c>
      <c r="K288" s="117">
        <f t="shared" si="322"/>
        <v>0</v>
      </c>
      <c r="L288" s="135"/>
      <c r="M288" s="135"/>
      <c r="N288" s="114"/>
      <c r="O288" s="114"/>
      <c r="P288" s="114"/>
      <c r="Q288" s="114"/>
      <c r="R288" s="114"/>
      <c r="S288" s="114"/>
      <c r="T288" s="114"/>
      <c r="U288" s="114"/>
      <c r="V288" s="114"/>
      <c r="W288" s="114"/>
      <c r="X288" s="114"/>
      <c r="Y288" s="114"/>
      <c r="Z288" s="114"/>
    </row>
    <row r="289" spans="1:26" ht="15" customHeight="1">
      <c r="A289" s="136" t="s">
        <v>852</v>
      </c>
      <c r="B289" s="136"/>
      <c r="C289" s="129" t="s">
        <v>853</v>
      </c>
      <c r="D289" s="130">
        <f>+'0BJ PROGR. I-II Y III'!G301</f>
        <v>0</v>
      </c>
      <c r="E289" s="117">
        <f t="shared" si="318"/>
        <v>0</v>
      </c>
      <c r="F289" s="130">
        <f>+'0BJ PROGR. I-II Y III'!AB301</f>
        <v>0</v>
      </c>
      <c r="G289" s="117">
        <f t="shared" si="319"/>
        <v>0</v>
      </c>
      <c r="H289" s="130">
        <f>+'0BJ PROGR. I-II Y III'!AD301</f>
        <v>0</v>
      </c>
      <c r="I289" s="117">
        <f t="shared" si="320"/>
        <v>0</v>
      </c>
      <c r="J289" s="130">
        <f t="shared" ref="J289:K289" si="323">+D289+F289+H289</f>
        <v>0</v>
      </c>
      <c r="K289" s="117">
        <f t="shared" si="323"/>
        <v>0</v>
      </c>
      <c r="L289" s="135"/>
      <c r="M289" s="135"/>
      <c r="N289" s="114"/>
      <c r="O289" s="114"/>
      <c r="P289" s="114"/>
      <c r="Q289" s="114"/>
      <c r="R289" s="114"/>
      <c r="S289" s="114"/>
      <c r="T289" s="114"/>
      <c r="U289" s="114"/>
      <c r="V289" s="114"/>
      <c r="W289" s="114"/>
      <c r="X289" s="114"/>
      <c r="Y289" s="114"/>
      <c r="Z289" s="114"/>
    </row>
    <row r="290" spans="1:26" ht="15" customHeight="1">
      <c r="A290" s="136" t="s">
        <v>854</v>
      </c>
      <c r="B290" s="136"/>
      <c r="C290" s="129" t="s">
        <v>855</v>
      </c>
      <c r="D290" s="130">
        <f>+'0BJ PROGR. I-II Y III'!G302</f>
        <v>0</v>
      </c>
      <c r="E290" s="117">
        <f t="shared" si="318"/>
        <v>0</v>
      </c>
      <c r="F290" s="130">
        <f>+'0BJ PROGR. I-II Y III'!AB302</f>
        <v>0</v>
      </c>
      <c r="G290" s="117">
        <f t="shared" si="319"/>
        <v>0</v>
      </c>
      <c r="H290" s="130">
        <f>+'0BJ PROGR. I-II Y III'!AD302</f>
        <v>0</v>
      </c>
      <c r="I290" s="117">
        <f t="shared" si="320"/>
        <v>0</v>
      </c>
      <c r="J290" s="130">
        <f t="shared" ref="J290:K290" si="324">+D290+F290+H290</f>
        <v>0</v>
      </c>
      <c r="K290" s="117">
        <f t="shared" si="324"/>
        <v>0</v>
      </c>
      <c r="L290" s="135"/>
      <c r="M290" s="135"/>
      <c r="N290" s="114"/>
      <c r="O290" s="114"/>
      <c r="P290" s="114"/>
      <c r="Q290" s="114"/>
      <c r="R290" s="114"/>
      <c r="S290" s="114"/>
      <c r="T290" s="114"/>
      <c r="U290" s="114"/>
      <c r="V290" s="114"/>
      <c r="W290" s="114"/>
      <c r="X290" s="114"/>
      <c r="Y290" s="114"/>
      <c r="Z290" s="114"/>
    </row>
    <row r="291" spans="1:26" ht="15" customHeight="1">
      <c r="A291" s="131" t="s">
        <v>856</v>
      </c>
      <c r="B291" s="131"/>
      <c r="C291" s="132" t="s">
        <v>857</v>
      </c>
      <c r="D291" s="133">
        <f t="shared" ref="D291:K291" si="325">+D292</f>
        <v>0</v>
      </c>
      <c r="E291" s="134">
        <f t="shared" si="325"/>
        <v>0</v>
      </c>
      <c r="F291" s="133">
        <f t="shared" si="325"/>
        <v>0</v>
      </c>
      <c r="G291" s="134">
        <f t="shared" si="325"/>
        <v>0</v>
      </c>
      <c r="H291" s="133">
        <f t="shared" si="325"/>
        <v>0</v>
      </c>
      <c r="I291" s="134">
        <f t="shared" si="325"/>
        <v>0</v>
      </c>
      <c r="J291" s="133">
        <f t="shared" si="325"/>
        <v>0</v>
      </c>
      <c r="K291" s="134">
        <f t="shared" si="325"/>
        <v>0</v>
      </c>
      <c r="L291" s="135"/>
      <c r="M291" s="135"/>
      <c r="N291" s="114"/>
      <c r="O291" s="114"/>
      <c r="P291" s="114"/>
      <c r="Q291" s="114"/>
      <c r="R291" s="114"/>
      <c r="S291" s="114"/>
      <c r="T291" s="114"/>
      <c r="U291" s="114"/>
      <c r="V291" s="114"/>
      <c r="W291" s="114"/>
      <c r="X291" s="114"/>
      <c r="Y291" s="114"/>
      <c r="Z291" s="114"/>
    </row>
    <row r="292" spans="1:26" ht="15" customHeight="1">
      <c r="A292" s="136" t="s">
        <v>858</v>
      </c>
      <c r="B292" s="136"/>
      <c r="C292" s="129" t="s">
        <v>859</v>
      </c>
      <c r="D292" s="130">
        <f>+'0BJ PROGR. I-II Y III'!G304</f>
        <v>0</v>
      </c>
      <c r="E292" s="117">
        <f>+D292/$J$351*100%</f>
        <v>0</v>
      </c>
      <c r="F292" s="130">
        <f>+'0BJ PROGR. I-II Y III'!AB304</f>
        <v>0</v>
      </c>
      <c r="G292" s="117">
        <f>+F292/$J$351*100%</f>
        <v>0</v>
      </c>
      <c r="H292" s="130">
        <f>+'0BJ PROGR. I-II Y III'!AD304</f>
        <v>0</v>
      </c>
      <c r="I292" s="117">
        <f>+H292/$J$351*100%</f>
        <v>0</v>
      </c>
      <c r="J292" s="130">
        <f t="shared" ref="J292:K292" si="326">+D292+F292+H292</f>
        <v>0</v>
      </c>
      <c r="K292" s="117">
        <f t="shared" si="326"/>
        <v>0</v>
      </c>
      <c r="L292" s="135"/>
      <c r="M292" s="135"/>
      <c r="N292" s="114"/>
      <c r="O292" s="114"/>
      <c r="P292" s="114"/>
      <c r="Q292" s="114"/>
      <c r="R292" s="114"/>
      <c r="S292" s="114"/>
      <c r="T292" s="114"/>
      <c r="U292" s="114"/>
      <c r="V292" s="114"/>
      <c r="W292" s="114"/>
      <c r="X292" s="114"/>
      <c r="Y292" s="114"/>
      <c r="Z292" s="114"/>
    </row>
    <row r="293" spans="1:26" ht="15" customHeight="1">
      <c r="A293" s="136"/>
      <c r="B293" s="136"/>
      <c r="C293" s="129"/>
      <c r="D293" s="130"/>
      <c r="E293" s="117"/>
      <c r="F293" s="130"/>
      <c r="G293" s="117"/>
      <c r="H293" s="130"/>
      <c r="I293" s="117"/>
      <c r="J293" s="130"/>
      <c r="K293" s="117"/>
      <c r="L293" s="135"/>
      <c r="M293" s="135"/>
      <c r="N293" s="114"/>
      <c r="O293" s="114"/>
      <c r="P293" s="114"/>
      <c r="Q293" s="114"/>
      <c r="R293" s="114"/>
      <c r="S293" s="114"/>
      <c r="T293" s="114"/>
      <c r="U293" s="114"/>
      <c r="V293" s="114"/>
      <c r="W293" s="114"/>
      <c r="X293" s="114"/>
      <c r="Y293" s="114"/>
      <c r="Z293" s="114"/>
    </row>
    <row r="294" spans="1:26" ht="15" customHeight="1">
      <c r="A294" s="131" t="s">
        <v>860</v>
      </c>
      <c r="B294" s="131"/>
      <c r="C294" s="132" t="s">
        <v>861</v>
      </c>
      <c r="D294" s="133">
        <f t="shared" ref="D294:K294" si="327">SUM(D295:D296)</f>
        <v>0</v>
      </c>
      <c r="E294" s="134">
        <f t="shared" si="327"/>
        <v>0</v>
      </c>
      <c r="F294" s="133">
        <f t="shared" si="327"/>
        <v>0</v>
      </c>
      <c r="G294" s="134">
        <f t="shared" si="327"/>
        <v>0</v>
      </c>
      <c r="H294" s="133">
        <f t="shared" si="327"/>
        <v>0</v>
      </c>
      <c r="I294" s="134">
        <f t="shared" si="327"/>
        <v>0</v>
      </c>
      <c r="J294" s="133">
        <f t="shared" si="327"/>
        <v>0</v>
      </c>
      <c r="K294" s="134">
        <f t="shared" si="327"/>
        <v>0</v>
      </c>
      <c r="L294" s="135"/>
      <c r="M294" s="135"/>
      <c r="N294" s="114"/>
      <c r="O294" s="114"/>
      <c r="P294" s="114"/>
      <c r="Q294" s="114"/>
      <c r="R294" s="114"/>
      <c r="S294" s="114"/>
      <c r="T294" s="114"/>
      <c r="U294" s="114"/>
      <c r="V294" s="114"/>
      <c r="W294" s="114"/>
      <c r="X294" s="114"/>
      <c r="Y294" s="114"/>
      <c r="Z294" s="114"/>
    </row>
    <row r="295" spans="1:26" ht="15" customHeight="1">
      <c r="A295" s="136" t="s">
        <v>862</v>
      </c>
      <c r="B295" s="136"/>
      <c r="C295" s="129" t="s">
        <v>863</v>
      </c>
      <c r="D295" s="130">
        <f>+'0BJ PROGR. I-II Y III'!G310</f>
        <v>0</v>
      </c>
      <c r="E295" s="117">
        <f t="shared" ref="E295:E296" si="328">+D295/$J$351*100%</f>
        <v>0</v>
      </c>
      <c r="F295" s="130">
        <f>+'0BJ PROGR. I-II Y III'!AB310</f>
        <v>0</v>
      </c>
      <c r="G295" s="117">
        <f t="shared" ref="G295:G296" si="329">+F295/$J$351*100%</f>
        <v>0</v>
      </c>
      <c r="H295" s="130">
        <f>+'0BJ PROGR. I-II Y III'!AD310</f>
        <v>0</v>
      </c>
      <c r="I295" s="117">
        <f t="shared" ref="I295:I296" si="330">+H295/$J$351*100%</f>
        <v>0</v>
      </c>
      <c r="J295" s="130">
        <f t="shared" ref="J295:K295" si="331">+D295+F295+H295</f>
        <v>0</v>
      </c>
      <c r="K295" s="117">
        <f t="shared" si="331"/>
        <v>0</v>
      </c>
      <c r="L295" s="135"/>
      <c r="M295" s="135"/>
      <c r="N295" s="114"/>
      <c r="O295" s="114"/>
      <c r="P295" s="114"/>
      <c r="Q295" s="114"/>
      <c r="R295" s="114"/>
      <c r="S295" s="114"/>
      <c r="T295" s="114"/>
      <c r="U295" s="114"/>
      <c r="V295" s="114"/>
      <c r="W295" s="114"/>
      <c r="X295" s="114"/>
      <c r="Y295" s="114"/>
      <c r="Z295" s="114"/>
    </row>
    <row r="296" spans="1:26" ht="15" customHeight="1">
      <c r="A296" s="136" t="s">
        <v>864</v>
      </c>
      <c r="B296" s="136"/>
      <c r="C296" s="129" t="s">
        <v>865</v>
      </c>
      <c r="D296" s="130">
        <f>+'0BJ PROGR. I-II Y III'!G311</f>
        <v>0</v>
      </c>
      <c r="E296" s="117">
        <f t="shared" si="328"/>
        <v>0</v>
      </c>
      <c r="F296" s="130">
        <f>+'0BJ PROGR. I-II Y III'!AB311</f>
        <v>0</v>
      </c>
      <c r="G296" s="117">
        <f t="shared" si="329"/>
        <v>0</v>
      </c>
      <c r="H296" s="130">
        <f>+'0BJ PROGR. I-II Y III'!AD311</f>
        <v>0</v>
      </c>
      <c r="I296" s="117">
        <f t="shared" si="330"/>
        <v>0</v>
      </c>
      <c r="J296" s="130">
        <f t="shared" ref="J296:K296" si="332">+D296+F296+H296</f>
        <v>0</v>
      </c>
      <c r="K296" s="117">
        <f t="shared" si="332"/>
        <v>0</v>
      </c>
      <c r="L296" s="135"/>
      <c r="M296" s="135"/>
      <c r="N296" s="114"/>
      <c r="O296" s="114"/>
      <c r="P296" s="114"/>
      <c r="Q296" s="114"/>
      <c r="R296" s="114"/>
      <c r="S296" s="114"/>
      <c r="T296" s="114"/>
      <c r="U296" s="114"/>
      <c r="V296" s="114"/>
      <c r="W296" s="114"/>
      <c r="X296" s="114"/>
      <c r="Y296" s="114"/>
      <c r="Z296" s="114"/>
    </row>
    <row r="297" spans="1:26" ht="15" customHeight="1">
      <c r="A297" s="131"/>
      <c r="B297" s="131"/>
      <c r="C297" s="129"/>
      <c r="D297" s="130"/>
      <c r="E297" s="117"/>
      <c r="F297" s="130"/>
      <c r="G297" s="117"/>
      <c r="H297" s="130"/>
      <c r="I297" s="117"/>
      <c r="J297" s="130"/>
      <c r="K297" s="117"/>
      <c r="L297" s="135"/>
      <c r="M297" s="135"/>
      <c r="N297" s="114"/>
      <c r="O297" s="114"/>
      <c r="P297" s="114"/>
      <c r="Q297" s="114"/>
      <c r="R297" s="114"/>
      <c r="S297" s="114"/>
      <c r="T297" s="114"/>
      <c r="U297" s="114"/>
      <c r="V297" s="114"/>
      <c r="W297" s="114"/>
      <c r="X297" s="114"/>
      <c r="Y297" s="114"/>
      <c r="Z297" s="114"/>
    </row>
    <row r="298" spans="1:26" ht="15" customHeight="1">
      <c r="A298" s="131">
        <v>4</v>
      </c>
      <c r="B298" s="131"/>
      <c r="C298" s="132" t="s">
        <v>866</v>
      </c>
      <c r="D298" s="133">
        <f t="shared" ref="D298:K298" si="333">+D300+D310+D342</f>
        <v>0</v>
      </c>
      <c r="E298" s="134">
        <f t="shared" si="333"/>
        <v>0</v>
      </c>
      <c r="F298" s="133">
        <f t="shared" si="333"/>
        <v>0</v>
      </c>
      <c r="G298" s="134">
        <f t="shared" si="333"/>
        <v>0</v>
      </c>
      <c r="H298" s="133">
        <f t="shared" si="333"/>
        <v>0</v>
      </c>
      <c r="I298" s="134">
        <f t="shared" si="333"/>
        <v>0</v>
      </c>
      <c r="J298" s="133">
        <f t="shared" si="333"/>
        <v>0</v>
      </c>
      <c r="K298" s="134">
        <f t="shared" si="333"/>
        <v>0</v>
      </c>
      <c r="L298" s="135"/>
      <c r="M298" s="135"/>
      <c r="N298" s="114"/>
      <c r="O298" s="114"/>
      <c r="P298" s="114"/>
      <c r="Q298" s="114"/>
      <c r="R298" s="114"/>
      <c r="S298" s="114"/>
      <c r="T298" s="114"/>
      <c r="U298" s="114"/>
      <c r="V298" s="114"/>
      <c r="W298" s="114"/>
      <c r="X298" s="114"/>
      <c r="Y298" s="114"/>
      <c r="Z298" s="114"/>
    </row>
    <row r="299" spans="1:26" ht="15" customHeight="1">
      <c r="A299" s="136"/>
      <c r="B299" s="136"/>
      <c r="C299" s="129"/>
      <c r="D299" s="130"/>
      <c r="E299" s="117"/>
      <c r="F299" s="130"/>
      <c r="G299" s="117"/>
      <c r="H299" s="130"/>
      <c r="I299" s="117"/>
      <c r="J299" s="130"/>
      <c r="K299" s="117"/>
      <c r="L299" s="135"/>
      <c r="M299" s="135"/>
      <c r="N299" s="114"/>
      <c r="O299" s="114"/>
      <c r="P299" s="114"/>
      <c r="Q299" s="114"/>
      <c r="R299" s="114"/>
      <c r="S299" s="114"/>
      <c r="T299" s="114"/>
      <c r="U299" s="114"/>
      <c r="V299" s="114"/>
      <c r="W299" s="114"/>
      <c r="X299" s="114"/>
      <c r="Y299" s="114"/>
      <c r="Z299" s="114"/>
    </row>
    <row r="300" spans="1:26" ht="15" customHeight="1">
      <c r="A300" s="131" t="s">
        <v>867</v>
      </c>
      <c r="B300" s="131"/>
      <c r="C300" s="132" t="s">
        <v>868</v>
      </c>
      <c r="D300" s="133">
        <f t="shared" ref="D300:K300" si="334">SUM(D301:D308)</f>
        <v>0</v>
      </c>
      <c r="E300" s="134">
        <f t="shared" si="334"/>
        <v>0</v>
      </c>
      <c r="F300" s="133">
        <f t="shared" si="334"/>
        <v>0</v>
      </c>
      <c r="G300" s="134">
        <f t="shared" si="334"/>
        <v>0</v>
      </c>
      <c r="H300" s="133">
        <f t="shared" si="334"/>
        <v>0</v>
      </c>
      <c r="I300" s="134">
        <f t="shared" si="334"/>
        <v>0</v>
      </c>
      <c r="J300" s="133">
        <f t="shared" si="334"/>
        <v>0</v>
      </c>
      <c r="K300" s="134">
        <f t="shared" si="334"/>
        <v>0</v>
      </c>
      <c r="L300" s="135"/>
      <c r="M300" s="135"/>
      <c r="N300" s="114"/>
      <c r="O300" s="114"/>
      <c r="P300" s="114"/>
      <c r="Q300" s="114"/>
      <c r="R300" s="114"/>
      <c r="S300" s="114"/>
      <c r="T300" s="114"/>
      <c r="U300" s="114"/>
      <c r="V300" s="114"/>
      <c r="W300" s="114"/>
      <c r="X300" s="114"/>
      <c r="Y300" s="114"/>
      <c r="Z300" s="114"/>
    </row>
    <row r="301" spans="1:26" ht="15" customHeight="1">
      <c r="A301" s="136" t="s">
        <v>869</v>
      </c>
      <c r="B301" s="136"/>
      <c r="C301" s="129" t="s">
        <v>870</v>
      </c>
      <c r="D301" s="130">
        <f>+'0BJ PROGR. I-II Y III'!G317</f>
        <v>0</v>
      </c>
      <c r="E301" s="117">
        <f t="shared" ref="E301:E308" si="335">+D301/$J$351*100%</f>
        <v>0</v>
      </c>
      <c r="F301" s="130">
        <f>+'0BJ PROGR. I-II Y III'!AB317</f>
        <v>0</v>
      </c>
      <c r="G301" s="117">
        <f t="shared" ref="G301:G308" si="336">+F301/$J$351*100%</f>
        <v>0</v>
      </c>
      <c r="H301" s="130">
        <f>+'0BJ PROGR. I-II Y III'!AD317</f>
        <v>0</v>
      </c>
      <c r="I301" s="117">
        <f t="shared" ref="I301:I308" si="337">+H301/$J$351*100%</f>
        <v>0</v>
      </c>
      <c r="J301" s="130">
        <f t="shared" ref="J301:K301" si="338">+D301+F301+H301</f>
        <v>0</v>
      </c>
      <c r="K301" s="117">
        <f t="shared" si="338"/>
        <v>0</v>
      </c>
      <c r="L301" s="135"/>
      <c r="M301" s="135"/>
      <c r="N301" s="114"/>
      <c r="O301" s="114"/>
      <c r="P301" s="114"/>
      <c r="Q301" s="114"/>
      <c r="R301" s="114"/>
      <c r="S301" s="114"/>
      <c r="T301" s="114"/>
      <c r="U301" s="114"/>
      <c r="V301" s="114"/>
      <c r="W301" s="114"/>
      <c r="X301" s="114"/>
      <c r="Y301" s="114"/>
      <c r="Z301" s="114"/>
    </row>
    <row r="302" spans="1:26" ht="15" customHeight="1">
      <c r="A302" s="136" t="s">
        <v>871</v>
      </c>
      <c r="B302" s="136"/>
      <c r="C302" s="129" t="s">
        <v>872</v>
      </c>
      <c r="D302" s="130">
        <f>+'0BJ PROGR. I-II Y III'!G318</f>
        <v>0</v>
      </c>
      <c r="E302" s="117">
        <f t="shared" si="335"/>
        <v>0</v>
      </c>
      <c r="F302" s="130">
        <f>+'0BJ PROGR. I-II Y III'!AB318</f>
        <v>0</v>
      </c>
      <c r="G302" s="117">
        <f t="shared" si="336"/>
        <v>0</v>
      </c>
      <c r="H302" s="130">
        <f>+'0BJ PROGR. I-II Y III'!AD318</f>
        <v>0</v>
      </c>
      <c r="I302" s="117">
        <f t="shared" si="337"/>
        <v>0</v>
      </c>
      <c r="J302" s="130">
        <f t="shared" ref="J302:K302" si="339">+D302+F302+H302</f>
        <v>0</v>
      </c>
      <c r="K302" s="117">
        <f t="shared" si="339"/>
        <v>0</v>
      </c>
      <c r="L302" s="135"/>
      <c r="M302" s="135"/>
      <c r="N302" s="114"/>
      <c r="O302" s="114"/>
      <c r="P302" s="114"/>
      <c r="Q302" s="114"/>
      <c r="R302" s="114"/>
      <c r="S302" s="114"/>
      <c r="T302" s="114"/>
      <c r="U302" s="114"/>
      <c r="V302" s="114"/>
      <c r="W302" s="114"/>
      <c r="X302" s="114"/>
      <c r="Y302" s="114"/>
      <c r="Z302" s="114"/>
    </row>
    <row r="303" spans="1:26" ht="15" customHeight="1">
      <c r="A303" s="136" t="s">
        <v>873</v>
      </c>
      <c r="B303" s="136"/>
      <c r="C303" s="129" t="s">
        <v>874</v>
      </c>
      <c r="D303" s="130">
        <f>+'0BJ PROGR. I-II Y III'!G319</f>
        <v>0</v>
      </c>
      <c r="E303" s="117">
        <f t="shared" si="335"/>
        <v>0</v>
      </c>
      <c r="F303" s="130">
        <f>+'0BJ PROGR. I-II Y III'!AB319</f>
        <v>0</v>
      </c>
      <c r="G303" s="117">
        <f t="shared" si="336"/>
        <v>0</v>
      </c>
      <c r="H303" s="130">
        <f>+'0BJ PROGR. I-II Y III'!AD319</f>
        <v>0</v>
      </c>
      <c r="I303" s="117">
        <f t="shared" si="337"/>
        <v>0</v>
      </c>
      <c r="J303" s="130">
        <f t="shared" ref="J303:K303" si="340">+D303+F303+H303</f>
        <v>0</v>
      </c>
      <c r="K303" s="117">
        <f t="shared" si="340"/>
        <v>0</v>
      </c>
      <c r="L303" s="135"/>
      <c r="M303" s="135"/>
      <c r="N303" s="114"/>
      <c r="O303" s="114"/>
      <c r="P303" s="114"/>
      <c r="Q303" s="114"/>
      <c r="R303" s="114"/>
      <c r="S303" s="114"/>
      <c r="T303" s="114"/>
      <c r="U303" s="114"/>
      <c r="V303" s="114"/>
      <c r="W303" s="114"/>
      <c r="X303" s="114"/>
      <c r="Y303" s="114"/>
      <c r="Z303" s="114"/>
    </row>
    <row r="304" spans="1:26" ht="15" customHeight="1">
      <c r="A304" s="136" t="s">
        <v>875</v>
      </c>
      <c r="B304" s="136"/>
      <c r="C304" s="129" t="s">
        <v>876</v>
      </c>
      <c r="D304" s="130">
        <f>+'0BJ PROGR. I-II Y III'!G320</f>
        <v>0</v>
      </c>
      <c r="E304" s="117">
        <f t="shared" si="335"/>
        <v>0</v>
      </c>
      <c r="F304" s="130">
        <f>+'0BJ PROGR. I-II Y III'!AB320</f>
        <v>0</v>
      </c>
      <c r="G304" s="117">
        <f t="shared" si="336"/>
        <v>0</v>
      </c>
      <c r="H304" s="130">
        <f>+'0BJ PROGR. I-II Y III'!AD320</f>
        <v>0</v>
      </c>
      <c r="I304" s="117">
        <f t="shared" si="337"/>
        <v>0</v>
      </c>
      <c r="J304" s="130">
        <f t="shared" ref="J304:K304" si="341">+D304+F304+H304</f>
        <v>0</v>
      </c>
      <c r="K304" s="117">
        <f t="shared" si="341"/>
        <v>0</v>
      </c>
      <c r="L304" s="135"/>
      <c r="M304" s="135"/>
      <c r="N304" s="114"/>
      <c r="O304" s="114"/>
      <c r="P304" s="114"/>
      <c r="Q304" s="114"/>
      <c r="R304" s="114"/>
      <c r="S304" s="114"/>
      <c r="T304" s="114"/>
      <c r="U304" s="114"/>
      <c r="V304" s="114"/>
      <c r="W304" s="114"/>
      <c r="X304" s="114"/>
      <c r="Y304" s="114"/>
      <c r="Z304" s="114"/>
    </row>
    <row r="305" spans="1:26" ht="15" customHeight="1">
      <c r="A305" s="136" t="s">
        <v>877</v>
      </c>
      <c r="B305" s="136"/>
      <c r="C305" s="129" t="s">
        <v>878</v>
      </c>
      <c r="D305" s="130">
        <f>+'0BJ PROGR. I-II Y III'!G321</f>
        <v>0</v>
      </c>
      <c r="E305" s="117">
        <f t="shared" si="335"/>
        <v>0</v>
      </c>
      <c r="F305" s="130">
        <f>+'0BJ PROGR. I-II Y III'!AB321</f>
        <v>0</v>
      </c>
      <c r="G305" s="117">
        <f t="shared" si="336"/>
        <v>0</v>
      </c>
      <c r="H305" s="130">
        <f>+'0BJ PROGR. I-II Y III'!AD321</f>
        <v>0</v>
      </c>
      <c r="I305" s="117">
        <f t="shared" si="337"/>
        <v>0</v>
      </c>
      <c r="J305" s="130">
        <f t="shared" ref="J305:K305" si="342">+D305+F305+H305</f>
        <v>0</v>
      </c>
      <c r="K305" s="117">
        <f t="shared" si="342"/>
        <v>0</v>
      </c>
      <c r="L305" s="135"/>
      <c r="M305" s="135"/>
      <c r="N305" s="114"/>
      <c r="O305" s="114"/>
      <c r="P305" s="114"/>
      <c r="Q305" s="114"/>
      <c r="R305" s="114"/>
      <c r="S305" s="114"/>
      <c r="T305" s="114"/>
      <c r="U305" s="114"/>
      <c r="V305" s="114"/>
      <c r="W305" s="114"/>
      <c r="X305" s="114"/>
      <c r="Y305" s="114"/>
      <c r="Z305" s="114"/>
    </row>
    <row r="306" spans="1:26" ht="15" customHeight="1">
      <c r="A306" s="136" t="s">
        <v>879</v>
      </c>
      <c r="B306" s="136"/>
      <c r="C306" s="129" t="s">
        <v>880</v>
      </c>
      <c r="D306" s="130">
        <f>+'0BJ PROGR. I-II Y III'!G322</f>
        <v>0</v>
      </c>
      <c r="E306" s="117">
        <f t="shared" si="335"/>
        <v>0</v>
      </c>
      <c r="F306" s="130">
        <f>+'0BJ PROGR. I-II Y III'!AB322</f>
        <v>0</v>
      </c>
      <c r="G306" s="117">
        <f t="shared" si="336"/>
        <v>0</v>
      </c>
      <c r="H306" s="130">
        <f>+'0BJ PROGR. I-II Y III'!AD322</f>
        <v>0</v>
      </c>
      <c r="I306" s="117">
        <f t="shared" si="337"/>
        <v>0</v>
      </c>
      <c r="J306" s="130">
        <f t="shared" ref="J306:K306" si="343">+D306+F306+H306</f>
        <v>0</v>
      </c>
      <c r="K306" s="117">
        <f t="shared" si="343"/>
        <v>0</v>
      </c>
      <c r="L306" s="135"/>
      <c r="M306" s="135"/>
      <c r="N306" s="114"/>
      <c r="O306" s="114"/>
      <c r="P306" s="114"/>
      <c r="Q306" s="114"/>
      <c r="R306" s="114"/>
      <c r="S306" s="114"/>
      <c r="T306" s="114"/>
      <c r="U306" s="114"/>
      <c r="V306" s="114"/>
      <c r="W306" s="114"/>
      <c r="X306" s="114"/>
      <c r="Y306" s="114"/>
      <c r="Z306" s="114"/>
    </row>
    <row r="307" spans="1:26" ht="15" customHeight="1">
      <c r="A307" s="136" t="s">
        <v>881</v>
      </c>
      <c r="B307" s="136"/>
      <c r="C307" s="129" t="s">
        <v>882</v>
      </c>
      <c r="D307" s="130">
        <f>+'0BJ PROGR. I-II Y III'!G323</f>
        <v>0</v>
      </c>
      <c r="E307" s="117">
        <f t="shared" si="335"/>
        <v>0</v>
      </c>
      <c r="F307" s="130">
        <f>+'0BJ PROGR. I-II Y III'!AB323</f>
        <v>0</v>
      </c>
      <c r="G307" s="117">
        <f t="shared" si="336"/>
        <v>0</v>
      </c>
      <c r="H307" s="130">
        <f>+'0BJ PROGR. I-II Y III'!AD323</f>
        <v>0</v>
      </c>
      <c r="I307" s="117">
        <f t="shared" si="337"/>
        <v>0</v>
      </c>
      <c r="J307" s="130">
        <f t="shared" ref="J307:K307" si="344">+D307+F307+H307</f>
        <v>0</v>
      </c>
      <c r="K307" s="117">
        <f t="shared" si="344"/>
        <v>0</v>
      </c>
      <c r="L307" s="135"/>
      <c r="M307" s="135"/>
      <c r="N307" s="114"/>
      <c r="O307" s="114"/>
      <c r="P307" s="114"/>
      <c r="Q307" s="114"/>
      <c r="R307" s="114"/>
      <c r="S307" s="114"/>
      <c r="T307" s="114"/>
      <c r="U307" s="114"/>
      <c r="V307" s="114"/>
      <c r="W307" s="114"/>
      <c r="X307" s="114"/>
      <c r="Y307" s="114"/>
      <c r="Z307" s="114"/>
    </row>
    <row r="308" spans="1:26" ht="15" customHeight="1">
      <c r="A308" s="136" t="s">
        <v>883</v>
      </c>
      <c r="B308" s="136"/>
      <c r="C308" s="129" t="s">
        <v>884</v>
      </c>
      <c r="D308" s="130">
        <f>+'0BJ PROGR. I-II Y III'!G324</f>
        <v>0</v>
      </c>
      <c r="E308" s="117">
        <f t="shared" si="335"/>
        <v>0</v>
      </c>
      <c r="F308" s="130">
        <f>+'0BJ PROGR. I-II Y III'!AB324</f>
        <v>0</v>
      </c>
      <c r="G308" s="117">
        <f t="shared" si="336"/>
        <v>0</v>
      </c>
      <c r="H308" s="130">
        <f>+'0BJ PROGR. I-II Y III'!AD324</f>
        <v>0</v>
      </c>
      <c r="I308" s="117">
        <f t="shared" si="337"/>
        <v>0</v>
      </c>
      <c r="J308" s="130">
        <f t="shared" ref="J308:K308" si="345">+D308+F308+H308</f>
        <v>0</v>
      </c>
      <c r="K308" s="117">
        <f t="shared" si="345"/>
        <v>0</v>
      </c>
      <c r="L308" s="135"/>
      <c r="M308" s="135"/>
      <c r="N308" s="114"/>
      <c r="O308" s="114"/>
      <c r="P308" s="114"/>
      <c r="Q308" s="114"/>
      <c r="R308" s="114"/>
      <c r="S308" s="114"/>
      <c r="T308" s="114"/>
      <c r="U308" s="114"/>
      <c r="V308" s="114"/>
      <c r="W308" s="114"/>
      <c r="X308" s="114"/>
      <c r="Y308" s="114"/>
      <c r="Z308" s="114"/>
    </row>
    <row r="309" spans="1:26" ht="15" customHeight="1">
      <c r="A309" s="136"/>
      <c r="B309" s="136"/>
      <c r="C309" s="129"/>
      <c r="D309" s="130"/>
      <c r="E309" s="117"/>
      <c r="F309" s="130"/>
      <c r="G309" s="117"/>
      <c r="H309" s="130"/>
      <c r="I309" s="117"/>
      <c r="J309" s="130"/>
      <c r="K309" s="117"/>
      <c r="L309" s="135"/>
      <c r="M309" s="135"/>
      <c r="N309" s="114"/>
      <c r="O309" s="114"/>
      <c r="P309" s="114"/>
      <c r="Q309" s="114"/>
      <c r="R309" s="114"/>
      <c r="S309" s="114"/>
      <c r="T309" s="114"/>
      <c r="U309" s="114"/>
      <c r="V309" s="114"/>
      <c r="W309" s="114"/>
      <c r="X309" s="114"/>
      <c r="Y309" s="114"/>
      <c r="Z309" s="114"/>
    </row>
    <row r="310" spans="1:26" ht="15" customHeight="1">
      <c r="A310" s="131" t="s">
        <v>885</v>
      </c>
      <c r="B310" s="131"/>
      <c r="C310" s="132" t="s">
        <v>886</v>
      </c>
      <c r="D310" s="133">
        <f t="shared" ref="D310:K310" si="346">SUM(D311:D318)</f>
        <v>0</v>
      </c>
      <c r="E310" s="134">
        <f t="shared" si="346"/>
        <v>0</v>
      </c>
      <c r="F310" s="133">
        <f t="shared" si="346"/>
        <v>0</v>
      </c>
      <c r="G310" s="134">
        <f t="shared" si="346"/>
        <v>0</v>
      </c>
      <c r="H310" s="133">
        <f t="shared" si="346"/>
        <v>0</v>
      </c>
      <c r="I310" s="134">
        <f t="shared" si="346"/>
        <v>0</v>
      </c>
      <c r="J310" s="133">
        <f t="shared" si="346"/>
        <v>0</v>
      </c>
      <c r="K310" s="134">
        <f t="shared" si="346"/>
        <v>0</v>
      </c>
      <c r="L310" s="135"/>
      <c r="M310" s="135"/>
      <c r="N310" s="114"/>
      <c r="O310" s="114"/>
      <c r="P310" s="114"/>
      <c r="Q310" s="114"/>
      <c r="R310" s="114"/>
      <c r="S310" s="114"/>
      <c r="T310" s="114"/>
      <c r="U310" s="114"/>
      <c r="V310" s="114"/>
      <c r="W310" s="114"/>
      <c r="X310" s="114"/>
      <c r="Y310" s="114"/>
      <c r="Z310" s="114"/>
    </row>
    <row r="311" spans="1:26" ht="15" customHeight="1">
      <c r="A311" s="136" t="s">
        <v>887</v>
      </c>
      <c r="B311" s="136"/>
      <c r="C311" s="129" t="s">
        <v>888</v>
      </c>
      <c r="D311" s="130">
        <f>+'0BJ PROGR. I-II Y III'!G327</f>
        <v>0</v>
      </c>
      <c r="E311" s="117">
        <f t="shared" ref="E311:E318" si="347">+D311/$J$351*100%</f>
        <v>0</v>
      </c>
      <c r="F311" s="130">
        <f>+'0BJ PROGR. I-II Y III'!AB327</f>
        <v>0</v>
      </c>
      <c r="G311" s="117">
        <f t="shared" ref="G311:G318" si="348">+F311/$J$351*100%</f>
        <v>0</v>
      </c>
      <c r="H311" s="130">
        <f>+'0BJ PROGR. I-II Y III'!AD327</f>
        <v>0</v>
      </c>
      <c r="I311" s="117">
        <f t="shared" ref="I311:I318" si="349">+H311/$J$351*100%</f>
        <v>0</v>
      </c>
      <c r="J311" s="130">
        <f t="shared" ref="J311:K311" si="350">+D311+F311+H311</f>
        <v>0</v>
      </c>
      <c r="K311" s="117">
        <f t="shared" si="350"/>
        <v>0</v>
      </c>
      <c r="L311" s="135"/>
      <c r="M311" s="135"/>
      <c r="N311" s="114"/>
      <c r="O311" s="114"/>
      <c r="P311" s="114"/>
      <c r="Q311" s="114"/>
      <c r="R311" s="114"/>
      <c r="S311" s="114"/>
      <c r="T311" s="114"/>
      <c r="U311" s="114"/>
      <c r="V311" s="114"/>
      <c r="W311" s="114"/>
      <c r="X311" s="114"/>
      <c r="Y311" s="114"/>
      <c r="Z311" s="114"/>
    </row>
    <row r="312" spans="1:26" ht="15" customHeight="1">
      <c r="A312" s="136" t="s">
        <v>889</v>
      </c>
      <c r="B312" s="136"/>
      <c r="C312" s="129" t="s">
        <v>890</v>
      </c>
      <c r="D312" s="130">
        <f>+'0BJ PROGR. I-II Y III'!G328</f>
        <v>0</v>
      </c>
      <c r="E312" s="117">
        <f t="shared" si="347"/>
        <v>0</v>
      </c>
      <c r="F312" s="130">
        <f>+'0BJ PROGR. I-II Y III'!AB328</f>
        <v>0</v>
      </c>
      <c r="G312" s="117">
        <f t="shared" si="348"/>
        <v>0</v>
      </c>
      <c r="H312" s="130">
        <f>+'0BJ PROGR. I-II Y III'!AD328</f>
        <v>0</v>
      </c>
      <c r="I312" s="117">
        <f t="shared" si="349"/>
        <v>0</v>
      </c>
      <c r="J312" s="130">
        <f t="shared" ref="J312:K312" si="351">+D312+F312+H312</f>
        <v>0</v>
      </c>
      <c r="K312" s="117">
        <f t="shared" si="351"/>
        <v>0</v>
      </c>
      <c r="L312" s="135"/>
      <c r="M312" s="135"/>
      <c r="N312" s="114"/>
      <c r="O312" s="114"/>
      <c r="P312" s="114"/>
      <c r="Q312" s="114"/>
      <c r="R312" s="114"/>
      <c r="S312" s="114"/>
      <c r="T312" s="114"/>
      <c r="U312" s="114"/>
      <c r="V312" s="114"/>
      <c r="W312" s="114"/>
      <c r="X312" s="114"/>
      <c r="Y312" s="114"/>
      <c r="Z312" s="114"/>
    </row>
    <row r="313" spans="1:26" ht="15" customHeight="1">
      <c r="A313" s="136" t="s">
        <v>891</v>
      </c>
      <c r="B313" s="136"/>
      <c r="C313" s="129" t="s">
        <v>892</v>
      </c>
      <c r="D313" s="130">
        <f>+'0BJ PROGR. I-II Y III'!G329</f>
        <v>0</v>
      </c>
      <c r="E313" s="117">
        <f t="shared" si="347"/>
        <v>0</v>
      </c>
      <c r="F313" s="130">
        <f>+'0BJ PROGR. I-II Y III'!AB329</f>
        <v>0</v>
      </c>
      <c r="G313" s="117">
        <f t="shared" si="348"/>
        <v>0</v>
      </c>
      <c r="H313" s="130">
        <f>+'0BJ PROGR. I-II Y III'!AD329</f>
        <v>0</v>
      </c>
      <c r="I313" s="117">
        <f t="shared" si="349"/>
        <v>0</v>
      </c>
      <c r="J313" s="130">
        <f t="shared" ref="J313:K313" si="352">+D313+F313+H313</f>
        <v>0</v>
      </c>
      <c r="K313" s="117">
        <f t="shared" si="352"/>
        <v>0</v>
      </c>
      <c r="L313" s="135"/>
      <c r="M313" s="135"/>
      <c r="N313" s="114"/>
      <c r="O313" s="114"/>
      <c r="P313" s="114"/>
      <c r="Q313" s="114"/>
      <c r="R313" s="114"/>
      <c r="S313" s="114"/>
      <c r="T313" s="114"/>
      <c r="U313" s="114"/>
      <c r="V313" s="114"/>
      <c r="W313" s="114"/>
      <c r="X313" s="114"/>
      <c r="Y313" s="114"/>
      <c r="Z313" s="114"/>
    </row>
    <row r="314" spans="1:26" ht="15" customHeight="1">
      <c r="A314" s="136" t="s">
        <v>893</v>
      </c>
      <c r="B314" s="136"/>
      <c r="C314" s="129" t="s">
        <v>894</v>
      </c>
      <c r="D314" s="130">
        <f>+'0BJ PROGR. I-II Y III'!G330</f>
        <v>0</v>
      </c>
      <c r="E314" s="117">
        <f t="shared" si="347"/>
        <v>0</v>
      </c>
      <c r="F314" s="130">
        <f>+'0BJ PROGR. I-II Y III'!AB330</f>
        <v>0</v>
      </c>
      <c r="G314" s="117">
        <f t="shared" si="348"/>
        <v>0</v>
      </c>
      <c r="H314" s="130">
        <f>+'0BJ PROGR. I-II Y III'!AD330</f>
        <v>0</v>
      </c>
      <c r="I314" s="117">
        <f t="shared" si="349"/>
        <v>0</v>
      </c>
      <c r="J314" s="130">
        <f t="shared" ref="J314:K314" si="353">+D314+F314+H314</f>
        <v>0</v>
      </c>
      <c r="K314" s="117">
        <f t="shared" si="353"/>
        <v>0</v>
      </c>
      <c r="L314" s="135"/>
      <c r="M314" s="135"/>
      <c r="N314" s="114"/>
      <c r="O314" s="114"/>
      <c r="P314" s="114"/>
      <c r="Q314" s="114"/>
      <c r="R314" s="114"/>
      <c r="S314" s="114"/>
      <c r="T314" s="114"/>
      <c r="U314" s="114"/>
      <c r="V314" s="114"/>
      <c r="W314" s="114"/>
      <c r="X314" s="114"/>
      <c r="Y314" s="114"/>
      <c r="Z314" s="114"/>
    </row>
    <row r="315" spans="1:26" ht="15" customHeight="1">
      <c r="A315" s="136" t="s">
        <v>895</v>
      </c>
      <c r="B315" s="136"/>
      <c r="C315" s="129" t="s">
        <v>896</v>
      </c>
      <c r="D315" s="130">
        <f>+'0BJ PROGR. I-II Y III'!G331</f>
        <v>0</v>
      </c>
      <c r="E315" s="117">
        <f t="shared" si="347"/>
        <v>0</v>
      </c>
      <c r="F315" s="130">
        <f>+'0BJ PROGR. I-II Y III'!AB331</f>
        <v>0</v>
      </c>
      <c r="G315" s="117">
        <f t="shared" si="348"/>
        <v>0</v>
      </c>
      <c r="H315" s="130">
        <f>+'0BJ PROGR. I-II Y III'!AD331</f>
        <v>0</v>
      </c>
      <c r="I315" s="117">
        <f t="shared" si="349"/>
        <v>0</v>
      </c>
      <c r="J315" s="130">
        <f t="shared" ref="J315:K315" si="354">+D315+F315+H315</f>
        <v>0</v>
      </c>
      <c r="K315" s="117">
        <f t="shared" si="354"/>
        <v>0</v>
      </c>
      <c r="L315" s="135"/>
      <c r="M315" s="135"/>
      <c r="N315" s="114"/>
      <c r="O315" s="114"/>
      <c r="P315" s="114"/>
      <c r="Q315" s="114"/>
      <c r="R315" s="114"/>
      <c r="S315" s="114"/>
      <c r="T315" s="114"/>
      <c r="U315" s="114"/>
      <c r="V315" s="114"/>
      <c r="W315" s="114"/>
      <c r="X315" s="114"/>
      <c r="Y315" s="114"/>
      <c r="Z315" s="114"/>
    </row>
    <row r="316" spans="1:26" ht="15" customHeight="1">
      <c r="A316" s="136" t="s">
        <v>897</v>
      </c>
      <c r="B316" s="136"/>
      <c r="C316" s="129" t="s">
        <v>898</v>
      </c>
      <c r="D316" s="130">
        <f>+'0BJ PROGR. I-II Y III'!G332</f>
        <v>0</v>
      </c>
      <c r="E316" s="117">
        <f t="shared" si="347"/>
        <v>0</v>
      </c>
      <c r="F316" s="130">
        <f>+'0BJ PROGR. I-II Y III'!AB332</f>
        <v>0</v>
      </c>
      <c r="G316" s="117">
        <f t="shared" si="348"/>
        <v>0</v>
      </c>
      <c r="H316" s="130">
        <f>+'0BJ PROGR. I-II Y III'!AD332</f>
        <v>0</v>
      </c>
      <c r="I316" s="117">
        <f t="shared" si="349"/>
        <v>0</v>
      </c>
      <c r="J316" s="130">
        <f t="shared" ref="J316:K316" si="355">+D316+F316+H316</f>
        <v>0</v>
      </c>
      <c r="K316" s="117">
        <f t="shared" si="355"/>
        <v>0</v>
      </c>
      <c r="L316" s="135"/>
      <c r="M316" s="135"/>
      <c r="N316" s="114"/>
      <c r="O316" s="114"/>
      <c r="P316" s="114"/>
      <c r="Q316" s="114"/>
      <c r="R316" s="114"/>
      <c r="S316" s="114"/>
      <c r="T316" s="114"/>
      <c r="U316" s="114"/>
      <c r="V316" s="114"/>
      <c r="W316" s="114"/>
      <c r="X316" s="114"/>
      <c r="Y316" s="114"/>
      <c r="Z316" s="114"/>
    </row>
    <row r="317" spans="1:26" ht="15" customHeight="1">
      <c r="A317" s="136" t="s">
        <v>899</v>
      </c>
      <c r="B317" s="136"/>
      <c r="C317" s="129" t="s">
        <v>900</v>
      </c>
      <c r="D317" s="130">
        <f>+'0BJ PROGR. I-II Y III'!G333</f>
        <v>0</v>
      </c>
      <c r="E317" s="117">
        <f t="shared" si="347"/>
        <v>0</v>
      </c>
      <c r="F317" s="130">
        <f>+'0BJ PROGR. I-II Y III'!AB333</f>
        <v>0</v>
      </c>
      <c r="G317" s="117">
        <f t="shared" si="348"/>
        <v>0</v>
      </c>
      <c r="H317" s="130">
        <f>+'0BJ PROGR. I-II Y III'!AD333</f>
        <v>0</v>
      </c>
      <c r="I317" s="117">
        <f t="shared" si="349"/>
        <v>0</v>
      </c>
      <c r="J317" s="130">
        <f t="shared" ref="J317:K317" si="356">+D317+F317+H317</f>
        <v>0</v>
      </c>
      <c r="K317" s="117">
        <f t="shared" si="356"/>
        <v>0</v>
      </c>
      <c r="L317" s="135"/>
      <c r="M317" s="135"/>
      <c r="N317" s="114"/>
      <c r="O317" s="114"/>
      <c r="P317" s="114"/>
      <c r="Q317" s="114"/>
      <c r="R317" s="114"/>
      <c r="S317" s="114"/>
      <c r="T317" s="114"/>
      <c r="U317" s="114"/>
      <c r="V317" s="114"/>
      <c r="W317" s="114"/>
      <c r="X317" s="114"/>
      <c r="Y317" s="114"/>
      <c r="Z317" s="114"/>
    </row>
    <row r="318" spans="1:26" ht="15" customHeight="1">
      <c r="A318" s="136" t="s">
        <v>901</v>
      </c>
      <c r="B318" s="136"/>
      <c r="C318" s="129" t="s">
        <v>902</v>
      </c>
      <c r="D318" s="130">
        <f>+'0BJ PROGR. I-II Y III'!G334</f>
        <v>0</v>
      </c>
      <c r="E318" s="117">
        <f t="shared" si="347"/>
        <v>0</v>
      </c>
      <c r="F318" s="130">
        <f>+'0BJ PROGR. I-II Y III'!AB334</f>
        <v>0</v>
      </c>
      <c r="G318" s="117">
        <f t="shared" si="348"/>
        <v>0</v>
      </c>
      <c r="H318" s="130">
        <f>+'0BJ PROGR. I-II Y III'!AD334</f>
        <v>0</v>
      </c>
      <c r="I318" s="117">
        <f t="shared" si="349"/>
        <v>0</v>
      </c>
      <c r="J318" s="130">
        <f t="shared" ref="J318:K318" si="357">+D318+F318+H318</f>
        <v>0</v>
      </c>
      <c r="K318" s="117">
        <f t="shared" si="357"/>
        <v>0</v>
      </c>
      <c r="L318" s="135"/>
      <c r="M318" s="135"/>
      <c r="N318" s="114"/>
      <c r="O318" s="114"/>
      <c r="P318" s="114"/>
      <c r="Q318" s="114"/>
      <c r="R318" s="114"/>
      <c r="S318" s="114"/>
      <c r="T318" s="114"/>
      <c r="U318" s="114"/>
      <c r="V318" s="114"/>
      <c r="W318" s="114"/>
      <c r="X318" s="114"/>
      <c r="Y318" s="114"/>
      <c r="Z318" s="114"/>
    </row>
    <row r="319" spans="1:26" ht="15" customHeight="1">
      <c r="A319" s="136"/>
      <c r="B319" s="136"/>
      <c r="C319" s="129"/>
      <c r="D319" s="130"/>
      <c r="E319" s="117"/>
      <c r="F319" s="130"/>
      <c r="G319" s="117"/>
      <c r="H319" s="130"/>
      <c r="I319" s="117"/>
      <c r="J319" s="130"/>
      <c r="K319" s="117"/>
      <c r="L319" s="135"/>
      <c r="M319" s="135"/>
      <c r="N319" s="114"/>
      <c r="O319" s="114"/>
      <c r="P319" s="114"/>
      <c r="Q319" s="114"/>
      <c r="R319" s="114"/>
      <c r="S319" s="114"/>
      <c r="T319" s="114"/>
      <c r="U319" s="114"/>
      <c r="V319" s="114"/>
      <c r="W319" s="114"/>
      <c r="X319" s="114"/>
      <c r="Y319" s="114"/>
      <c r="Z319" s="114"/>
    </row>
    <row r="320" spans="1:26" ht="15" customHeight="1">
      <c r="A320" s="131">
        <v>8</v>
      </c>
      <c r="B320" s="131"/>
      <c r="C320" s="132" t="s">
        <v>903</v>
      </c>
      <c r="D320" s="133">
        <f t="shared" ref="D320:K320" si="358">+D322+D325+D333+D336</f>
        <v>6000000</v>
      </c>
      <c r="E320" s="134">
        <f t="shared" si="358"/>
        <v>1.5604100181095427E-3</v>
      </c>
      <c r="F320" s="133">
        <f t="shared" si="358"/>
        <v>188489014.13999999</v>
      </c>
      <c r="G320" s="134">
        <f t="shared" si="358"/>
        <v>4.9020024327941211E-2</v>
      </c>
      <c r="H320" s="133">
        <f t="shared" si="358"/>
        <v>18000000</v>
      </c>
      <c r="I320" s="134">
        <f t="shared" si="358"/>
        <v>4.6812300543286282E-3</v>
      </c>
      <c r="J320" s="133">
        <f t="shared" si="358"/>
        <v>212489014.13999999</v>
      </c>
      <c r="K320" s="134">
        <f t="shared" si="358"/>
        <v>5.5261664400379384E-2</v>
      </c>
      <c r="L320" s="135"/>
      <c r="M320" s="135"/>
      <c r="N320" s="114"/>
      <c r="O320" s="114"/>
      <c r="P320" s="114"/>
      <c r="Q320" s="114"/>
      <c r="R320" s="114"/>
      <c r="S320" s="114"/>
      <c r="T320" s="114"/>
      <c r="U320" s="114"/>
      <c r="V320" s="114"/>
      <c r="W320" s="114"/>
      <c r="X320" s="114"/>
      <c r="Y320" s="114"/>
      <c r="Z320" s="114"/>
    </row>
    <row r="321" spans="1:26" ht="15" customHeight="1">
      <c r="A321" s="136"/>
      <c r="B321" s="136"/>
      <c r="C321" s="129"/>
      <c r="D321" s="130"/>
      <c r="E321" s="117"/>
      <c r="F321" s="130"/>
      <c r="G321" s="117"/>
      <c r="H321" s="130"/>
      <c r="I321" s="117"/>
      <c r="J321" s="130"/>
      <c r="K321" s="117"/>
      <c r="L321" s="135"/>
      <c r="M321" s="135"/>
      <c r="N321" s="114"/>
      <c r="O321" s="114"/>
      <c r="P321" s="114"/>
      <c r="Q321" s="114"/>
      <c r="R321" s="114"/>
      <c r="S321" s="114"/>
      <c r="T321" s="114"/>
      <c r="U321" s="114"/>
      <c r="V321" s="114"/>
      <c r="W321" s="114"/>
      <c r="X321" s="114"/>
      <c r="Y321" s="114"/>
      <c r="Z321" s="114"/>
    </row>
    <row r="322" spans="1:26" ht="15" customHeight="1">
      <c r="A322" s="131" t="s">
        <v>904</v>
      </c>
      <c r="B322" s="131"/>
      <c r="C322" s="132" t="s">
        <v>905</v>
      </c>
      <c r="D322" s="133">
        <f t="shared" ref="D322:K322" si="359">SUM(D323:D324)</f>
        <v>0</v>
      </c>
      <c r="E322" s="134">
        <f t="shared" si="359"/>
        <v>0</v>
      </c>
      <c r="F322" s="133">
        <f t="shared" si="359"/>
        <v>0</v>
      </c>
      <c r="G322" s="134">
        <f t="shared" si="359"/>
        <v>0</v>
      </c>
      <c r="H322" s="133">
        <f t="shared" si="359"/>
        <v>0</v>
      </c>
      <c r="I322" s="134">
        <f t="shared" si="359"/>
        <v>0</v>
      </c>
      <c r="J322" s="133">
        <f t="shared" si="359"/>
        <v>0</v>
      </c>
      <c r="K322" s="134">
        <f t="shared" si="359"/>
        <v>0</v>
      </c>
      <c r="L322" s="135"/>
      <c r="M322" s="135"/>
      <c r="N322" s="114"/>
      <c r="O322" s="114"/>
      <c r="P322" s="114"/>
      <c r="Q322" s="114"/>
      <c r="R322" s="114"/>
      <c r="S322" s="114"/>
      <c r="T322" s="114"/>
      <c r="U322" s="114"/>
      <c r="V322" s="114"/>
      <c r="W322" s="114"/>
      <c r="X322" s="114"/>
      <c r="Y322" s="114"/>
      <c r="Z322" s="114"/>
    </row>
    <row r="323" spans="1:26" ht="15" customHeight="1">
      <c r="A323" s="136" t="s">
        <v>906</v>
      </c>
      <c r="B323" s="136"/>
      <c r="C323" s="129" t="s">
        <v>907</v>
      </c>
      <c r="D323" s="130">
        <f>+'0BJ PROGR. I-II Y III'!G340</f>
        <v>0</v>
      </c>
      <c r="E323" s="117">
        <f t="shared" ref="E323:E324" si="360">+D323/$J$351*100%</f>
        <v>0</v>
      </c>
      <c r="F323" s="130">
        <f>+'0BJ PROGR. I-II Y III'!AB340</f>
        <v>0</v>
      </c>
      <c r="G323" s="117">
        <f t="shared" ref="G323:G324" si="361">+F323/$J$351*100%</f>
        <v>0</v>
      </c>
      <c r="H323" s="130">
        <f>+'0BJ PROGR. I-II Y III'!AD340</f>
        <v>0</v>
      </c>
      <c r="I323" s="117">
        <f t="shared" ref="I323:I324" si="362">+H323/$J$351*100%</f>
        <v>0</v>
      </c>
      <c r="J323" s="130">
        <f t="shared" ref="J323:K323" si="363">+D323+F323+H323</f>
        <v>0</v>
      </c>
      <c r="K323" s="117">
        <f t="shared" si="363"/>
        <v>0</v>
      </c>
      <c r="L323" s="135"/>
      <c r="M323" s="135"/>
      <c r="N323" s="114"/>
      <c r="O323" s="114"/>
      <c r="P323" s="114"/>
      <c r="Q323" s="114"/>
      <c r="R323" s="114"/>
      <c r="S323" s="114"/>
      <c r="T323" s="114"/>
      <c r="U323" s="114"/>
      <c r="V323" s="114"/>
      <c r="W323" s="114"/>
      <c r="X323" s="114"/>
      <c r="Y323" s="114"/>
      <c r="Z323" s="114"/>
    </row>
    <row r="324" spans="1:26" ht="15" customHeight="1">
      <c r="A324" s="136" t="s">
        <v>908</v>
      </c>
      <c r="B324" s="136"/>
      <c r="C324" s="129" t="s">
        <v>909</v>
      </c>
      <c r="D324" s="130">
        <f>+'0BJ PROGR. I-II Y III'!G341</f>
        <v>0</v>
      </c>
      <c r="E324" s="117">
        <f t="shared" si="360"/>
        <v>0</v>
      </c>
      <c r="F324" s="130">
        <f>+'0BJ PROGR. I-II Y III'!AB341</f>
        <v>0</v>
      </c>
      <c r="G324" s="117">
        <f t="shared" si="361"/>
        <v>0</v>
      </c>
      <c r="H324" s="130">
        <f>+'0BJ PROGR. I-II Y III'!AD341</f>
        <v>0</v>
      </c>
      <c r="I324" s="117">
        <f t="shared" si="362"/>
        <v>0</v>
      </c>
      <c r="J324" s="130">
        <f t="shared" ref="J324:K324" si="364">+D324+F324+H324</f>
        <v>0</v>
      </c>
      <c r="K324" s="117">
        <f t="shared" si="364"/>
        <v>0</v>
      </c>
      <c r="L324" s="135"/>
      <c r="M324" s="135"/>
      <c r="N324" s="114"/>
      <c r="O324" s="114"/>
      <c r="P324" s="114"/>
      <c r="Q324" s="114"/>
      <c r="R324" s="114"/>
      <c r="S324" s="114"/>
      <c r="T324" s="114"/>
      <c r="U324" s="114"/>
      <c r="V324" s="114"/>
      <c r="W324" s="114"/>
      <c r="X324" s="114"/>
      <c r="Y324" s="114"/>
      <c r="Z324" s="114"/>
    </row>
    <row r="325" spans="1:26" ht="15" customHeight="1">
      <c r="A325" s="131" t="s">
        <v>910</v>
      </c>
      <c r="B325" s="131"/>
      <c r="C325" s="132" t="s">
        <v>911</v>
      </c>
      <c r="D325" s="133">
        <f t="shared" ref="D325:K325" si="365">SUM(D326:D334)</f>
        <v>6000000</v>
      </c>
      <c r="E325" s="134">
        <f t="shared" si="365"/>
        <v>1.5604100181095427E-3</v>
      </c>
      <c r="F325" s="133">
        <f t="shared" si="365"/>
        <v>188489014.13999999</v>
      </c>
      <c r="G325" s="134">
        <f t="shared" si="365"/>
        <v>4.9020024327941211E-2</v>
      </c>
      <c r="H325" s="133">
        <f t="shared" si="365"/>
        <v>18000000</v>
      </c>
      <c r="I325" s="134">
        <f t="shared" si="365"/>
        <v>4.6812300543286282E-3</v>
      </c>
      <c r="J325" s="133">
        <f t="shared" si="365"/>
        <v>212489014.13999999</v>
      </c>
      <c r="K325" s="134">
        <f t="shared" si="365"/>
        <v>5.5261664400379384E-2</v>
      </c>
      <c r="L325" s="135"/>
      <c r="M325" s="135"/>
      <c r="N325" s="114"/>
      <c r="O325" s="114"/>
      <c r="P325" s="114"/>
      <c r="Q325" s="114"/>
      <c r="R325" s="114"/>
      <c r="S325" s="114"/>
      <c r="T325" s="114"/>
      <c r="U325" s="114"/>
      <c r="V325" s="114"/>
      <c r="W325" s="114"/>
      <c r="X325" s="114"/>
      <c r="Y325" s="114"/>
      <c r="Z325" s="114"/>
    </row>
    <row r="326" spans="1:26" ht="15" customHeight="1">
      <c r="A326" s="136" t="s">
        <v>912</v>
      </c>
      <c r="B326" s="136"/>
      <c r="C326" s="129" t="s">
        <v>913</v>
      </c>
      <c r="D326" s="130">
        <f>+'0BJ PROGR. I-II Y III'!G343</f>
        <v>0</v>
      </c>
      <c r="E326" s="117">
        <f t="shared" ref="E326:E334" si="366">+D326/$J$351*100%</f>
        <v>0</v>
      </c>
      <c r="F326" s="130">
        <f>+'0BJ PROGR. I-II Y III'!AB343</f>
        <v>0</v>
      </c>
      <c r="G326" s="117">
        <f t="shared" ref="G326:G334" si="367">+F326/$J$351*100%</f>
        <v>0</v>
      </c>
      <c r="H326" s="130">
        <f>+'0BJ PROGR. I-II Y III'!AD343</f>
        <v>0</v>
      </c>
      <c r="I326" s="117">
        <f t="shared" ref="I326:I334" si="368">+H326/$J$351*100%</f>
        <v>0</v>
      </c>
      <c r="J326" s="130">
        <f t="shared" ref="J326:K326" si="369">+D326+F326+H326</f>
        <v>0</v>
      </c>
      <c r="K326" s="117">
        <f t="shared" si="369"/>
        <v>0</v>
      </c>
      <c r="L326" s="135"/>
      <c r="M326" s="135"/>
      <c r="N326" s="114"/>
      <c r="O326" s="114"/>
      <c r="P326" s="114"/>
      <c r="Q326" s="114"/>
      <c r="R326" s="114"/>
      <c r="S326" s="114"/>
      <c r="T326" s="114"/>
      <c r="U326" s="114"/>
      <c r="V326" s="114"/>
      <c r="W326" s="114"/>
      <c r="X326" s="114"/>
      <c r="Y326" s="114"/>
      <c r="Z326" s="114"/>
    </row>
    <row r="327" spans="1:26" ht="15" customHeight="1">
      <c r="A327" s="136" t="s">
        <v>914</v>
      </c>
      <c r="B327" s="136"/>
      <c r="C327" s="129" t="s">
        <v>915</v>
      </c>
      <c r="D327" s="130">
        <f>+'0BJ PROGR. I-II Y III'!G344</f>
        <v>0</v>
      </c>
      <c r="E327" s="117">
        <f t="shared" si="366"/>
        <v>0</v>
      </c>
      <c r="F327" s="130">
        <f>+'0BJ PROGR. I-II Y III'!AB344</f>
        <v>0</v>
      </c>
      <c r="G327" s="117">
        <f t="shared" si="367"/>
        <v>0</v>
      </c>
      <c r="H327" s="130">
        <f>+'0BJ PROGR. I-II Y III'!AD344</f>
        <v>0</v>
      </c>
      <c r="I327" s="117">
        <f t="shared" si="368"/>
        <v>0</v>
      </c>
      <c r="J327" s="130">
        <f t="shared" ref="J327:K327" si="370">+D327+F327+H327</f>
        <v>0</v>
      </c>
      <c r="K327" s="117">
        <f t="shared" si="370"/>
        <v>0</v>
      </c>
      <c r="L327" s="135"/>
      <c r="M327" s="135"/>
      <c r="N327" s="114"/>
      <c r="O327" s="114"/>
      <c r="P327" s="114"/>
      <c r="Q327" s="114"/>
      <c r="R327" s="114"/>
      <c r="S327" s="114"/>
      <c r="T327" s="114"/>
      <c r="U327" s="114"/>
      <c r="V327" s="114"/>
      <c r="W327" s="114"/>
      <c r="X327" s="114"/>
      <c r="Y327" s="114"/>
      <c r="Z327" s="114"/>
    </row>
    <row r="328" spans="1:26" ht="15" customHeight="1">
      <c r="A328" s="136" t="s">
        <v>916</v>
      </c>
      <c r="B328" s="136"/>
      <c r="C328" s="129" t="s">
        <v>917</v>
      </c>
      <c r="D328" s="130">
        <f>+'0BJ PROGR. I-II Y III'!G345</f>
        <v>0</v>
      </c>
      <c r="E328" s="117">
        <f t="shared" si="366"/>
        <v>0</v>
      </c>
      <c r="F328" s="130">
        <f>+'0BJ PROGR. I-II Y III'!AB345+0.01</f>
        <v>113289014.14</v>
      </c>
      <c r="G328" s="117">
        <f t="shared" si="367"/>
        <v>2.9462885434301606E-2</v>
      </c>
      <c r="H328" s="130">
        <f>+'0BJ PROGR. I-II Y III'!AD345</f>
        <v>0</v>
      </c>
      <c r="I328" s="117">
        <f t="shared" si="368"/>
        <v>0</v>
      </c>
      <c r="J328" s="130">
        <f t="shared" ref="J328:K328" si="371">+D328+F328+H328</f>
        <v>113289014.14</v>
      </c>
      <c r="K328" s="117">
        <f t="shared" si="371"/>
        <v>2.9462885434301606E-2</v>
      </c>
      <c r="L328" s="135"/>
      <c r="M328" s="135"/>
      <c r="N328" s="114"/>
      <c r="O328" s="114"/>
      <c r="P328" s="114"/>
      <c r="Q328" s="114"/>
      <c r="R328" s="114"/>
      <c r="S328" s="114"/>
      <c r="T328" s="114"/>
      <c r="U328" s="114"/>
      <c r="V328" s="114"/>
      <c r="W328" s="114"/>
      <c r="X328" s="114"/>
      <c r="Y328" s="114"/>
      <c r="Z328" s="114"/>
    </row>
    <row r="329" spans="1:26" ht="15" customHeight="1">
      <c r="A329" s="136" t="s">
        <v>918</v>
      </c>
      <c r="B329" s="136"/>
      <c r="C329" s="129" t="s">
        <v>919</v>
      </c>
      <c r="D329" s="130">
        <f>+'0BJ PROGR. I-II Y III'!G346</f>
        <v>0</v>
      </c>
      <c r="E329" s="117">
        <f t="shared" si="366"/>
        <v>0</v>
      </c>
      <c r="F329" s="130">
        <f>+'0BJ PROGR. I-II Y III'!AB346</f>
        <v>0</v>
      </c>
      <c r="G329" s="117">
        <f t="shared" si="367"/>
        <v>0</v>
      </c>
      <c r="H329" s="130">
        <f>+'0BJ PROGR. I-II Y III'!AD346</f>
        <v>0</v>
      </c>
      <c r="I329" s="117">
        <f t="shared" si="368"/>
        <v>0</v>
      </c>
      <c r="J329" s="130">
        <f t="shared" ref="J329:K329" si="372">+D329+F329+H329</f>
        <v>0</v>
      </c>
      <c r="K329" s="117">
        <f t="shared" si="372"/>
        <v>0</v>
      </c>
      <c r="L329" s="135"/>
      <c r="M329" s="135"/>
      <c r="N329" s="114"/>
      <c r="O329" s="114"/>
      <c r="P329" s="114"/>
      <c r="Q329" s="114"/>
      <c r="R329" s="114"/>
      <c r="S329" s="114"/>
      <c r="T329" s="114"/>
      <c r="U329" s="114"/>
      <c r="V329" s="114"/>
      <c r="W329" s="114"/>
      <c r="X329" s="114"/>
      <c r="Y329" s="114"/>
      <c r="Z329" s="114"/>
    </row>
    <row r="330" spans="1:26" ht="15" customHeight="1">
      <c r="A330" s="136" t="s">
        <v>920</v>
      </c>
      <c r="B330" s="136"/>
      <c r="C330" s="129" t="s">
        <v>921</v>
      </c>
      <c r="D330" s="130">
        <f>+'0BJ PROGR. I-II Y III'!G347</f>
        <v>0</v>
      </c>
      <c r="E330" s="117">
        <f t="shared" si="366"/>
        <v>0</v>
      </c>
      <c r="F330" s="130">
        <f>+'0BJ PROGR. I-II Y III'!AB347</f>
        <v>0</v>
      </c>
      <c r="G330" s="117">
        <f t="shared" si="367"/>
        <v>0</v>
      </c>
      <c r="H330" s="130">
        <f>+'0BJ PROGR. I-II Y III'!AD347</f>
        <v>0</v>
      </c>
      <c r="I330" s="117">
        <f t="shared" si="368"/>
        <v>0</v>
      </c>
      <c r="J330" s="130">
        <f t="shared" ref="J330:K330" si="373">+D330+F330+H330</f>
        <v>0</v>
      </c>
      <c r="K330" s="117">
        <f t="shared" si="373"/>
        <v>0</v>
      </c>
      <c r="L330" s="135"/>
      <c r="M330" s="135"/>
      <c r="N330" s="114"/>
      <c r="O330" s="114"/>
      <c r="P330" s="114"/>
      <c r="Q330" s="114"/>
      <c r="R330" s="114"/>
      <c r="S330" s="114"/>
      <c r="T330" s="114"/>
      <c r="U330" s="114"/>
      <c r="V330" s="114"/>
      <c r="W330" s="114"/>
      <c r="X330" s="114"/>
      <c r="Y330" s="114"/>
      <c r="Z330" s="114"/>
    </row>
    <row r="331" spans="1:26" ht="15" customHeight="1">
      <c r="A331" s="136" t="s">
        <v>922</v>
      </c>
      <c r="B331" s="136"/>
      <c r="C331" s="129" t="s">
        <v>923</v>
      </c>
      <c r="D331" s="130">
        <f>+'0BJ PROGR. I-II Y III'!G348</f>
        <v>6000000</v>
      </c>
      <c r="E331" s="117">
        <f t="shared" si="366"/>
        <v>1.5604100181095427E-3</v>
      </c>
      <c r="F331" s="130">
        <f>+'0BJ PROGR. I-II Y III'!AB348</f>
        <v>75200000</v>
      </c>
      <c r="G331" s="117">
        <f t="shared" si="367"/>
        <v>1.9557138893639602E-2</v>
      </c>
      <c r="H331" s="130">
        <f>+'0BJ PROGR. I-II Y III'!AD348</f>
        <v>18000000</v>
      </c>
      <c r="I331" s="117">
        <f t="shared" si="368"/>
        <v>4.6812300543286282E-3</v>
      </c>
      <c r="J331" s="130">
        <f t="shared" ref="J331:K331" si="374">+D331+F331+H331</f>
        <v>99200000</v>
      </c>
      <c r="K331" s="117">
        <f t="shared" si="374"/>
        <v>2.5798778966077775E-2</v>
      </c>
      <c r="L331" s="135"/>
      <c r="M331" s="135"/>
      <c r="N331" s="114"/>
      <c r="O331" s="114"/>
      <c r="P331" s="114"/>
      <c r="Q331" s="114"/>
      <c r="R331" s="114"/>
      <c r="S331" s="114"/>
      <c r="T331" s="114"/>
      <c r="U331" s="114"/>
      <c r="V331" s="114"/>
      <c r="W331" s="114"/>
      <c r="X331" s="114"/>
      <c r="Y331" s="114"/>
      <c r="Z331" s="114"/>
    </row>
    <row r="332" spans="1:26" ht="15" customHeight="1">
      <c r="A332" s="136" t="s">
        <v>924</v>
      </c>
      <c r="B332" s="136"/>
      <c r="C332" s="129" t="s">
        <v>925</v>
      </c>
      <c r="D332" s="130">
        <f>+'0BJ PROGR. I-II Y III'!G349</f>
        <v>0</v>
      </c>
      <c r="E332" s="117">
        <f t="shared" si="366"/>
        <v>0</v>
      </c>
      <c r="F332" s="130">
        <f>+'0BJ PROGR. I-II Y III'!AB349</f>
        <v>0</v>
      </c>
      <c r="G332" s="117">
        <f t="shared" si="367"/>
        <v>0</v>
      </c>
      <c r="H332" s="130">
        <f>+'0BJ PROGR. I-II Y III'!AD349</f>
        <v>0</v>
      </c>
      <c r="I332" s="117">
        <f t="shared" si="368"/>
        <v>0</v>
      </c>
      <c r="J332" s="130">
        <f t="shared" ref="J332:K332" si="375">+D332+F332+H332</f>
        <v>0</v>
      </c>
      <c r="K332" s="117">
        <f t="shared" si="375"/>
        <v>0</v>
      </c>
      <c r="L332" s="135"/>
      <c r="M332" s="135"/>
      <c r="N332" s="114"/>
      <c r="O332" s="114"/>
      <c r="P332" s="114"/>
      <c r="Q332" s="114"/>
      <c r="R332" s="114"/>
      <c r="S332" s="114"/>
      <c r="T332" s="114"/>
      <c r="U332" s="114"/>
      <c r="V332" s="114"/>
      <c r="W332" s="114"/>
      <c r="X332" s="114"/>
      <c r="Y332" s="114"/>
      <c r="Z332" s="114"/>
    </row>
    <row r="333" spans="1:26" ht="15" customHeight="1">
      <c r="A333" s="142" t="s">
        <v>926</v>
      </c>
      <c r="B333" s="142"/>
      <c r="C333" s="143" t="s">
        <v>927</v>
      </c>
      <c r="D333" s="130">
        <f>+'0BJ PROGR. I-II Y III'!G350</f>
        <v>0</v>
      </c>
      <c r="E333" s="117">
        <f t="shared" si="366"/>
        <v>0</v>
      </c>
      <c r="F333" s="130">
        <f>+'0BJ PROGR. I-II Y III'!AB350</f>
        <v>0</v>
      </c>
      <c r="G333" s="117">
        <f t="shared" si="367"/>
        <v>0</v>
      </c>
      <c r="H333" s="130">
        <f>+'0BJ PROGR. I-II Y III'!AD350</f>
        <v>0</v>
      </c>
      <c r="I333" s="117">
        <f t="shared" si="368"/>
        <v>0</v>
      </c>
      <c r="J333" s="130">
        <f t="shared" ref="J333:K333" si="376">+D333+F333+H333</f>
        <v>0</v>
      </c>
      <c r="K333" s="117">
        <f t="shared" si="376"/>
        <v>0</v>
      </c>
      <c r="L333" s="135"/>
      <c r="M333" s="135"/>
      <c r="N333" s="114"/>
      <c r="O333" s="114"/>
      <c r="P333" s="114"/>
      <c r="Q333" s="114"/>
      <c r="R333" s="114"/>
      <c r="S333" s="114"/>
      <c r="T333" s="114"/>
      <c r="U333" s="114"/>
      <c r="V333" s="114"/>
      <c r="W333" s="114"/>
      <c r="X333" s="114"/>
      <c r="Y333" s="114"/>
      <c r="Z333" s="114"/>
    </row>
    <row r="334" spans="1:26" ht="15" customHeight="1">
      <c r="A334" s="144" t="s">
        <v>928</v>
      </c>
      <c r="B334" s="144"/>
      <c r="C334" s="138" t="s">
        <v>929</v>
      </c>
      <c r="D334" s="130">
        <f>+'0BJ PROGR. I-II Y III'!G351</f>
        <v>0</v>
      </c>
      <c r="E334" s="117">
        <f t="shared" si="366"/>
        <v>0</v>
      </c>
      <c r="F334" s="130">
        <f>+'0BJ PROGR. I-II Y III'!AB351</f>
        <v>0</v>
      </c>
      <c r="G334" s="117">
        <f t="shared" si="367"/>
        <v>0</v>
      </c>
      <c r="H334" s="130">
        <f>+'0BJ PROGR. I-II Y III'!AD351</f>
        <v>0</v>
      </c>
      <c r="I334" s="117">
        <f t="shared" si="368"/>
        <v>0</v>
      </c>
      <c r="J334" s="130">
        <f t="shared" ref="J334:K334" si="377">+D334+F334+H334</f>
        <v>0</v>
      </c>
      <c r="K334" s="117">
        <f t="shared" si="377"/>
        <v>0</v>
      </c>
      <c r="L334" s="135"/>
      <c r="M334" s="135"/>
      <c r="N334" s="114"/>
      <c r="O334" s="114"/>
      <c r="P334" s="114"/>
      <c r="Q334" s="114"/>
      <c r="R334" s="114"/>
      <c r="S334" s="114"/>
      <c r="T334" s="114"/>
      <c r="U334" s="114"/>
      <c r="V334" s="114"/>
      <c r="W334" s="114"/>
      <c r="X334" s="114"/>
      <c r="Y334" s="114"/>
      <c r="Z334" s="114"/>
    </row>
    <row r="335" spans="1:26" ht="15" customHeight="1">
      <c r="A335" s="136"/>
      <c r="B335" s="136"/>
      <c r="C335" s="129"/>
      <c r="D335" s="130"/>
      <c r="E335" s="117"/>
      <c r="F335" s="130"/>
      <c r="G335" s="117"/>
      <c r="H335" s="130"/>
      <c r="I335" s="117"/>
      <c r="J335" s="130"/>
      <c r="K335" s="117"/>
      <c r="L335" s="135"/>
      <c r="M335" s="135"/>
      <c r="N335" s="114"/>
      <c r="O335" s="114"/>
      <c r="P335" s="114"/>
      <c r="Q335" s="114"/>
      <c r="R335" s="114"/>
      <c r="S335" s="114"/>
      <c r="T335" s="114"/>
      <c r="U335" s="114"/>
      <c r="V335" s="114"/>
      <c r="W335" s="114"/>
      <c r="X335" s="114"/>
      <c r="Y335" s="114"/>
      <c r="Z335" s="114"/>
    </row>
    <row r="336" spans="1:26" ht="15" customHeight="1">
      <c r="A336" s="131" t="s">
        <v>904</v>
      </c>
      <c r="B336" s="131"/>
      <c r="C336" s="132" t="s">
        <v>905</v>
      </c>
      <c r="D336" s="133">
        <f t="shared" ref="D336:K336" si="378">SUM(D337:D340)</f>
        <v>0</v>
      </c>
      <c r="E336" s="134">
        <f t="shared" si="378"/>
        <v>0</v>
      </c>
      <c r="F336" s="133">
        <f t="shared" si="378"/>
        <v>0</v>
      </c>
      <c r="G336" s="134">
        <f t="shared" si="378"/>
        <v>0</v>
      </c>
      <c r="H336" s="133">
        <f t="shared" si="378"/>
        <v>0</v>
      </c>
      <c r="I336" s="134">
        <f t="shared" si="378"/>
        <v>0</v>
      </c>
      <c r="J336" s="133">
        <f t="shared" si="378"/>
        <v>0</v>
      </c>
      <c r="K336" s="134">
        <f t="shared" si="378"/>
        <v>0</v>
      </c>
      <c r="L336" s="135"/>
      <c r="M336" s="135"/>
      <c r="N336" s="114"/>
      <c r="O336" s="114"/>
      <c r="P336" s="114"/>
      <c r="Q336" s="114"/>
      <c r="R336" s="114"/>
      <c r="S336" s="114"/>
      <c r="T336" s="114"/>
      <c r="U336" s="114"/>
      <c r="V336" s="114"/>
      <c r="W336" s="114"/>
      <c r="X336" s="114"/>
      <c r="Y336" s="114"/>
      <c r="Z336" s="114"/>
    </row>
    <row r="337" spans="1:26" ht="15" customHeight="1">
      <c r="A337" s="136" t="s">
        <v>930</v>
      </c>
      <c r="B337" s="136"/>
      <c r="C337" s="129" t="s">
        <v>931</v>
      </c>
      <c r="D337" s="130">
        <f>+'0BJ PROGR. I-II Y III'!G355</f>
        <v>0</v>
      </c>
      <c r="E337" s="117">
        <f t="shared" ref="E337:E340" si="379">+D337/$J$351*100%</f>
        <v>0</v>
      </c>
      <c r="F337" s="130">
        <f>+'0BJ PROGR. I-II Y III'!AB355</f>
        <v>0</v>
      </c>
      <c r="G337" s="117">
        <f t="shared" ref="G337:G340" si="380">+F337/$J$351*100%</f>
        <v>0</v>
      </c>
      <c r="H337" s="130">
        <f>+'0BJ PROGR. I-II Y III'!AD355</f>
        <v>0</v>
      </c>
      <c r="I337" s="117">
        <f t="shared" ref="I337:I340" si="381">+H337/$J$351*100%</f>
        <v>0</v>
      </c>
      <c r="J337" s="130">
        <f t="shared" ref="J337:K337" si="382">+D337+F337+H337</f>
        <v>0</v>
      </c>
      <c r="K337" s="117">
        <f t="shared" si="382"/>
        <v>0</v>
      </c>
      <c r="L337" s="135"/>
      <c r="M337" s="135"/>
      <c r="N337" s="114"/>
      <c r="O337" s="114"/>
      <c r="P337" s="114"/>
      <c r="Q337" s="114"/>
      <c r="R337" s="114"/>
      <c r="S337" s="114"/>
      <c r="T337" s="114"/>
      <c r="U337" s="114"/>
      <c r="V337" s="114"/>
      <c r="W337" s="114"/>
      <c r="X337" s="114"/>
      <c r="Y337" s="114"/>
      <c r="Z337" s="114"/>
    </row>
    <row r="338" spans="1:26" ht="15" customHeight="1">
      <c r="A338" s="136" t="s">
        <v>932</v>
      </c>
      <c r="B338" s="136"/>
      <c r="C338" s="129" t="s">
        <v>933</v>
      </c>
      <c r="D338" s="130">
        <f>+'0BJ PROGR. I-II Y III'!G356</f>
        <v>0</v>
      </c>
      <c r="E338" s="117">
        <f t="shared" si="379"/>
        <v>0</v>
      </c>
      <c r="F338" s="130">
        <f>+'0BJ PROGR. I-II Y III'!AB356</f>
        <v>0</v>
      </c>
      <c r="G338" s="117">
        <f t="shared" si="380"/>
        <v>0</v>
      </c>
      <c r="H338" s="130">
        <f>+'0BJ PROGR. I-II Y III'!AD356</f>
        <v>0</v>
      </c>
      <c r="I338" s="117">
        <f t="shared" si="381"/>
        <v>0</v>
      </c>
      <c r="J338" s="130">
        <f t="shared" ref="J338:K338" si="383">+D338+F338+H338</f>
        <v>0</v>
      </c>
      <c r="K338" s="117">
        <f t="shared" si="383"/>
        <v>0</v>
      </c>
      <c r="L338" s="135"/>
      <c r="M338" s="135"/>
      <c r="N338" s="114"/>
      <c r="O338" s="114"/>
      <c r="P338" s="114"/>
      <c r="Q338" s="114"/>
      <c r="R338" s="114"/>
      <c r="S338" s="114"/>
      <c r="T338" s="114"/>
      <c r="U338" s="114"/>
      <c r="V338" s="114"/>
      <c r="W338" s="114"/>
      <c r="X338" s="114"/>
      <c r="Y338" s="114"/>
      <c r="Z338" s="114"/>
    </row>
    <row r="339" spans="1:26" ht="15" customHeight="1">
      <c r="A339" s="131" t="s">
        <v>910</v>
      </c>
      <c r="B339" s="131"/>
      <c r="C339" s="132" t="s">
        <v>911</v>
      </c>
      <c r="D339" s="130">
        <f>+'0BJ PROGR. I-II Y III'!G357</f>
        <v>0</v>
      </c>
      <c r="E339" s="117">
        <f t="shared" si="379"/>
        <v>0</v>
      </c>
      <c r="F339" s="130">
        <f>+'0BJ PROGR. I-II Y III'!AB357</f>
        <v>0</v>
      </c>
      <c r="G339" s="117">
        <f t="shared" si="380"/>
        <v>0</v>
      </c>
      <c r="H339" s="130">
        <f>+'0BJ PROGR. I-II Y III'!AD357</f>
        <v>0</v>
      </c>
      <c r="I339" s="117">
        <f t="shared" si="381"/>
        <v>0</v>
      </c>
      <c r="J339" s="130">
        <f t="shared" ref="J339:K339" si="384">+D339+F339+H339</f>
        <v>0</v>
      </c>
      <c r="K339" s="117">
        <f t="shared" si="384"/>
        <v>0</v>
      </c>
      <c r="L339" s="135"/>
      <c r="M339" s="135"/>
      <c r="N339" s="114"/>
      <c r="O339" s="114"/>
      <c r="P339" s="114"/>
      <c r="Q339" s="114"/>
      <c r="R339" s="114"/>
      <c r="S339" s="114"/>
      <c r="T339" s="114"/>
      <c r="U339" s="114"/>
      <c r="V339" s="114"/>
      <c r="W339" s="114"/>
      <c r="X339" s="114"/>
      <c r="Y339" s="114"/>
      <c r="Z339" s="114"/>
    </row>
    <row r="340" spans="1:26" ht="15" customHeight="1">
      <c r="A340" s="136" t="s">
        <v>934</v>
      </c>
      <c r="B340" s="136"/>
      <c r="C340" s="145" t="s">
        <v>935</v>
      </c>
      <c r="D340" s="130">
        <f>+'0BJ PROGR. I-II Y III'!G358</f>
        <v>0</v>
      </c>
      <c r="E340" s="117">
        <f t="shared" si="379"/>
        <v>0</v>
      </c>
      <c r="F340" s="130">
        <f>+'0BJ PROGR. I-II Y III'!AB358</f>
        <v>0</v>
      </c>
      <c r="G340" s="117">
        <f t="shared" si="380"/>
        <v>0</v>
      </c>
      <c r="H340" s="130">
        <f>+'0BJ PROGR. I-II Y III'!AD358</f>
        <v>0</v>
      </c>
      <c r="I340" s="117">
        <f t="shared" si="381"/>
        <v>0</v>
      </c>
      <c r="J340" s="130">
        <f t="shared" ref="J340:K340" si="385">+D340+F340+H340</f>
        <v>0</v>
      </c>
      <c r="K340" s="117">
        <f t="shared" si="385"/>
        <v>0</v>
      </c>
      <c r="L340" s="135"/>
      <c r="M340" s="135"/>
      <c r="N340" s="114"/>
      <c r="O340" s="114"/>
      <c r="P340" s="114"/>
      <c r="Q340" s="114"/>
      <c r="R340" s="114"/>
      <c r="S340" s="114"/>
      <c r="T340" s="114"/>
      <c r="U340" s="114"/>
      <c r="V340" s="114"/>
      <c r="W340" s="114"/>
      <c r="X340" s="114"/>
      <c r="Y340" s="114"/>
      <c r="Z340" s="114"/>
    </row>
    <row r="341" spans="1:26" ht="15" customHeight="1">
      <c r="A341" s="136"/>
      <c r="B341" s="136"/>
      <c r="C341" s="129"/>
      <c r="D341" s="130"/>
      <c r="E341" s="117"/>
      <c r="F341" s="130"/>
      <c r="G341" s="117"/>
      <c r="H341" s="130"/>
      <c r="I341" s="117"/>
      <c r="J341" s="130"/>
      <c r="K341" s="117"/>
      <c r="L341" s="135"/>
      <c r="M341" s="135"/>
      <c r="N341" s="114"/>
      <c r="O341" s="114"/>
      <c r="P341" s="114"/>
      <c r="Q341" s="114"/>
      <c r="R341" s="114"/>
      <c r="S341" s="114"/>
      <c r="T341" s="114"/>
      <c r="U341" s="114"/>
      <c r="V341" s="114"/>
      <c r="W341" s="114"/>
      <c r="X341" s="114"/>
      <c r="Y341" s="114"/>
      <c r="Z341" s="114"/>
    </row>
    <row r="342" spans="1:26" ht="15" customHeight="1">
      <c r="A342" s="131" t="s">
        <v>936</v>
      </c>
      <c r="B342" s="131"/>
      <c r="C342" s="132" t="s">
        <v>937</v>
      </c>
      <c r="D342" s="133">
        <f>SUM(D343:D344)</f>
        <v>0</v>
      </c>
      <c r="E342" s="117"/>
      <c r="F342" s="133">
        <f>SUM(F343:F344)</f>
        <v>0</v>
      </c>
      <c r="G342" s="117"/>
      <c r="H342" s="133">
        <f>SUM(H343:H344)</f>
        <v>0</v>
      </c>
      <c r="I342" s="117"/>
      <c r="J342" s="133">
        <f t="shared" ref="J342:K342" si="386">SUM(J343:J344)</f>
        <v>0</v>
      </c>
      <c r="K342" s="134">
        <f t="shared" si="386"/>
        <v>0</v>
      </c>
      <c r="L342" s="135"/>
      <c r="M342" s="135"/>
      <c r="N342" s="114"/>
      <c r="O342" s="114"/>
      <c r="P342" s="114"/>
      <c r="Q342" s="114"/>
      <c r="R342" s="114"/>
      <c r="S342" s="114"/>
      <c r="T342" s="114"/>
      <c r="U342" s="114"/>
      <c r="V342" s="114"/>
      <c r="W342" s="114"/>
      <c r="X342" s="114"/>
      <c r="Y342" s="114"/>
      <c r="Z342" s="114"/>
    </row>
    <row r="343" spans="1:26" ht="15" customHeight="1">
      <c r="A343" s="136" t="s">
        <v>938</v>
      </c>
      <c r="B343" s="136"/>
      <c r="C343" s="129" t="s">
        <v>939</v>
      </c>
      <c r="D343" s="130">
        <f>+'0BJ PROGR. I-II Y III'!G361</f>
        <v>0</v>
      </c>
      <c r="E343" s="117">
        <f t="shared" ref="E343:E344" si="387">+D343/$J$351*100%</f>
        <v>0</v>
      </c>
      <c r="F343" s="130">
        <f>+'0BJ PROGR. I-II Y III'!AB361</f>
        <v>0</v>
      </c>
      <c r="G343" s="117">
        <f t="shared" ref="G343:G344" si="388">+F343/$J$351*100%</f>
        <v>0</v>
      </c>
      <c r="H343" s="130">
        <f>+'0BJ PROGR. I-II Y III'!AD361</f>
        <v>0</v>
      </c>
      <c r="I343" s="117">
        <f t="shared" ref="I343:I344" si="389">+H343/$J$351*100%</f>
        <v>0</v>
      </c>
      <c r="J343" s="130">
        <f t="shared" ref="J343:K343" si="390">+D343+F343+H343</f>
        <v>0</v>
      </c>
      <c r="K343" s="117">
        <f t="shared" si="390"/>
        <v>0</v>
      </c>
      <c r="L343" s="135"/>
      <c r="M343" s="135"/>
      <c r="N343" s="114"/>
      <c r="O343" s="114"/>
      <c r="P343" s="114"/>
      <c r="Q343" s="114"/>
      <c r="R343" s="114"/>
      <c r="S343" s="114"/>
      <c r="T343" s="114"/>
      <c r="U343" s="114"/>
      <c r="V343" s="114"/>
      <c r="W343" s="114"/>
      <c r="X343" s="114"/>
      <c r="Y343" s="114"/>
      <c r="Z343" s="114"/>
    </row>
    <row r="344" spans="1:26" ht="15" customHeight="1">
      <c r="A344" s="136" t="s">
        <v>940</v>
      </c>
      <c r="B344" s="136"/>
      <c r="C344" s="129" t="s">
        <v>941</v>
      </c>
      <c r="D344" s="130">
        <f>+'0BJ PROGR. I-II Y III'!G362</f>
        <v>0</v>
      </c>
      <c r="E344" s="117">
        <f t="shared" si="387"/>
        <v>0</v>
      </c>
      <c r="F344" s="130">
        <f>+'0BJ PROGR. I-II Y III'!AB362</f>
        <v>0</v>
      </c>
      <c r="G344" s="117">
        <f t="shared" si="388"/>
        <v>0</v>
      </c>
      <c r="H344" s="130">
        <f>+'0BJ PROGR. I-II Y III'!AD362</f>
        <v>0</v>
      </c>
      <c r="I344" s="117">
        <f t="shared" si="389"/>
        <v>0</v>
      </c>
      <c r="J344" s="130">
        <f t="shared" ref="J344:K344" si="391">+D344+F344+H344</f>
        <v>0</v>
      </c>
      <c r="K344" s="117">
        <f t="shared" si="391"/>
        <v>0</v>
      </c>
      <c r="L344" s="135"/>
      <c r="M344" s="135"/>
      <c r="N344" s="114"/>
      <c r="O344" s="114"/>
      <c r="P344" s="114"/>
      <c r="Q344" s="114"/>
      <c r="R344" s="114"/>
      <c r="S344" s="114"/>
      <c r="T344" s="114"/>
      <c r="U344" s="114"/>
      <c r="V344" s="114"/>
      <c r="W344" s="114"/>
      <c r="X344" s="114"/>
      <c r="Y344" s="114"/>
      <c r="Z344" s="114"/>
    </row>
    <row r="345" spans="1:26" ht="15" customHeight="1">
      <c r="A345" s="136"/>
      <c r="B345" s="136"/>
      <c r="C345" s="129"/>
      <c r="D345" s="130"/>
      <c r="E345" s="117"/>
      <c r="F345" s="130"/>
      <c r="G345" s="117"/>
      <c r="H345" s="130"/>
      <c r="I345" s="117"/>
      <c r="J345" s="130"/>
      <c r="K345" s="117"/>
      <c r="L345" s="135"/>
      <c r="M345" s="135"/>
      <c r="N345" s="114"/>
      <c r="O345" s="114"/>
      <c r="P345" s="114"/>
      <c r="Q345" s="114"/>
      <c r="R345" s="114"/>
      <c r="S345" s="114"/>
      <c r="T345" s="114"/>
      <c r="U345" s="114"/>
      <c r="V345" s="114"/>
      <c r="W345" s="114"/>
      <c r="X345" s="114"/>
      <c r="Y345" s="114"/>
      <c r="Z345" s="114"/>
    </row>
    <row r="346" spans="1:26" ht="15" customHeight="1">
      <c r="A346" s="131">
        <v>9</v>
      </c>
      <c r="B346" s="131"/>
      <c r="C346" s="132" t="s">
        <v>178</v>
      </c>
      <c r="D346" s="133">
        <f t="shared" ref="D346:K346" si="392">+D347</f>
        <v>0</v>
      </c>
      <c r="E346" s="134">
        <f t="shared" si="392"/>
        <v>0</v>
      </c>
      <c r="F346" s="133">
        <f t="shared" si="392"/>
        <v>0</v>
      </c>
      <c r="G346" s="134">
        <f t="shared" si="392"/>
        <v>0</v>
      </c>
      <c r="H346" s="133">
        <f t="shared" si="392"/>
        <v>73535488.939999998</v>
      </c>
      <c r="I346" s="134">
        <f t="shared" si="392"/>
        <v>1.9124252271426577E-2</v>
      </c>
      <c r="J346" s="133">
        <f t="shared" si="392"/>
        <v>73535488.939999998</v>
      </c>
      <c r="K346" s="134">
        <f t="shared" si="392"/>
        <v>1.9124252271426577E-2</v>
      </c>
      <c r="L346" s="135"/>
      <c r="M346" s="135"/>
      <c r="N346" s="114"/>
      <c r="O346" s="114"/>
      <c r="P346" s="114"/>
      <c r="Q346" s="114"/>
      <c r="R346" s="114"/>
      <c r="S346" s="114"/>
      <c r="T346" s="114"/>
      <c r="U346" s="114"/>
      <c r="V346" s="114"/>
      <c r="W346" s="114"/>
      <c r="X346" s="114"/>
      <c r="Y346" s="114"/>
      <c r="Z346" s="114"/>
    </row>
    <row r="347" spans="1:26" ht="15" customHeight="1">
      <c r="A347" s="131" t="s">
        <v>942</v>
      </c>
      <c r="B347" s="131"/>
      <c r="C347" s="132" t="s">
        <v>943</v>
      </c>
      <c r="D347" s="133">
        <f t="shared" ref="D347:K347" si="393">SUM(D348:D349)</f>
        <v>0</v>
      </c>
      <c r="E347" s="134">
        <f t="shared" si="393"/>
        <v>0</v>
      </c>
      <c r="F347" s="133">
        <f t="shared" si="393"/>
        <v>0</v>
      </c>
      <c r="G347" s="134">
        <f t="shared" si="393"/>
        <v>0</v>
      </c>
      <c r="H347" s="133">
        <f t="shared" si="393"/>
        <v>73535488.939999998</v>
      </c>
      <c r="I347" s="134">
        <f t="shared" si="393"/>
        <v>1.9124252271426577E-2</v>
      </c>
      <c r="J347" s="133">
        <f t="shared" si="393"/>
        <v>73535488.939999998</v>
      </c>
      <c r="K347" s="134">
        <f t="shared" si="393"/>
        <v>1.9124252271426577E-2</v>
      </c>
      <c r="L347" s="135"/>
      <c r="M347" s="135"/>
      <c r="N347" s="114"/>
      <c r="O347" s="114"/>
      <c r="P347" s="114"/>
      <c r="Q347" s="114"/>
      <c r="R347" s="114"/>
      <c r="S347" s="114"/>
      <c r="T347" s="114"/>
      <c r="U347" s="114"/>
      <c r="V347" s="114"/>
      <c r="W347" s="114"/>
      <c r="X347" s="114"/>
      <c r="Y347" s="114"/>
      <c r="Z347" s="114"/>
    </row>
    <row r="348" spans="1:26" ht="15" customHeight="1">
      <c r="A348" s="136" t="s">
        <v>944</v>
      </c>
      <c r="B348" s="136"/>
      <c r="C348" s="129" t="s">
        <v>945</v>
      </c>
      <c r="D348" s="130">
        <f>+'0BJ PROGR. I-II Y III'!G366</f>
        <v>0</v>
      </c>
      <c r="E348" s="117">
        <f t="shared" ref="E348:E349" si="394">+D348/$J$351*100%</f>
        <v>0</v>
      </c>
      <c r="F348" s="130">
        <f>+'0BJ PROGR. I-II Y III'!AB366</f>
        <v>0</v>
      </c>
      <c r="G348" s="117">
        <f t="shared" ref="G348:G349" si="395">+F348/$J$351*100%</f>
        <v>0</v>
      </c>
      <c r="H348" s="130">
        <f>+'0BJ PROGR. I-II Y III'!AD366</f>
        <v>0</v>
      </c>
      <c r="I348" s="117">
        <f t="shared" ref="I348:I349" si="396">+H348/$J$351*100%</f>
        <v>0</v>
      </c>
      <c r="J348" s="130">
        <f t="shared" ref="J348:K348" si="397">+D348+F348+H348</f>
        <v>0</v>
      </c>
      <c r="K348" s="117">
        <f t="shared" si="397"/>
        <v>0</v>
      </c>
      <c r="L348" s="135"/>
      <c r="M348" s="135"/>
      <c r="N348" s="114"/>
      <c r="O348" s="114"/>
      <c r="P348" s="114"/>
      <c r="Q348" s="114"/>
      <c r="R348" s="114"/>
      <c r="S348" s="114"/>
      <c r="T348" s="114"/>
      <c r="U348" s="114"/>
      <c r="V348" s="114"/>
      <c r="W348" s="114"/>
      <c r="X348" s="114"/>
      <c r="Y348" s="114"/>
      <c r="Z348" s="114"/>
    </row>
    <row r="349" spans="1:26" ht="15" customHeight="1">
      <c r="A349" s="136" t="s">
        <v>946</v>
      </c>
      <c r="B349" s="136"/>
      <c r="C349" s="129" t="s">
        <v>947</v>
      </c>
      <c r="D349" s="130">
        <f>+'0BJ PROGR. I-II Y III'!G367</f>
        <v>0</v>
      </c>
      <c r="E349" s="117">
        <f t="shared" si="394"/>
        <v>0</v>
      </c>
      <c r="F349" s="130">
        <f>+'0BJ PROGR. I-II Y III'!AB367</f>
        <v>0</v>
      </c>
      <c r="G349" s="117">
        <f t="shared" si="395"/>
        <v>0</v>
      </c>
      <c r="H349" s="130">
        <f>+'0BJ PROGR. I-II Y III'!AD367</f>
        <v>73535488.939999998</v>
      </c>
      <c r="I349" s="117">
        <f t="shared" si="396"/>
        <v>1.9124252271426577E-2</v>
      </c>
      <c r="J349" s="130">
        <f t="shared" ref="J349:K349" si="398">+D349+F349+H349</f>
        <v>73535488.939999998</v>
      </c>
      <c r="K349" s="117">
        <f t="shared" si="398"/>
        <v>1.9124252271426577E-2</v>
      </c>
      <c r="L349" s="135"/>
      <c r="M349" s="135"/>
      <c r="N349" s="114"/>
      <c r="O349" s="114"/>
      <c r="P349" s="114"/>
      <c r="Q349" s="114"/>
      <c r="R349" s="114"/>
      <c r="S349" s="114"/>
      <c r="T349" s="114"/>
      <c r="U349" s="114"/>
      <c r="V349" s="114"/>
      <c r="W349" s="114"/>
      <c r="X349" s="114"/>
      <c r="Y349" s="114"/>
      <c r="Z349" s="114"/>
    </row>
    <row r="350" spans="1:26" ht="15" customHeight="1">
      <c r="A350" s="136"/>
      <c r="B350" s="136"/>
      <c r="C350" s="129"/>
      <c r="D350" s="130"/>
      <c r="E350" s="117"/>
      <c r="F350" s="130"/>
      <c r="G350" s="117"/>
      <c r="H350" s="130"/>
      <c r="I350" s="117"/>
      <c r="J350" s="130"/>
      <c r="K350" s="117"/>
      <c r="L350" s="135"/>
      <c r="M350" s="135"/>
      <c r="N350" s="114"/>
      <c r="O350" s="114"/>
      <c r="P350" s="114"/>
      <c r="Q350" s="114"/>
      <c r="R350" s="114"/>
      <c r="S350" s="114"/>
      <c r="T350" s="114"/>
      <c r="U350" s="114"/>
      <c r="V350" s="114"/>
      <c r="W350" s="114"/>
      <c r="X350" s="114"/>
      <c r="Y350" s="114"/>
      <c r="Z350" s="114"/>
    </row>
    <row r="351" spans="1:26" ht="15" customHeight="1">
      <c r="A351" s="116"/>
      <c r="B351" s="116"/>
      <c r="C351" s="137" t="s">
        <v>948</v>
      </c>
      <c r="D351" s="133">
        <f>+D12+D50+D111+D150+D298+D235+D191+D273+D320+D157</f>
        <v>1284724709.838912</v>
      </c>
      <c r="E351" s="134">
        <f>+D351/$J$351*100%</f>
        <v>0.33411621795758562</v>
      </c>
      <c r="F351" s="133">
        <f>+F12+F50+F111+F150+F298+F235+F191+F273+F320+F157</f>
        <v>861032356.54053462</v>
      </c>
      <c r="G351" s="134">
        <f>+F351/$J$351*100%</f>
        <v>0.22392725251038631</v>
      </c>
      <c r="H351" s="133">
        <f>+H12+H50+H111+H150+H298+H235+H191+H273+H320+H157</f>
        <v>1699386152.614671</v>
      </c>
      <c r="I351" s="134">
        <f>+H351/$J$351*100%</f>
        <v>0.44195652952942743</v>
      </c>
      <c r="J351" s="133">
        <f>+J12+J50+J111+J150+J298+J235+J191+J273+J320+J157-0.01</f>
        <v>3845143219.0041175</v>
      </c>
      <c r="K351" s="134">
        <f>+K12+K50+K111+K150+K298+K235+K191+K273+K320+K157</f>
        <v>1.0000000000026006</v>
      </c>
      <c r="L351" s="135"/>
      <c r="M351" s="135"/>
      <c r="N351" s="114"/>
      <c r="O351" s="114"/>
      <c r="P351" s="114"/>
      <c r="Q351" s="114"/>
      <c r="R351" s="114"/>
      <c r="S351" s="114"/>
      <c r="T351" s="114"/>
      <c r="U351" s="114"/>
      <c r="V351" s="114"/>
      <c r="W351" s="114"/>
      <c r="X351" s="114"/>
      <c r="Y351" s="114"/>
      <c r="Z351" s="114"/>
    </row>
    <row r="352" spans="1:26" ht="15" hidden="1" customHeight="1">
      <c r="A352" s="116"/>
      <c r="B352" s="116"/>
      <c r="C352" s="129"/>
      <c r="D352" s="130">
        <f>+'0BJ PROGR. I-II Y III'!G369</f>
        <v>1284724709.848912</v>
      </c>
      <c r="E352" s="117"/>
      <c r="F352" s="130">
        <f>+'0BJ PROGR. I-II Y III'!AB369</f>
        <v>861032356.54053462</v>
      </c>
      <c r="G352" s="117"/>
      <c r="H352" s="116"/>
      <c r="I352" s="117"/>
      <c r="J352" s="130">
        <f>+INGRESOS!C8</f>
        <v>3845143219</v>
      </c>
      <c r="K352" s="117"/>
      <c r="L352" s="135"/>
      <c r="M352" s="135"/>
      <c r="N352" s="114"/>
      <c r="O352" s="114"/>
      <c r="P352" s="114"/>
      <c r="Q352" s="114"/>
      <c r="R352" s="114"/>
      <c r="S352" s="114"/>
      <c r="T352" s="114"/>
      <c r="U352" s="114"/>
      <c r="V352" s="114"/>
      <c r="W352" s="114"/>
      <c r="X352" s="114"/>
      <c r="Y352" s="114"/>
      <c r="Z352" s="114"/>
    </row>
    <row r="353" spans="1:26" ht="15" hidden="1" customHeight="1">
      <c r="A353" s="116"/>
      <c r="B353" s="116"/>
      <c r="C353" s="129"/>
      <c r="D353" s="130">
        <f>+D351-D352</f>
        <v>-9.9999904632568359E-3</v>
      </c>
      <c r="E353" s="117"/>
      <c r="F353" s="130">
        <f>+F351-F352</f>
        <v>0</v>
      </c>
      <c r="G353" s="117"/>
      <c r="H353" s="116"/>
      <c r="I353" s="117"/>
      <c r="J353" s="130">
        <f>+J352-J351</f>
        <v>-4.1174888610839844E-3</v>
      </c>
      <c r="K353" s="117"/>
      <c r="L353" s="135"/>
      <c r="M353" s="135"/>
      <c r="N353" s="114"/>
      <c r="O353" s="114"/>
      <c r="P353" s="114"/>
      <c r="Q353" s="114"/>
      <c r="R353" s="114"/>
      <c r="S353" s="114"/>
      <c r="T353" s="114"/>
      <c r="U353" s="114"/>
      <c r="V353" s="114"/>
      <c r="W353" s="114"/>
      <c r="X353" s="114"/>
      <c r="Y353" s="114"/>
      <c r="Z353" s="114"/>
    </row>
    <row r="354" spans="1:26" ht="15" customHeight="1">
      <c r="A354" s="116"/>
      <c r="B354" s="116"/>
      <c r="C354" s="129"/>
      <c r="D354" s="116"/>
      <c r="E354" s="117"/>
      <c r="F354" s="116"/>
      <c r="G354" s="117"/>
      <c r="H354" s="130"/>
      <c r="I354" s="117"/>
      <c r="J354" s="130">
        <f>+'DETALLE PROG. III'!D319</f>
        <v>3845143219.004118</v>
      </c>
      <c r="K354" s="117"/>
      <c r="L354" s="135"/>
      <c r="M354" s="135"/>
      <c r="N354" s="114"/>
      <c r="O354" s="114"/>
      <c r="P354" s="114"/>
      <c r="Q354" s="114"/>
      <c r="R354" s="114"/>
      <c r="S354" s="114"/>
      <c r="T354" s="114"/>
      <c r="U354" s="114"/>
      <c r="V354" s="114"/>
      <c r="W354" s="114"/>
      <c r="X354" s="114"/>
      <c r="Y354" s="114"/>
      <c r="Z354" s="114"/>
    </row>
    <row r="355" spans="1:26" ht="15" customHeight="1">
      <c r="A355" s="116"/>
      <c r="B355" s="116"/>
      <c r="C355" s="129"/>
      <c r="D355" s="116"/>
      <c r="E355" s="117"/>
      <c r="F355" s="116"/>
      <c r="G355" s="117"/>
      <c r="H355" s="116"/>
      <c r="I355" s="117"/>
      <c r="J355" s="130">
        <f>+J351-J354</f>
        <v>0</v>
      </c>
      <c r="K355" s="117"/>
      <c r="L355" s="135"/>
      <c r="M355" s="135"/>
      <c r="N355" s="114"/>
      <c r="O355" s="114"/>
      <c r="P355" s="114"/>
      <c r="Q355" s="114"/>
      <c r="R355" s="114"/>
      <c r="S355" s="114"/>
      <c r="T355" s="114"/>
      <c r="U355" s="114"/>
      <c r="V355" s="114"/>
      <c r="W355" s="114"/>
      <c r="X355" s="114"/>
      <c r="Y355" s="114"/>
      <c r="Z355" s="114"/>
    </row>
    <row r="356" spans="1:26" ht="12" customHeight="1">
      <c r="A356" s="116"/>
      <c r="B356" s="116"/>
      <c r="C356" s="129"/>
      <c r="D356" s="116"/>
      <c r="E356" s="117"/>
      <c r="F356" s="116"/>
      <c r="G356" s="117"/>
      <c r="H356" s="130"/>
      <c r="I356" s="117"/>
      <c r="J356" s="130"/>
      <c r="K356" s="117"/>
      <c r="L356" s="135"/>
      <c r="M356" s="135"/>
      <c r="N356" s="114"/>
      <c r="O356" s="114"/>
      <c r="P356" s="114"/>
      <c r="Q356" s="114"/>
      <c r="R356" s="114"/>
      <c r="S356" s="114"/>
      <c r="T356" s="114"/>
      <c r="U356" s="114"/>
      <c r="V356" s="114"/>
      <c r="W356" s="114"/>
      <c r="X356" s="114"/>
      <c r="Y356" s="114"/>
      <c r="Z356" s="114"/>
    </row>
    <row r="357" spans="1:26" ht="12" customHeight="1">
      <c r="A357" s="116"/>
      <c r="B357" s="116"/>
      <c r="C357" s="129"/>
      <c r="D357" s="116"/>
      <c r="E357" s="117"/>
      <c r="F357" s="116"/>
      <c r="G357" s="117"/>
      <c r="H357" s="116"/>
      <c r="I357" s="117"/>
      <c r="J357" s="116"/>
      <c r="K357" s="117"/>
      <c r="L357" s="135"/>
      <c r="M357" s="135"/>
      <c r="N357" s="114"/>
      <c r="O357" s="114"/>
      <c r="P357" s="114"/>
      <c r="Q357" s="114"/>
      <c r="R357" s="114"/>
      <c r="S357" s="114"/>
      <c r="T357" s="114"/>
      <c r="U357" s="114"/>
      <c r="V357" s="114"/>
      <c r="W357" s="114"/>
      <c r="X357" s="114"/>
      <c r="Y357" s="114"/>
      <c r="Z357" s="114"/>
    </row>
    <row r="358" spans="1:26" ht="12" customHeight="1">
      <c r="A358" s="116"/>
      <c r="B358" s="116"/>
      <c r="C358" s="129"/>
      <c r="D358" s="116"/>
      <c r="E358" s="117"/>
      <c r="F358" s="116"/>
      <c r="G358" s="117"/>
      <c r="H358" s="116"/>
      <c r="I358" s="117"/>
      <c r="J358" s="116"/>
      <c r="K358" s="117"/>
      <c r="L358" s="114"/>
      <c r="M358" s="114"/>
      <c r="N358" s="114"/>
      <c r="O358" s="114"/>
      <c r="P358" s="114"/>
      <c r="Q358" s="114"/>
      <c r="R358" s="114"/>
      <c r="S358" s="114"/>
      <c r="T358" s="114"/>
      <c r="U358" s="114"/>
      <c r="V358" s="114"/>
      <c r="W358" s="114"/>
      <c r="X358" s="114"/>
      <c r="Y358" s="114"/>
      <c r="Z358" s="114"/>
    </row>
    <row r="359" spans="1:26" ht="12" customHeight="1">
      <c r="A359" s="116"/>
      <c r="B359" s="116"/>
      <c r="C359" s="129"/>
      <c r="D359" s="116"/>
      <c r="E359" s="117"/>
      <c r="F359" s="116"/>
      <c r="G359" s="117"/>
      <c r="H359" s="116"/>
      <c r="I359" s="117"/>
      <c r="J359" s="116"/>
      <c r="K359" s="117"/>
      <c r="L359" s="114"/>
      <c r="M359" s="114"/>
      <c r="N359" s="114"/>
      <c r="O359" s="114"/>
      <c r="P359" s="114"/>
      <c r="Q359" s="114"/>
      <c r="R359" s="114"/>
      <c r="S359" s="114"/>
      <c r="T359" s="114"/>
      <c r="U359" s="114"/>
      <c r="V359" s="114"/>
      <c r="W359" s="114"/>
      <c r="X359" s="114"/>
      <c r="Y359" s="114"/>
      <c r="Z359" s="114"/>
    </row>
    <row r="360" spans="1:26" ht="12" customHeight="1">
      <c r="A360" s="116"/>
      <c r="B360" s="116"/>
      <c r="C360" s="129"/>
      <c r="D360" s="116"/>
      <c r="E360" s="117"/>
      <c r="F360" s="116"/>
      <c r="G360" s="117"/>
      <c r="H360" s="116"/>
      <c r="I360" s="117"/>
      <c r="J360" s="116"/>
      <c r="K360" s="117"/>
      <c r="L360" s="114"/>
      <c r="M360" s="114"/>
      <c r="N360" s="114"/>
      <c r="O360" s="114"/>
      <c r="P360" s="114"/>
      <c r="Q360" s="114"/>
      <c r="R360" s="114"/>
      <c r="S360" s="114"/>
      <c r="T360" s="114"/>
      <c r="U360" s="114"/>
      <c r="V360" s="114"/>
      <c r="W360" s="114"/>
      <c r="X360" s="114"/>
      <c r="Y360" s="114"/>
      <c r="Z360" s="114"/>
    </row>
    <row r="361" spans="1:26" ht="12" customHeight="1">
      <c r="A361" s="116"/>
      <c r="B361" s="116"/>
      <c r="C361" s="129"/>
      <c r="D361" s="116"/>
      <c r="E361" s="117"/>
      <c r="F361" s="116"/>
      <c r="G361" s="117"/>
      <c r="H361" s="116"/>
      <c r="I361" s="117"/>
      <c r="J361" s="116"/>
      <c r="K361" s="117"/>
      <c r="L361" s="114"/>
      <c r="M361" s="114"/>
      <c r="N361" s="114"/>
      <c r="O361" s="114"/>
      <c r="P361" s="114"/>
      <c r="Q361" s="114"/>
      <c r="R361" s="114"/>
      <c r="S361" s="114"/>
      <c r="T361" s="114"/>
      <c r="U361" s="114"/>
      <c r="V361" s="114"/>
      <c r="W361" s="114"/>
      <c r="X361" s="114"/>
      <c r="Y361" s="114"/>
      <c r="Z361" s="114"/>
    </row>
    <row r="362" spans="1:26" ht="12" customHeight="1">
      <c r="A362" s="116"/>
      <c r="B362" s="116"/>
      <c r="C362" s="129"/>
      <c r="D362" s="116"/>
      <c r="E362" s="117"/>
      <c r="F362" s="116"/>
      <c r="G362" s="117"/>
      <c r="H362" s="116"/>
      <c r="I362" s="117"/>
      <c r="J362" s="116"/>
      <c r="K362" s="117"/>
      <c r="L362" s="114"/>
      <c r="M362" s="114"/>
      <c r="N362" s="114"/>
      <c r="O362" s="114"/>
      <c r="P362" s="114"/>
      <c r="Q362" s="114"/>
      <c r="R362" s="114"/>
      <c r="S362" s="114"/>
      <c r="T362" s="114"/>
      <c r="U362" s="114"/>
      <c r="V362" s="114"/>
      <c r="W362" s="114"/>
      <c r="X362" s="114"/>
      <c r="Y362" s="114"/>
      <c r="Z362" s="114"/>
    </row>
    <row r="363" spans="1:26" ht="12" customHeight="1">
      <c r="A363" s="116"/>
      <c r="B363" s="116"/>
      <c r="C363" s="129"/>
      <c r="D363" s="116"/>
      <c r="E363" s="117"/>
      <c r="F363" s="116"/>
      <c r="G363" s="117"/>
      <c r="H363" s="116"/>
      <c r="I363" s="117"/>
      <c r="J363" s="116"/>
      <c r="K363" s="117"/>
      <c r="L363" s="114"/>
      <c r="M363" s="114"/>
      <c r="N363" s="114"/>
      <c r="O363" s="114"/>
      <c r="P363" s="114"/>
      <c r="Q363" s="114"/>
      <c r="R363" s="114"/>
      <c r="S363" s="114"/>
      <c r="T363" s="114"/>
      <c r="U363" s="114"/>
      <c r="V363" s="114"/>
      <c r="W363" s="114"/>
      <c r="X363" s="114"/>
      <c r="Y363" s="114"/>
      <c r="Z363" s="114"/>
    </row>
    <row r="364" spans="1:26" ht="12" customHeight="1">
      <c r="A364" s="116"/>
      <c r="B364" s="116"/>
      <c r="C364" s="129"/>
      <c r="D364" s="116"/>
      <c r="E364" s="117"/>
      <c r="F364" s="116"/>
      <c r="G364" s="117"/>
      <c r="H364" s="116"/>
      <c r="I364" s="117"/>
      <c r="J364" s="116"/>
      <c r="K364" s="117"/>
      <c r="L364" s="114"/>
      <c r="M364" s="114"/>
      <c r="N364" s="114"/>
      <c r="O364" s="114"/>
      <c r="P364" s="114"/>
      <c r="Q364" s="114"/>
      <c r="R364" s="114"/>
      <c r="S364" s="114"/>
      <c r="T364" s="114"/>
      <c r="U364" s="114"/>
      <c r="V364" s="114"/>
      <c r="W364" s="114"/>
      <c r="X364" s="114"/>
      <c r="Y364" s="114"/>
      <c r="Z364" s="114"/>
    </row>
    <row r="365" spans="1:26" ht="12" customHeight="1">
      <c r="A365" s="116"/>
      <c r="B365" s="116"/>
      <c r="C365" s="129"/>
      <c r="D365" s="116"/>
      <c r="E365" s="117"/>
      <c r="F365" s="116"/>
      <c r="G365" s="117"/>
      <c r="H365" s="116"/>
      <c r="I365" s="117"/>
      <c r="J365" s="116"/>
      <c r="K365" s="117"/>
      <c r="L365" s="114"/>
      <c r="M365" s="114"/>
      <c r="N365" s="114"/>
      <c r="O365" s="114"/>
      <c r="P365" s="114"/>
      <c r="Q365" s="114"/>
      <c r="R365" s="114"/>
      <c r="S365" s="114"/>
      <c r="T365" s="114"/>
      <c r="U365" s="114"/>
      <c r="V365" s="114"/>
      <c r="W365" s="114"/>
      <c r="X365" s="114"/>
      <c r="Y365" s="114"/>
      <c r="Z365" s="114"/>
    </row>
    <row r="366" spans="1:26" ht="12" customHeight="1">
      <c r="A366" s="116"/>
      <c r="B366" s="116"/>
      <c r="C366" s="129"/>
      <c r="D366" s="116"/>
      <c r="E366" s="117"/>
      <c r="F366" s="116"/>
      <c r="G366" s="117"/>
      <c r="H366" s="116"/>
      <c r="I366" s="117"/>
      <c r="J366" s="116"/>
      <c r="K366" s="117"/>
      <c r="L366" s="114"/>
      <c r="M366" s="114"/>
      <c r="N366" s="114"/>
      <c r="O366" s="114"/>
      <c r="P366" s="114"/>
      <c r="Q366" s="114"/>
      <c r="R366" s="114"/>
      <c r="S366" s="114"/>
      <c r="T366" s="114"/>
      <c r="U366" s="114"/>
      <c r="V366" s="114"/>
      <c r="W366" s="114"/>
      <c r="X366" s="114"/>
      <c r="Y366" s="114"/>
      <c r="Z366" s="114"/>
    </row>
    <row r="367" spans="1:26" ht="12" customHeight="1">
      <c r="A367" s="116"/>
      <c r="B367" s="116"/>
      <c r="C367" s="129"/>
      <c r="D367" s="116"/>
      <c r="E367" s="117"/>
      <c r="F367" s="116"/>
      <c r="G367" s="117"/>
      <c r="H367" s="116"/>
      <c r="I367" s="117"/>
      <c r="J367" s="116"/>
      <c r="K367" s="117"/>
      <c r="L367" s="114"/>
      <c r="M367" s="114"/>
      <c r="N367" s="114"/>
      <c r="O367" s="114"/>
      <c r="P367" s="114"/>
      <c r="Q367" s="114"/>
      <c r="R367" s="114"/>
      <c r="S367" s="114"/>
      <c r="T367" s="114"/>
      <c r="U367" s="114"/>
      <c r="V367" s="114"/>
      <c r="W367" s="114"/>
      <c r="X367" s="114"/>
      <c r="Y367" s="114"/>
      <c r="Z367" s="114"/>
    </row>
    <row r="368" spans="1:26" ht="12" customHeight="1">
      <c r="A368" s="116"/>
      <c r="B368" s="116"/>
      <c r="C368" s="129"/>
      <c r="D368" s="116"/>
      <c r="E368" s="117"/>
      <c r="F368" s="116"/>
      <c r="G368" s="117"/>
      <c r="H368" s="116"/>
      <c r="I368" s="117"/>
      <c r="J368" s="116"/>
      <c r="K368" s="117"/>
      <c r="L368" s="114"/>
      <c r="M368" s="114"/>
      <c r="N368" s="114"/>
      <c r="O368" s="114"/>
      <c r="P368" s="114"/>
      <c r="Q368" s="114"/>
      <c r="R368" s="114"/>
      <c r="S368" s="114"/>
      <c r="T368" s="114"/>
      <c r="U368" s="114"/>
      <c r="V368" s="114"/>
      <c r="W368" s="114"/>
      <c r="X368" s="114"/>
      <c r="Y368" s="114"/>
      <c r="Z368" s="114"/>
    </row>
    <row r="369" spans="1:26" ht="12" customHeight="1">
      <c r="A369" s="116"/>
      <c r="B369" s="116"/>
      <c r="C369" s="129"/>
      <c r="D369" s="116"/>
      <c r="E369" s="117"/>
      <c r="F369" s="116"/>
      <c r="G369" s="117"/>
      <c r="H369" s="116"/>
      <c r="I369" s="117"/>
      <c r="J369" s="116"/>
      <c r="K369" s="117"/>
      <c r="L369" s="114"/>
      <c r="M369" s="114"/>
      <c r="N369" s="114"/>
      <c r="O369" s="114"/>
      <c r="P369" s="114"/>
      <c r="Q369" s="114"/>
      <c r="R369" s="114"/>
      <c r="S369" s="114"/>
      <c r="T369" s="114"/>
      <c r="U369" s="114"/>
      <c r="V369" s="114"/>
      <c r="W369" s="114"/>
      <c r="X369" s="114"/>
      <c r="Y369" s="114"/>
      <c r="Z369" s="114"/>
    </row>
    <row r="370" spans="1:26" ht="12" customHeight="1">
      <c r="A370" s="116"/>
      <c r="B370" s="116"/>
      <c r="C370" s="129"/>
      <c r="D370" s="116"/>
      <c r="E370" s="117"/>
      <c r="F370" s="116"/>
      <c r="G370" s="117"/>
      <c r="H370" s="116"/>
      <c r="I370" s="117"/>
      <c r="J370" s="116"/>
      <c r="K370" s="117"/>
      <c r="L370" s="114"/>
      <c r="M370" s="114"/>
      <c r="N370" s="114"/>
      <c r="O370" s="114"/>
      <c r="P370" s="114"/>
      <c r="Q370" s="114"/>
      <c r="R370" s="114"/>
      <c r="S370" s="114"/>
      <c r="T370" s="114"/>
      <c r="U370" s="114"/>
      <c r="V370" s="114"/>
      <c r="W370" s="114"/>
      <c r="X370" s="114"/>
      <c r="Y370" s="114"/>
      <c r="Z370" s="114"/>
    </row>
    <row r="371" spans="1:26" ht="12" customHeight="1">
      <c r="A371" s="116"/>
      <c r="B371" s="116"/>
      <c r="C371" s="129"/>
      <c r="D371" s="116"/>
      <c r="E371" s="117"/>
      <c r="F371" s="116"/>
      <c r="G371" s="117"/>
      <c r="H371" s="116"/>
      <c r="I371" s="117"/>
      <c r="J371" s="116"/>
      <c r="K371" s="117"/>
      <c r="L371" s="114"/>
      <c r="M371" s="114"/>
      <c r="N371" s="114"/>
      <c r="O371" s="114"/>
      <c r="P371" s="114"/>
      <c r="Q371" s="114"/>
      <c r="R371" s="114"/>
      <c r="S371" s="114"/>
      <c r="T371" s="114"/>
      <c r="U371" s="114"/>
      <c r="V371" s="114"/>
      <c r="W371" s="114"/>
      <c r="X371" s="114"/>
      <c r="Y371" s="114"/>
      <c r="Z371" s="114"/>
    </row>
    <row r="372" spans="1:26" ht="12" customHeight="1">
      <c r="A372" s="116"/>
      <c r="B372" s="116"/>
      <c r="C372" s="129"/>
      <c r="D372" s="116"/>
      <c r="E372" s="117"/>
      <c r="F372" s="116"/>
      <c r="G372" s="117"/>
      <c r="H372" s="116"/>
      <c r="I372" s="117"/>
      <c r="J372" s="116"/>
      <c r="K372" s="117"/>
      <c r="L372" s="114"/>
      <c r="M372" s="114"/>
      <c r="N372" s="114"/>
      <c r="O372" s="114"/>
      <c r="P372" s="114"/>
      <c r="Q372" s="114"/>
      <c r="R372" s="114"/>
      <c r="S372" s="114"/>
      <c r="T372" s="114"/>
      <c r="U372" s="114"/>
      <c r="V372" s="114"/>
      <c r="W372" s="114"/>
      <c r="X372" s="114"/>
      <c r="Y372" s="114"/>
      <c r="Z372" s="114"/>
    </row>
    <row r="373" spans="1:26" ht="12" customHeight="1">
      <c r="A373" s="116"/>
      <c r="B373" s="116"/>
      <c r="C373" s="129"/>
      <c r="D373" s="116"/>
      <c r="E373" s="117"/>
      <c r="F373" s="116"/>
      <c r="G373" s="117"/>
      <c r="H373" s="116"/>
      <c r="I373" s="117"/>
      <c r="J373" s="116"/>
      <c r="K373" s="117"/>
      <c r="L373" s="114"/>
      <c r="M373" s="114"/>
      <c r="N373" s="114"/>
      <c r="O373" s="114"/>
      <c r="P373" s="114"/>
      <c r="Q373" s="114"/>
      <c r="R373" s="114"/>
      <c r="S373" s="114"/>
      <c r="T373" s="114"/>
      <c r="U373" s="114"/>
      <c r="V373" s="114"/>
      <c r="W373" s="114"/>
      <c r="X373" s="114"/>
      <c r="Y373" s="114"/>
      <c r="Z373" s="114"/>
    </row>
    <row r="374" spans="1:26" ht="12" customHeight="1">
      <c r="A374" s="116"/>
      <c r="B374" s="116"/>
      <c r="C374" s="129"/>
      <c r="D374" s="116"/>
      <c r="E374" s="117"/>
      <c r="F374" s="116"/>
      <c r="G374" s="117"/>
      <c r="H374" s="116"/>
      <c r="I374" s="117"/>
      <c r="J374" s="116"/>
      <c r="K374" s="117"/>
      <c r="L374" s="114"/>
      <c r="M374" s="114"/>
      <c r="N374" s="114"/>
      <c r="O374" s="114"/>
      <c r="P374" s="114"/>
      <c r="Q374" s="114"/>
      <c r="R374" s="114"/>
      <c r="S374" s="114"/>
      <c r="T374" s="114"/>
      <c r="U374" s="114"/>
      <c r="V374" s="114"/>
      <c r="W374" s="114"/>
      <c r="X374" s="114"/>
      <c r="Y374" s="114"/>
      <c r="Z374" s="114"/>
    </row>
    <row r="375" spans="1:26" ht="12" customHeight="1">
      <c r="A375" s="116"/>
      <c r="B375" s="116"/>
      <c r="C375" s="129"/>
      <c r="D375" s="116"/>
      <c r="E375" s="117"/>
      <c r="F375" s="116"/>
      <c r="G375" s="117"/>
      <c r="H375" s="116"/>
      <c r="I375" s="117"/>
      <c r="J375" s="116"/>
      <c r="K375" s="117"/>
      <c r="L375" s="114"/>
      <c r="M375" s="114"/>
      <c r="N375" s="114"/>
      <c r="O375" s="114"/>
      <c r="P375" s="114"/>
      <c r="Q375" s="114"/>
      <c r="R375" s="114"/>
      <c r="S375" s="114"/>
      <c r="T375" s="114"/>
      <c r="U375" s="114"/>
      <c r="V375" s="114"/>
      <c r="W375" s="114"/>
      <c r="X375" s="114"/>
      <c r="Y375" s="114"/>
      <c r="Z375" s="114"/>
    </row>
    <row r="376" spans="1:26" ht="12" customHeight="1">
      <c r="A376" s="116"/>
      <c r="B376" s="116"/>
      <c r="C376" s="129"/>
      <c r="D376" s="116"/>
      <c r="E376" s="117"/>
      <c r="F376" s="116"/>
      <c r="G376" s="117"/>
      <c r="H376" s="116"/>
      <c r="I376" s="117"/>
      <c r="J376" s="116"/>
      <c r="K376" s="117"/>
      <c r="L376" s="114"/>
      <c r="M376" s="114"/>
      <c r="N376" s="114"/>
      <c r="O376" s="114"/>
      <c r="P376" s="114"/>
      <c r="Q376" s="114"/>
      <c r="R376" s="114"/>
      <c r="S376" s="114"/>
      <c r="T376" s="114"/>
      <c r="U376" s="114"/>
      <c r="V376" s="114"/>
      <c r="W376" s="114"/>
      <c r="X376" s="114"/>
      <c r="Y376" s="114"/>
      <c r="Z376" s="114"/>
    </row>
    <row r="377" spans="1:26" ht="12" customHeight="1">
      <c r="A377" s="116"/>
      <c r="B377" s="116"/>
      <c r="C377" s="129"/>
      <c r="D377" s="116"/>
      <c r="E377" s="117"/>
      <c r="F377" s="116"/>
      <c r="G377" s="117"/>
      <c r="H377" s="116"/>
      <c r="I377" s="117"/>
      <c r="J377" s="116"/>
      <c r="K377" s="117"/>
      <c r="L377" s="114"/>
      <c r="M377" s="114"/>
      <c r="N377" s="114"/>
      <c r="O377" s="114"/>
      <c r="P377" s="114"/>
      <c r="Q377" s="114"/>
      <c r="R377" s="114"/>
      <c r="S377" s="114"/>
      <c r="T377" s="114"/>
      <c r="U377" s="114"/>
      <c r="V377" s="114"/>
      <c r="W377" s="114"/>
      <c r="X377" s="114"/>
      <c r="Y377" s="114"/>
      <c r="Z377" s="114"/>
    </row>
    <row r="378" spans="1:26" ht="12" customHeight="1">
      <c r="A378" s="116"/>
      <c r="B378" s="116"/>
      <c r="C378" s="129"/>
      <c r="D378" s="116"/>
      <c r="E378" s="117"/>
      <c r="F378" s="116"/>
      <c r="G378" s="117"/>
      <c r="H378" s="116"/>
      <c r="I378" s="117"/>
      <c r="J378" s="116"/>
      <c r="K378" s="117"/>
      <c r="L378" s="114"/>
      <c r="M378" s="114"/>
      <c r="N378" s="114"/>
      <c r="O378" s="114"/>
      <c r="P378" s="114"/>
      <c r="Q378" s="114"/>
      <c r="R378" s="114"/>
      <c r="S378" s="114"/>
      <c r="T378" s="114"/>
      <c r="U378" s="114"/>
      <c r="V378" s="114"/>
      <c r="W378" s="114"/>
      <c r="X378" s="114"/>
      <c r="Y378" s="114"/>
      <c r="Z378" s="114"/>
    </row>
    <row r="379" spans="1:26" ht="12" customHeight="1">
      <c r="A379" s="116"/>
      <c r="B379" s="116"/>
      <c r="C379" s="129"/>
      <c r="D379" s="116"/>
      <c r="E379" s="117"/>
      <c r="F379" s="116"/>
      <c r="G379" s="117"/>
      <c r="H379" s="116"/>
      <c r="I379" s="117"/>
      <c r="J379" s="116"/>
      <c r="K379" s="117"/>
      <c r="L379" s="114"/>
      <c r="M379" s="114"/>
      <c r="N379" s="114"/>
      <c r="O379" s="114"/>
      <c r="P379" s="114"/>
      <c r="Q379" s="114"/>
      <c r="R379" s="114"/>
      <c r="S379" s="114"/>
      <c r="T379" s="114"/>
      <c r="U379" s="114"/>
      <c r="V379" s="114"/>
      <c r="W379" s="114"/>
      <c r="X379" s="114"/>
      <c r="Y379" s="114"/>
      <c r="Z379" s="114"/>
    </row>
    <row r="380" spans="1:26" ht="12" customHeight="1">
      <c r="A380" s="116"/>
      <c r="B380" s="116"/>
      <c r="C380" s="129"/>
      <c r="D380" s="116"/>
      <c r="E380" s="117"/>
      <c r="F380" s="116"/>
      <c r="G380" s="117"/>
      <c r="H380" s="116"/>
      <c r="I380" s="117"/>
      <c r="J380" s="116"/>
      <c r="K380" s="117"/>
      <c r="L380" s="114"/>
      <c r="M380" s="114"/>
      <c r="N380" s="114"/>
      <c r="O380" s="114"/>
      <c r="P380" s="114"/>
      <c r="Q380" s="114"/>
      <c r="R380" s="114"/>
      <c r="S380" s="114"/>
      <c r="T380" s="114"/>
      <c r="U380" s="114"/>
      <c r="V380" s="114"/>
      <c r="W380" s="114"/>
      <c r="X380" s="114"/>
      <c r="Y380" s="114"/>
      <c r="Z380" s="114"/>
    </row>
    <row r="381" spans="1:26" ht="12" customHeight="1">
      <c r="A381" s="116"/>
      <c r="B381" s="116"/>
      <c r="C381" s="129"/>
      <c r="D381" s="116"/>
      <c r="E381" s="117"/>
      <c r="F381" s="116"/>
      <c r="G381" s="117"/>
      <c r="H381" s="116"/>
      <c r="I381" s="117"/>
      <c r="J381" s="116"/>
      <c r="K381" s="117"/>
      <c r="L381" s="114"/>
      <c r="M381" s="114"/>
      <c r="N381" s="114"/>
      <c r="O381" s="114"/>
      <c r="P381" s="114"/>
      <c r="Q381" s="114"/>
      <c r="R381" s="114"/>
      <c r="S381" s="114"/>
      <c r="T381" s="114"/>
      <c r="U381" s="114"/>
      <c r="V381" s="114"/>
      <c r="W381" s="114"/>
      <c r="X381" s="114"/>
      <c r="Y381" s="114"/>
      <c r="Z381" s="114"/>
    </row>
    <row r="382" spans="1:26" ht="12" customHeight="1">
      <c r="A382" s="116"/>
      <c r="B382" s="116"/>
      <c r="C382" s="129"/>
      <c r="D382" s="116"/>
      <c r="E382" s="117"/>
      <c r="F382" s="116"/>
      <c r="G382" s="117"/>
      <c r="H382" s="116"/>
      <c r="I382" s="117"/>
      <c r="J382" s="116"/>
      <c r="K382" s="117"/>
      <c r="L382" s="114"/>
      <c r="M382" s="114"/>
      <c r="N382" s="114"/>
      <c r="O382" s="114"/>
      <c r="P382" s="114"/>
      <c r="Q382" s="114"/>
      <c r="R382" s="114"/>
      <c r="S382" s="114"/>
      <c r="T382" s="114"/>
      <c r="U382" s="114"/>
      <c r="V382" s="114"/>
      <c r="W382" s="114"/>
      <c r="X382" s="114"/>
      <c r="Y382" s="114"/>
      <c r="Z382" s="114"/>
    </row>
    <row r="383" spans="1:26" ht="12" customHeight="1">
      <c r="A383" s="116"/>
      <c r="B383" s="116"/>
      <c r="C383" s="129"/>
      <c r="D383" s="116"/>
      <c r="E383" s="117"/>
      <c r="F383" s="116"/>
      <c r="G383" s="117"/>
      <c r="H383" s="116"/>
      <c r="I383" s="117"/>
      <c r="J383" s="116"/>
      <c r="K383" s="117"/>
      <c r="L383" s="114"/>
      <c r="M383" s="114"/>
      <c r="N383" s="114"/>
      <c r="O383" s="114"/>
      <c r="P383" s="114"/>
      <c r="Q383" s="114"/>
      <c r="R383" s="114"/>
      <c r="S383" s="114"/>
      <c r="T383" s="114"/>
      <c r="U383" s="114"/>
      <c r="V383" s="114"/>
      <c r="W383" s="114"/>
      <c r="X383" s="114"/>
      <c r="Y383" s="114"/>
      <c r="Z383" s="114"/>
    </row>
    <row r="384" spans="1:26" ht="12" customHeight="1">
      <c r="A384" s="116"/>
      <c r="B384" s="116"/>
      <c r="C384" s="129"/>
      <c r="D384" s="116"/>
      <c r="E384" s="117"/>
      <c r="F384" s="116"/>
      <c r="G384" s="117"/>
      <c r="H384" s="116"/>
      <c r="I384" s="117"/>
      <c r="J384" s="116"/>
      <c r="K384" s="117"/>
      <c r="L384" s="114"/>
      <c r="M384" s="114"/>
      <c r="N384" s="114"/>
      <c r="O384" s="114"/>
      <c r="P384" s="114"/>
      <c r="Q384" s="114"/>
      <c r="R384" s="114"/>
      <c r="S384" s="114"/>
      <c r="T384" s="114"/>
      <c r="U384" s="114"/>
      <c r="V384" s="114"/>
      <c r="W384" s="114"/>
      <c r="X384" s="114"/>
      <c r="Y384" s="114"/>
      <c r="Z384" s="114"/>
    </row>
    <row r="385" spans="1:26" ht="12" customHeight="1">
      <c r="A385" s="116"/>
      <c r="B385" s="116"/>
      <c r="C385" s="129"/>
      <c r="D385" s="116"/>
      <c r="E385" s="117"/>
      <c r="F385" s="116"/>
      <c r="G385" s="117"/>
      <c r="H385" s="116"/>
      <c r="I385" s="117"/>
      <c r="J385" s="116"/>
      <c r="K385" s="117"/>
      <c r="L385" s="114"/>
      <c r="M385" s="114"/>
      <c r="N385" s="114"/>
      <c r="O385" s="114"/>
      <c r="P385" s="114"/>
      <c r="Q385" s="114"/>
      <c r="R385" s="114"/>
      <c r="S385" s="114"/>
      <c r="T385" s="114"/>
      <c r="U385" s="114"/>
      <c r="V385" s="114"/>
      <c r="W385" s="114"/>
      <c r="X385" s="114"/>
      <c r="Y385" s="114"/>
      <c r="Z385" s="114"/>
    </row>
    <row r="386" spans="1:26" ht="12" customHeight="1">
      <c r="A386" s="116"/>
      <c r="B386" s="116"/>
      <c r="C386" s="129"/>
      <c r="D386" s="116"/>
      <c r="E386" s="117"/>
      <c r="F386" s="116"/>
      <c r="G386" s="117"/>
      <c r="H386" s="116"/>
      <c r="I386" s="117"/>
      <c r="J386" s="116"/>
      <c r="K386" s="117"/>
      <c r="L386" s="114"/>
      <c r="M386" s="114"/>
      <c r="N386" s="114"/>
      <c r="O386" s="114"/>
      <c r="P386" s="114"/>
      <c r="Q386" s="114"/>
      <c r="R386" s="114"/>
      <c r="S386" s="114"/>
      <c r="T386" s="114"/>
      <c r="U386" s="114"/>
      <c r="V386" s="114"/>
      <c r="W386" s="114"/>
      <c r="X386" s="114"/>
      <c r="Y386" s="114"/>
      <c r="Z386" s="114"/>
    </row>
    <row r="387" spans="1:26" ht="12" customHeight="1">
      <c r="A387" s="116"/>
      <c r="B387" s="116"/>
      <c r="C387" s="129"/>
      <c r="D387" s="116"/>
      <c r="E387" s="117"/>
      <c r="F387" s="116"/>
      <c r="G387" s="117"/>
      <c r="H387" s="116"/>
      <c r="I387" s="117"/>
      <c r="J387" s="116"/>
      <c r="K387" s="117"/>
      <c r="L387" s="114"/>
      <c r="M387" s="114"/>
      <c r="N387" s="114"/>
      <c r="O387" s="114"/>
      <c r="P387" s="114"/>
      <c r="Q387" s="114"/>
      <c r="R387" s="114"/>
      <c r="S387" s="114"/>
      <c r="T387" s="114"/>
      <c r="U387" s="114"/>
      <c r="V387" s="114"/>
      <c r="W387" s="114"/>
      <c r="X387" s="114"/>
      <c r="Y387" s="114"/>
      <c r="Z387" s="114"/>
    </row>
    <row r="388" spans="1:26" ht="12" customHeight="1">
      <c r="A388" s="116"/>
      <c r="B388" s="116"/>
      <c r="C388" s="129"/>
      <c r="D388" s="116"/>
      <c r="E388" s="117"/>
      <c r="F388" s="116"/>
      <c r="G388" s="117"/>
      <c r="H388" s="116"/>
      <c r="I388" s="117"/>
      <c r="J388" s="116"/>
      <c r="K388" s="117"/>
      <c r="L388" s="114"/>
      <c r="M388" s="114"/>
      <c r="N388" s="114"/>
      <c r="O388" s="114"/>
      <c r="P388" s="114"/>
      <c r="Q388" s="114"/>
      <c r="R388" s="114"/>
      <c r="S388" s="114"/>
      <c r="T388" s="114"/>
      <c r="U388" s="114"/>
      <c r="V388" s="114"/>
      <c r="W388" s="114"/>
      <c r="X388" s="114"/>
      <c r="Y388" s="114"/>
      <c r="Z388" s="114"/>
    </row>
    <row r="389" spans="1:26" ht="12" customHeight="1">
      <c r="A389" s="116"/>
      <c r="B389" s="116"/>
      <c r="C389" s="129"/>
      <c r="D389" s="116"/>
      <c r="E389" s="117"/>
      <c r="F389" s="116"/>
      <c r="G389" s="117"/>
      <c r="H389" s="116"/>
      <c r="I389" s="117"/>
      <c r="J389" s="116"/>
      <c r="K389" s="117"/>
      <c r="L389" s="114"/>
      <c r="M389" s="114"/>
      <c r="N389" s="114"/>
      <c r="O389" s="114"/>
      <c r="P389" s="114"/>
      <c r="Q389" s="114"/>
      <c r="R389" s="114"/>
      <c r="S389" s="114"/>
      <c r="T389" s="114"/>
      <c r="U389" s="114"/>
      <c r="V389" s="114"/>
      <c r="W389" s="114"/>
      <c r="X389" s="114"/>
      <c r="Y389" s="114"/>
      <c r="Z389" s="114"/>
    </row>
    <row r="390" spans="1:26" ht="12" customHeight="1">
      <c r="A390" s="116"/>
      <c r="B390" s="116"/>
      <c r="C390" s="129"/>
      <c r="D390" s="116"/>
      <c r="E390" s="117"/>
      <c r="F390" s="116"/>
      <c r="G390" s="117"/>
      <c r="H390" s="116"/>
      <c r="I390" s="117"/>
      <c r="J390" s="116"/>
      <c r="K390" s="117"/>
      <c r="L390" s="114"/>
      <c r="M390" s="114"/>
      <c r="N390" s="114"/>
      <c r="O390" s="114"/>
      <c r="P390" s="114"/>
      <c r="Q390" s="114"/>
      <c r="R390" s="114"/>
      <c r="S390" s="114"/>
      <c r="T390" s="114"/>
      <c r="U390" s="114"/>
      <c r="V390" s="114"/>
      <c r="W390" s="114"/>
      <c r="X390" s="114"/>
      <c r="Y390" s="114"/>
      <c r="Z390" s="114"/>
    </row>
    <row r="391" spans="1:26" ht="12" customHeight="1">
      <c r="A391" s="116"/>
      <c r="B391" s="116"/>
      <c r="C391" s="129"/>
      <c r="D391" s="116"/>
      <c r="E391" s="117"/>
      <c r="F391" s="116"/>
      <c r="G391" s="117"/>
      <c r="H391" s="116"/>
      <c r="I391" s="117"/>
      <c r="J391" s="116"/>
      <c r="K391" s="117"/>
      <c r="L391" s="114"/>
      <c r="M391" s="114"/>
      <c r="N391" s="114"/>
      <c r="O391" s="114"/>
      <c r="P391" s="114"/>
      <c r="Q391" s="114"/>
      <c r="R391" s="114"/>
      <c r="S391" s="114"/>
      <c r="T391" s="114"/>
      <c r="U391" s="114"/>
      <c r="V391" s="114"/>
      <c r="W391" s="114"/>
      <c r="X391" s="114"/>
      <c r="Y391" s="114"/>
      <c r="Z391" s="114"/>
    </row>
    <row r="392" spans="1:26" ht="12" customHeight="1">
      <c r="A392" s="116"/>
      <c r="B392" s="116"/>
      <c r="C392" s="129"/>
      <c r="D392" s="116"/>
      <c r="E392" s="117"/>
      <c r="F392" s="116"/>
      <c r="G392" s="117"/>
      <c r="H392" s="116"/>
      <c r="I392" s="117"/>
      <c r="J392" s="116"/>
      <c r="K392" s="117"/>
      <c r="L392" s="114"/>
      <c r="M392" s="114"/>
      <c r="N392" s="114"/>
      <c r="O392" s="114"/>
      <c r="P392" s="114"/>
      <c r="Q392" s="114"/>
      <c r="R392" s="114"/>
      <c r="S392" s="114"/>
      <c r="T392" s="114"/>
      <c r="U392" s="114"/>
      <c r="V392" s="114"/>
      <c r="W392" s="114"/>
      <c r="X392" s="114"/>
      <c r="Y392" s="114"/>
      <c r="Z392" s="114"/>
    </row>
    <row r="393" spans="1:26" ht="12" customHeight="1">
      <c r="A393" s="116"/>
      <c r="B393" s="116"/>
      <c r="C393" s="129"/>
      <c r="D393" s="116"/>
      <c r="E393" s="117"/>
      <c r="F393" s="116"/>
      <c r="G393" s="117"/>
      <c r="H393" s="116"/>
      <c r="I393" s="117"/>
      <c r="J393" s="116"/>
      <c r="K393" s="117"/>
      <c r="L393" s="114"/>
      <c r="M393" s="114"/>
      <c r="N393" s="114"/>
      <c r="O393" s="114"/>
      <c r="P393" s="114"/>
      <c r="Q393" s="114"/>
      <c r="R393" s="114"/>
      <c r="S393" s="114"/>
      <c r="T393" s="114"/>
      <c r="U393" s="114"/>
      <c r="V393" s="114"/>
      <c r="W393" s="114"/>
      <c r="X393" s="114"/>
      <c r="Y393" s="114"/>
      <c r="Z393" s="114"/>
    </row>
    <row r="394" spans="1:26" ht="12" customHeight="1">
      <c r="A394" s="116"/>
      <c r="B394" s="116"/>
      <c r="C394" s="129"/>
      <c r="D394" s="116"/>
      <c r="E394" s="117"/>
      <c r="F394" s="116"/>
      <c r="G394" s="117"/>
      <c r="H394" s="116"/>
      <c r="I394" s="117"/>
      <c r="J394" s="116"/>
      <c r="K394" s="117"/>
      <c r="L394" s="114"/>
      <c r="M394" s="114"/>
      <c r="N394" s="114"/>
      <c r="O394" s="114"/>
      <c r="P394" s="114"/>
      <c r="Q394" s="114"/>
      <c r="R394" s="114"/>
      <c r="S394" s="114"/>
      <c r="T394" s="114"/>
      <c r="U394" s="114"/>
      <c r="V394" s="114"/>
      <c r="W394" s="114"/>
      <c r="X394" s="114"/>
      <c r="Y394" s="114"/>
      <c r="Z394" s="114"/>
    </row>
    <row r="395" spans="1:26" ht="12" customHeight="1">
      <c r="A395" s="116"/>
      <c r="B395" s="116"/>
      <c r="C395" s="129"/>
      <c r="D395" s="116"/>
      <c r="E395" s="117"/>
      <c r="F395" s="116"/>
      <c r="G395" s="117"/>
      <c r="H395" s="116"/>
      <c r="I395" s="117"/>
      <c r="J395" s="116"/>
      <c r="K395" s="117"/>
      <c r="L395" s="114"/>
      <c r="M395" s="114"/>
      <c r="N395" s="114"/>
      <c r="O395" s="114"/>
      <c r="P395" s="114"/>
      <c r="Q395" s="114"/>
      <c r="R395" s="114"/>
      <c r="S395" s="114"/>
      <c r="T395" s="114"/>
      <c r="U395" s="114"/>
      <c r="V395" s="114"/>
      <c r="W395" s="114"/>
      <c r="X395" s="114"/>
      <c r="Y395" s="114"/>
      <c r="Z395" s="114"/>
    </row>
    <row r="396" spans="1:26" ht="12" customHeight="1">
      <c r="A396" s="116"/>
      <c r="B396" s="116"/>
      <c r="C396" s="129"/>
      <c r="D396" s="116"/>
      <c r="E396" s="117"/>
      <c r="F396" s="116"/>
      <c r="G396" s="117"/>
      <c r="H396" s="116"/>
      <c r="I396" s="117"/>
      <c r="J396" s="116"/>
      <c r="K396" s="117"/>
      <c r="L396" s="114"/>
      <c r="M396" s="114"/>
      <c r="N396" s="114"/>
      <c r="O396" s="114"/>
      <c r="P396" s="114"/>
      <c r="Q396" s="114"/>
      <c r="R396" s="114"/>
      <c r="S396" s="114"/>
      <c r="T396" s="114"/>
      <c r="U396" s="114"/>
      <c r="V396" s="114"/>
      <c r="W396" s="114"/>
      <c r="X396" s="114"/>
      <c r="Y396" s="114"/>
      <c r="Z396" s="114"/>
    </row>
    <row r="397" spans="1:26" ht="12" customHeight="1">
      <c r="A397" s="116"/>
      <c r="B397" s="116"/>
      <c r="C397" s="129"/>
      <c r="D397" s="116"/>
      <c r="E397" s="117"/>
      <c r="F397" s="116"/>
      <c r="G397" s="117"/>
      <c r="H397" s="116"/>
      <c r="I397" s="117"/>
      <c r="J397" s="116"/>
      <c r="K397" s="117"/>
      <c r="L397" s="114"/>
      <c r="M397" s="114"/>
      <c r="N397" s="114"/>
      <c r="O397" s="114"/>
      <c r="P397" s="114"/>
      <c r="Q397" s="114"/>
      <c r="R397" s="114"/>
      <c r="S397" s="114"/>
      <c r="T397" s="114"/>
      <c r="U397" s="114"/>
      <c r="V397" s="114"/>
      <c r="W397" s="114"/>
      <c r="X397" s="114"/>
      <c r="Y397" s="114"/>
      <c r="Z397" s="114"/>
    </row>
    <row r="398" spans="1:26" ht="12" customHeight="1">
      <c r="A398" s="116"/>
      <c r="B398" s="116"/>
      <c r="C398" s="129"/>
      <c r="D398" s="116"/>
      <c r="E398" s="117"/>
      <c r="F398" s="116"/>
      <c r="G398" s="117"/>
      <c r="H398" s="116"/>
      <c r="I398" s="117"/>
      <c r="J398" s="116"/>
      <c r="K398" s="117"/>
      <c r="L398" s="114"/>
      <c r="M398" s="114"/>
      <c r="N398" s="114"/>
      <c r="O398" s="114"/>
      <c r="P398" s="114"/>
      <c r="Q398" s="114"/>
      <c r="R398" s="114"/>
      <c r="S398" s="114"/>
      <c r="T398" s="114"/>
      <c r="U398" s="114"/>
      <c r="V398" s="114"/>
      <c r="W398" s="114"/>
      <c r="X398" s="114"/>
      <c r="Y398" s="114"/>
      <c r="Z398" s="114"/>
    </row>
    <row r="399" spans="1:26" ht="12" customHeight="1">
      <c r="A399" s="116"/>
      <c r="B399" s="116"/>
      <c r="C399" s="129"/>
      <c r="D399" s="116"/>
      <c r="E399" s="117"/>
      <c r="F399" s="116"/>
      <c r="G399" s="117"/>
      <c r="H399" s="116"/>
      <c r="I399" s="117"/>
      <c r="J399" s="116"/>
      <c r="K399" s="117"/>
      <c r="L399" s="114"/>
      <c r="M399" s="114"/>
      <c r="N399" s="114"/>
      <c r="O399" s="114"/>
      <c r="P399" s="114"/>
      <c r="Q399" s="114"/>
      <c r="R399" s="114"/>
      <c r="S399" s="114"/>
      <c r="T399" s="114"/>
      <c r="U399" s="114"/>
      <c r="V399" s="114"/>
      <c r="W399" s="114"/>
      <c r="X399" s="114"/>
      <c r="Y399" s="114"/>
      <c r="Z399" s="114"/>
    </row>
    <row r="400" spans="1:26" ht="12" customHeight="1">
      <c r="A400" s="116"/>
      <c r="B400" s="116"/>
      <c r="C400" s="129"/>
      <c r="D400" s="116"/>
      <c r="E400" s="117"/>
      <c r="F400" s="116"/>
      <c r="G400" s="117"/>
      <c r="H400" s="116"/>
      <c r="I400" s="117"/>
      <c r="J400" s="116"/>
      <c r="K400" s="117"/>
      <c r="L400" s="114"/>
      <c r="M400" s="114"/>
      <c r="N400" s="114"/>
      <c r="O400" s="114"/>
      <c r="P400" s="114"/>
      <c r="Q400" s="114"/>
      <c r="R400" s="114"/>
      <c r="S400" s="114"/>
      <c r="T400" s="114"/>
      <c r="U400" s="114"/>
      <c r="V400" s="114"/>
      <c r="W400" s="114"/>
      <c r="X400" s="114"/>
      <c r="Y400" s="114"/>
      <c r="Z400" s="114"/>
    </row>
    <row r="401" spans="1:26" ht="12" customHeight="1">
      <c r="A401" s="116"/>
      <c r="B401" s="116"/>
      <c r="C401" s="129"/>
      <c r="D401" s="116"/>
      <c r="E401" s="117"/>
      <c r="F401" s="116"/>
      <c r="G401" s="117"/>
      <c r="H401" s="116"/>
      <c r="I401" s="117"/>
      <c r="J401" s="116"/>
      <c r="K401" s="117"/>
      <c r="L401" s="114"/>
      <c r="M401" s="114"/>
      <c r="N401" s="114"/>
      <c r="O401" s="114"/>
      <c r="P401" s="114"/>
      <c r="Q401" s="114"/>
      <c r="R401" s="114"/>
      <c r="S401" s="114"/>
      <c r="T401" s="114"/>
      <c r="U401" s="114"/>
      <c r="V401" s="114"/>
      <c r="W401" s="114"/>
      <c r="X401" s="114"/>
      <c r="Y401" s="114"/>
      <c r="Z401" s="114"/>
    </row>
    <row r="402" spans="1:26" ht="12" customHeight="1">
      <c r="A402" s="116"/>
      <c r="B402" s="116"/>
      <c r="C402" s="129"/>
      <c r="D402" s="116"/>
      <c r="E402" s="117"/>
      <c r="F402" s="116"/>
      <c r="G402" s="117"/>
      <c r="H402" s="116"/>
      <c r="I402" s="117"/>
      <c r="J402" s="116"/>
      <c r="K402" s="117"/>
      <c r="L402" s="114"/>
      <c r="M402" s="114"/>
      <c r="N402" s="114"/>
      <c r="O402" s="114"/>
      <c r="P402" s="114"/>
      <c r="Q402" s="114"/>
      <c r="R402" s="114"/>
      <c r="S402" s="114"/>
      <c r="T402" s="114"/>
      <c r="U402" s="114"/>
      <c r="V402" s="114"/>
      <c r="W402" s="114"/>
      <c r="X402" s="114"/>
      <c r="Y402" s="114"/>
      <c r="Z402" s="114"/>
    </row>
    <row r="403" spans="1:26" ht="12" customHeight="1">
      <c r="A403" s="116"/>
      <c r="B403" s="116"/>
      <c r="C403" s="129"/>
      <c r="D403" s="116"/>
      <c r="E403" s="117"/>
      <c r="F403" s="116"/>
      <c r="G403" s="117"/>
      <c r="H403" s="116"/>
      <c r="I403" s="117"/>
      <c r="J403" s="116"/>
      <c r="K403" s="117"/>
      <c r="L403" s="114"/>
      <c r="M403" s="114"/>
      <c r="N403" s="114"/>
      <c r="O403" s="114"/>
      <c r="P403" s="114"/>
      <c r="Q403" s="114"/>
      <c r="R403" s="114"/>
      <c r="S403" s="114"/>
      <c r="T403" s="114"/>
      <c r="U403" s="114"/>
      <c r="V403" s="114"/>
      <c r="W403" s="114"/>
      <c r="X403" s="114"/>
      <c r="Y403" s="114"/>
      <c r="Z403" s="114"/>
    </row>
    <row r="404" spans="1:26" ht="12" customHeight="1">
      <c r="A404" s="116"/>
      <c r="B404" s="116"/>
      <c r="C404" s="129"/>
      <c r="D404" s="116"/>
      <c r="E404" s="117"/>
      <c r="F404" s="116"/>
      <c r="G404" s="117"/>
      <c r="H404" s="116"/>
      <c r="I404" s="117"/>
      <c r="J404" s="116"/>
      <c r="K404" s="117"/>
      <c r="L404" s="114"/>
      <c r="M404" s="114"/>
      <c r="N404" s="114"/>
      <c r="O404" s="114"/>
      <c r="P404" s="114"/>
      <c r="Q404" s="114"/>
      <c r="R404" s="114"/>
      <c r="S404" s="114"/>
      <c r="T404" s="114"/>
      <c r="U404" s="114"/>
      <c r="V404" s="114"/>
      <c r="W404" s="114"/>
      <c r="X404" s="114"/>
      <c r="Y404" s="114"/>
      <c r="Z404" s="114"/>
    </row>
    <row r="405" spans="1:26" ht="12" customHeight="1">
      <c r="A405" s="116"/>
      <c r="B405" s="116"/>
      <c r="C405" s="129"/>
      <c r="D405" s="116"/>
      <c r="E405" s="117"/>
      <c r="F405" s="116"/>
      <c r="G405" s="117"/>
      <c r="H405" s="116"/>
      <c r="I405" s="117"/>
      <c r="J405" s="116"/>
      <c r="K405" s="117"/>
      <c r="L405" s="114"/>
      <c r="M405" s="114"/>
      <c r="N405" s="114"/>
      <c r="O405" s="114"/>
      <c r="P405" s="114"/>
      <c r="Q405" s="114"/>
      <c r="R405" s="114"/>
      <c r="S405" s="114"/>
      <c r="T405" s="114"/>
      <c r="U405" s="114"/>
      <c r="V405" s="114"/>
      <c r="W405" s="114"/>
      <c r="X405" s="114"/>
      <c r="Y405" s="114"/>
      <c r="Z405" s="114"/>
    </row>
    <row r="406" spans="1:26" ht="12" customHeight="1">
      <c r="A406" s="116"/>
      <c r="B406" s="116"/>
      <c r="C406" s="129"/>
      <c r="D406" s="116"/>
      <c r="E406" s="117"/>
      <c r="F406" s="116"/>
      <c r="G406" s="117"/>
      <c r="H406" s="116"/>
      <c r="I406" s="117"/>
      <c r="J406" s="116"/>
      <c r="K406" s="117"/>
      <c r="L406" s="114"/>
      <c r="M406" s="114"/>
      <c r="N406" s="114"/>
      <c r="O406" s="114"/>
      <c r="P406" s="114"/>
      <c r="Q406" s="114"/>
      <c r="R406" s="114"/>
      <c r="S406" s="114"/>
      <c r="T406" s="114"/>
      <c r="U406" s="114"/>
      <c r="V406" s="114"/>
      <c r="W406" s="114"/>
      <c r="X406" s="114"/>
      <c r="Y406" s="114"/>
      <c r="Z406" s="114"/>
    </row>
    <row r="407" spans="1:26" ht="12" customHeight="1">
      <c r="A407" s="116"/>
      <c r="B407" s="116"/>
      <c r="C407" s="129"/>
      <c r="D407" s="116"/>
      <c r="E407" s="117"/>
      <c r="F407" s="116"/>
      <c r="G407" s="117"/>
      <c r="H407" s="116"/>
      <c r="I407" s="117"/>
      <c r="J407" s="116"/>
      <c r="K407" s="117"/>
      <c r="L407" s="114"/>
      <c r="M407" s="114"/>
      <c r="N407" s="114"/>
      <c r="O407" s="114"/>
      <c r="P407" s="114"/>
      <c r="Q407" s="114"/>
      <c r="R407" s="114"/>
      <c r="S407" s="114"/>
      <c r="T407" s="114"/>
      <c r="U407" s="114"/>
      <c r="V407" s="114"/>
      <c r="W407" s="114"/>
      <c r="X407" s="114"/>
      <c r="Y407" s="114"/>
      <c r="Z407" s="114"/>
    </row>
    <row r="408" spans="1:26" ht="12" customHeight="1">
      <c r="A408" s="116"/>
      <c r="B408" s="116"/>
      <c r="C408" s="129"/>
      <c r="D408" s="116"/>
      <c r="E408" s="117"/>
      <c r="F408" s="116"/>
      <c r="G408" s="117"/>
      <c r="H408" s="116"/>
      <c r="I408" s="117"/>
      <c r="J408" s="116"/>
      <c r="K408" s="117"/>
      <c r="L408" s="114"/>
      <c r="M408" s="114"/>
      <c r="N408" s="114"/>
      <c r="O408" s="114"/>
      <c r="P408" s="114"/>
      <c r="Q408" s="114"/>
      <c r="R408" s="114"/>
      <c r="S408" s="114"/>
      <c r="T408" s="114"/>
      <c r="U408" s="114"/>
      <c r="V408" s="114"/>
      <c r="W408" s="114"/>
      <c r="X408" s="114"/>
      <c r="Y408" s="114"/>
      <c r="Z408" s="114"/>
    </row>
    <row r="409" spans="1:26" ht="12" customHeight="1">
      <c r="A409" s="116"/>
      <c r="B409" s="116"/>
      <c r="C409" s="129"/>
      <c r="D409" s="116"/>
      <c r="E409" s="117"/>
      <c r="F409" s="116"/>
      <c r="G409" s="117"/>
      <c r="H409" s="116"/>
      <c r="I409" s="117"/>
      <c r="J409" s="116"/>
      <c r="K409" s="117"/>
      <c r="L409" s="114"/>
      <c r="M409" s="114"/>
      <c r="N409" s="114"/>
      <c r="O409" s="114"/>
      <c r="P409" s="114"/>
      <c r="Q409" s="114"/>
      <c r="R409" s="114"/>
      <c r="S409" s="114"/>
      <c r="T409" s="114"/>
      <c r="U409" s="114"/>
      <c r="V409" s="114"/>
      <c r="W409" s="114"/>
      <c r="X409" s="114"/>
      <c r="Y409" s="114"/>
      <c r="Z409" s="114"/>
    </row>
    <row r="410" spans="1:26" ht="12" customHeight="1">
      <c r="A410" s="116"/>
      <c r="B410" s="116"/>
      <c r="C410" s="129"/>
      <c r="D410" s="116"/>
      <c r="E410" s="117"/>
      <c r="F410" s="116"/>
      <c r="G410" s="117"/>
      <c r="H410" s="116"/>
      <c r="I410" s="117"/>
      <c r="J410" s="116"/>
      <c r="K410" s="117"/>
      <c r="L410" s="114"/>
      <c r="M410" s="114"/>
      <c r="N410" s="114"/>
      <c r="O410" s="114"/>
      <c r="P410" s="114"/>
      <c r="Q410" s="114"/>
      <c r="R410" s="114"/>
      <c r="S410" s="114"/>
      <c r="T410" s="114"/>
      <c r="U410" s="114"/>
      <c r="V410" s="114"/>
      <c r="W410" s="114"/>
      <c r="X410" s="114"/>
      <c r="Y410" s="114"/>
      <c r="Z410" s="114"/>
    </row>
    <row r="411" spans="1:26" ht="12" customHeight="1">
      <c r="A411" s="116"/>
      <c r="B411" s="116"/>
      <c r="C411" s="129"/>
      <c r="D411" s="116"/>
      <c r="E411" s="117"/>
      <c r="F411" s="116"/>
      <c r="G411" s="117"/>
      <c r="H411" s="116"/>
      <c r="I411" s="117"/>
      <c r="J411" s="116"/>
      <c r="K411" s="117"/>
      <c r="L411" s="114"/>
      <c r="M411" s="114"/>
      <c r="N411" s="114"/>
      <c r="O411" s="114"/>
      <c r="P411" s="114"/>
      <c r="Q411" s="114"/>
      <c r="R411" s="114"/>
      <c r="S411" s="114"/>
      <c r="T411" s="114"/>
      <c r="U411" s="114"/>
      <c r="V411" s="114"/>
      <c r="W411" s="114"/>
      <c r="X411" s="114"/>
      <c r="Y411" s="114"/>
      <c r="Z411" s="114"/>
    </row>
    <row r="412" spans="1:26" ht="12" customHeight="1">
      <c r="A412" s="116"/>
      <c r="B412" s="116"/>
      <c r="C412" s="129"/>
      <c r="D412" s="116"/>
      <c r="E412" s="117"/>
      <c r="F412" s="116"/>
      <c r="G412" s="117"/>
      <c r="H412" s="116"/>
      <c r="I412" s="117"/>
      <c r="J412" s="116"/>
      <c r="K412" s="117"/>
      <c r="L412" s="114"/>
      <c r="M412" s="114"/>
      <c r="N412" s="114"/>
      <c r="O412" s="114"/>
      <c r="P412" s="114"/>
      <c r="Q412" s="114"/>
      <c r="R412" s="114"/>
      <c r="S412" s="114"/>
      <c r="T412" s="114"/>
      <c r="U412" s="114"/>
      <c r="V412" s="114"/>
      <c r="W412" s="114"/>
      <c r="X412" s="114"/>
      <c r="Y412" s="114"/>
      <c r="Z412" s="114"/>
    </row>
    <row r="413" spans="1:26" ht="12" customHeight="1">
      <c r="A413" s="116"/>
      <c r="B413" s="116"/>
      <c r="C413" s="129"/>
      <c r="D413" s="116"/>
      <c r="E413" s="117"/>
      <c r="F413" s="116"/>
      <c r="G413" s="117"/>
      <c r="H413" s="116"/>
      <c r="I413" s="117"/>
      <c r="J413" s="116"/>
      <c r="K413" s="117"/>
      <c r="L413" s="114"/>
      <c r="M413" s="114"/>
      <c r="N413" s="114"/>
      <c r="O413" s="114"/>
      <c r="P413" s="114"/>
      <c r="Q413" s="114"/>
      <c r="R413" s="114"/>
      <c r="S413" s="114"/>
      <c r="T413" s="114"/>
      <c r="U413" s="114"/>
      <c r="V413" s="114"/>
      <c r="W413" s="114"/>
      <c r="X413" s="114"/>
      <c r="Y413" s="114"/>
      <c r="Z413" s="114"/>
    </row>
    <row r="414" spans="1:26" ht="12" customHeight="1">
      <c r="A414" s="116"/>
      <c r="B414" s="116"/>
      <c r="C414" s="129"/>
      <c r="D414" s="116"/>
      <c r="E414" s="117"/>
      <c r="F414" s="116"/>
      <c r="G414" s="117"/>
      <c r="H414" s="116"/>
      <c r="I414" s="117"/>
      <c r="J414" s="116"/>
      <c r="K414" s="117"/>
      <c r="L414" s="114"/>
      <c r="M414" s="114"/>
      <c r="N414" s="114"/>
      <c r="O414" s="114"/>
      <c r="P414" s="114"/>
      <c r="Q414" s="114"/>
      <c r="R414" s="114"/>
      <c r="S414" s="114"/>
      <c r="T414" s="114"/>
      <c r="U414" s="114"/>
      <c r="V414" s="114"/>
      <c r="W414" s="114"/>
      <c r="X414" s="114"/>
      <c r="Y414" s="114"/>
      <c r="Z414" s="114"/>
    </row>
    <row r="415" spans="1:26" ht="12" customHeight="1">
      <c r="A415" s="116"/>
      <c r="B415" s="116"/>
      <c r="C415" s="129"/>
      <c r="D415" s="116"/>
      <c r="E415" s="117"/>
      <c r="F415" s="116"/>
      <c r="G415" s="117"/>
      <c r="H415" s="116"/>
      <c r="I415" s="117"/>
      <c r="J415" s="116"/>
      <c r="K415" s="117"/>
      <c r="L415" s="114"/>
      <c r="M415" s="114"/>
      <c r="N415" s="114"/>
      <c r="O415" s="114"/>
      <c r="P415" s="114"/>
      <c r="Q415" s="114"/>
      <c r="R415" s="114"/>
      <c r="S415" s="114"/>
      <c r="T415" s="114"/>
      <c r="U415" s="114"/>
      <c r="V415" s="114"/>
      <c r="W415" s="114"/>
      <c r="X415" s="114"/>
      <c r="Y415" s="114"/>
      <c r="Z415" s="114"/>
    </row>
    <row r="416" spans="1:26" ht="12" customHeight="1">
      <c r="A416" s="116"/>
      <c r="B416" s="116"/>
      <c r="C416" s="129"/>
      <c r="D416" s="116"/>
      <c r="E416" s="117"/>
      <c r="F416" s="116"/>
      <c r="G416" s="117"/>
      <c r="H416" s="116"/>
      <c r="I416" s="117"/>
      <c r="J416" s="116"/>
      <c r="K416" s="117"/>
      <c r="L416" s="114"/>
      <c r="M416" s="114"/>
      <c r="N416" s="114"/>
      <c r="O416" s="114"/>
      <c r="P416" s="114"/>
      <c r="Q416" s="114"/>
      <c r="R416" s="114"/>
      <c r="S416" s="114"/>
      <c r="T416" s="114"/>
      <c r="U416" s="114"/>
      <c r="V416" s="114"/>
      <c r="W416" s="114"/>
      <c r="X416" s="114"/>
      <c r="Y416" s="114"/>
      <c r="Z416" s="114"/>
    </row>
    <row r="417" spans="1:26" ht="12" customHeight="1">
      <c r="A417" s="116"/>
      <c r="B417" s="116"/>
      <c r="C417" s="129"/>
      <c r="D417" s="116"/>
      <c r="E417" s="117"/>
      <c r="F417" s="116"/>
      <c r="G417" s="117"/>
      <c r="H417" s="116"/>
      <c r="I417" s="117"/>
      <c r="J417" s="116"/>
      <c r="K417" s="117"/>
      <c r="L417" s="114"/>
      <c r="M417" s="114"/>
      <c r="N417" s="114"/>
      <c r="O417" s="114"/>
      <c r="P417" s="114"/>
      <c r="Q417" s="114"/>
      <c r="R417" s="114"/>
      <c r="S417" s="114"/>
      <c r="T417" s="114"/>
      <c r="U417" s="114"/>
      <c r="V417" s="114"/>
      <c r="W417" s="114"/>
      <c r="X417" s="114"/>
      <c r="Y417" s="114"/>
      <c r="Z417" s="114"/>
    </row>
    <row r="418" spans="1:26" ht="12" customHeight="1">
      <c r="A418" s="116"/>
      <c r="B418" s="116"/>
      <c r="C418" s="129"/>
      <c r="D418" s="116"/>
      <c r="E418" s="117"/>
      <c r="F418" s="116"/>
      <c r="G418" s="117"/>
      <c r="H418" s="116"/>
      <c r="I418" s="117"/>
      <c r="J418" s="116"/>
      <c r="K418" s="117"/>
      <c r="L418" s="114"/>
      <c r="M418" s="114"/>
      <c r="N418" s="114"/>
      <c r="O418" s="114"/>
      <c r="P418" s="114"/>
      <c r="Q418" s="114"/>
      <c r="R418" s="114"/>
      <c r="S418" s="114"/>
      <c r="T418" s="114"/>
      <c r="U418" s="114"/>
      <c r="V418" s="114"/>
      <c r="W418" s="114"/>
      <c r="X418" s="114"/>
      <c r="Y418" s="114"/>
      <c r="Z418" s="114"/>
    </row>
    <row r="419" spans="1:26" ht="12" customHeight="1">
      <c r="A419" s="116"/>
      <c r="B419" s="116"/>
      <c r="C419" s="129"/>
      <c r="D419" s="116"/>
      <c r="E419" s="117"/>
      <c r="F419" s="116"/>
      <c r="G419" s="117"/>
      <c r="H419" s="116"/>
      <c r="I419" s="117"/>
      <c r="J419" s="116"/>
      <c r="K419" s="117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  <c r="Y419" s="114"/>
      <c r="Z419" s="114"/>
    </row>
    <row r="420" spans="1:26" ht="12" customHeight="1">
      <c r="A420" s="116"/>
      <c r="B420" s="116"/>
      <c r="C420" s="129"/>
      <c r="D420" s="116"/>
      <c r="E420" s="117"/>
      <c r="F420" s="116"/>
      <c r="G420" s="117"/>
      <c r="H420" s="116"/>
      <c r="I420" s="117"/>
      <c r="J420" s="116"/>
      <c r="K420" s="117"/>
      <c r="L420" s="114"/>
      <c r="M420" s="114"/>
      <c r="N420" s="114"/>
      <c r="O420" s="114"/>
      <c r="P420" s="114"/>
      <c r="Q420" s="114"/>
      <c r="R420" s="114"/>
      <c r="S420" s="114"/>
      <c r="T420" s="114"/>
      <c r="U420" s="114"/>
      <c r="V420" s="114"/>
      <c r="W420" s="114"/>
      <c r="X420" s="114"/>
      <c r="Y420" s="114"/>
      <c r="Z420" s="114"/>
    </row>
    <row r="421" spans="1:26" ht="12" customHeight="1">
      <c r="A421" s="116"/>
      <c r="B421" s="116"/>
      <c r="C421" s="129"/>
      <c r="D421" s="116"/>
      <c r="E421" s="117"/>
      <c r="F421" s="116"/>
      <c r="G421" s="117"/>
      <c r="H421" s="116"/>
      <c r="I421" s="117"/>
      <c r="J421" s="116"/>
      <c r="K421" s="117"/>
      <c r="L421" s="114"/>
      <c r="M421" s="114"/>
      <c r="N421" s="114"/>
      <c r="O421" s="114"/>
      <c r="P421" s="114"/>
      <c r="Q421" s="114"/>
      <c r="R421" s="114"/>
      <c r="S421" s="114"/>
      <c r="T421" s="114"/>
      <c r="U421" s="114"/>
      <c r="V421" s="114"/>
      <c r="W421" s="114"/>
      <c r="X421" s="114"/>
      <c r="Y421" s="114"/>
      <c r="Z421" s="114"/>
    </row>
    <row r="422" spans="1:26" ht="12" customHeight="1">
      <c r="A422" s="116"/>
      <c r="B422" s="116"/>
      <c r="C422" s="129"/>
      <c r="D422" s="116"/>
      <c r="E422" s="117"/>
      <c r="F422" s="116"/>
      <c r="G422" s="117"/>
      <c r="H422" s="116"/>
      <c r="I422" s="117"/>
      <c r="J422" s="116"/>
      <c r="K422" s="117"/>
      <c r="L422" s="114"/>
      <c r="M422" s="114"/>
      <c r="N422" s="114"/>
      <c r="O422" s="114"/>
      <c r="P422" s="114"/>
      <c r="Q422" s="114"/>
      <c r="R422" s="114"/>
      <c r="S422" s="114"/>
      <c r="T422" s="114"/>
      <c r="U422" s="114"/>
      <c r="V422" s="114"/>
      <c r="W422" s="114"/>
      <c r="X422" s="114"/>
      <c r="Y422" s="114"/>
      <c r="Z422" s="114"/>
    </row>
    <row r="423" spans="1:26" ht="12" customHeight="1">
      <c r="A423" s="116"/>
      <c r="B423" s="116"/>
      <c r="C423" s="129"/>
      <c r="D423" s="116"/>
      <c r="E423" s="117"/>
      <c r="F423" s="116"/>
      <c r="G423" s="117"/>
      <c r="H423" s="116"/>
      <c r="I423" s="117"/>
      <c r="J423" s="116"/>
      <c r="K423" s="117"/>
      <c r="L423" s="114"/>
      <c r="M423" s="114"/>
      <c r="N423" s="114"/>
      <c r="O423" s="114"/>
      <c r="P423" s="114"/>
      <c r="Q423" s="114"/>
      <c r="R423" s="114"/>
      <c r="S423" s="114"/>
      <c r="T423" s="114"/>
      <c r="U423" s="114"/>
      <c r="V423" s="114"/>
      <c r="W423" s="114"/>
      <c r="X423" s="114"/>
      <c r="Y423" s="114"/>
      <c r="Z423" s="114"/>
    </row>
    <row r="424" spans="1:26" ht="12" customHeight="1">
      <c r="A424" s="116"/>
      <c r="B424" s="116"/>
      <c r="C424" s="129"/>
      <c r="D424" s="116"/>
      <c r="E424" s="117"/>
      <c r="F424" s="116"/>
      <c r="G424" s="117"/>
      <c r="H424" s="116"/>
      <c r="I424" s="117"/>
      <c r="J424" s="116"/>
      <c r="K424" s="117"/>
      <c r="L424" s="114"/>
      <c r="M424" s="114"/>
      <c r="N424" s="114"/>
      <c r="O424" s="114"/>
      <c r="P424" s="114"/>
      <c r="Q424" s="114"/>
      <c r="R424" s="114"/>
      <c r="S424" s="114"/>
      <c r="T424" s="114"/>
      <c r="U424" s="114"/>
      <c r="V424" s="114"/>
      <c r="W424" s="114"/>
      <c r="X424" s="114"/>
      <c r="Y424" s="114"/>
      <c r="Z424" s="114"/>
    </row>
    <row r="425" spans="1:26" ht="12" customHeight="1">
      <c r="A425" s="116"/>
      <c r="B425" s="116"/>
      <c r="C425" s="129"/>
      <c r="D425" s="116"/>
      <c r="E425" s="117"/>
      <c r="F425" s="116"/>
      <c r="G425" s="117"/>
      <c r="H425" s="116"/>
      <c r="I425" s="117"/>
      <c r="J425" s="116"/>
      <c r="K425" s="117"/>
      <c r="L425" s="114"/>
      <c r="M425" s="114"/>
      <c r="N425" s="114"/>
      <c r="O425" s="114"/>
      <c r="P425" s="114"/>
      <c r="Q425" s="114"/>
      <c r="R425" s="114"/>
      <c r="S425" s="114"/>
      <c r="T425" s="114"/>
      <c r="U425" s="114"/>
      <c r="V425" s="114"/>
      <c r="W425" s="114"/>
      <c r="X425" s="114"/>
      <c r="Y425" s="114"/>
      <c r="Z425" s="114"/>
    </row>
    <row r="426" spans="1:26" ht="12" customHeight="1">
      <c r="A426" s="116"/>
      <c r="B426" s="116"/>
      <c r="C426" s="129"/>
      <c r="D426" s="116"/>
      <c r="E426" s="117"/>
      <c r="F426" s="116"/>
      <c r="G426" s="117"/>
      <c r="H426" s="116"/>
      <c r="I426" s="117"/>
      <c r="J426" s="116"/>
      <c r="K426" s="117"/>
      <c r="L426" s="114"/>
      <c r="M426" s="114"/>
      <c r="N426" s="114"/>
      <c r="O426" s="114"/>
      <c r="P426" s="114"/>
      <c r="Q426" s="114"/>
      <c r="R426" s="114"/>
      <c r="S426" s="114"/>
      <c r="T426" s="114"/>
      <c r="U426" s="114"/>
      <c r="V426" s="114"/>
      <c r="W426" s="114"/>
      <c r="X426" s="114"/>
      <c r="Y426" s="114"/>
      <c r="Z426" s="114"/>
    </row>
    <row r="427" spans="1:26" ht="12" customHeight="1">
      <c r="A427" s="116"/>
      <c r="B427" s="116"/>
      <c r="C427" s="129"/>
      <c r="D427" s="116"/>
      <c r="E427" s="117"/>
      <c r="F427" s="116"/>
      <c r="G427" s="117"/>
      <c r="H427" s="116"/>
      <c r="I427" s="117"/>
      <c r="J427" s="116"/>
      <c r="K427" s="117"/>
      <c r="L427" s="114"/>
      <c r="M427" s="114"/>
      <c r="N427" s="114"/>
      <c r="O427" s="114"/>
      <c r="P427" s="114"/>
      <c r="Q427" s="114"/>
      <c r="R427" s="114"/>
      <c r="S427" s="114"/>
      <c r="T427" s="114"/>
      <c r="U427" s="114"/>
      <c r="V427" s="114"/>
      <c r="W427" s="114"/>
      <c r="X427" s="114"/>
      <c r="Y427" s="114"/>
      <c r="Z427" s="114"/>
    </row>
    <row r="428" spans="1:26" ht="12" customHeight="1">
      <c r="A428" s="116"/>
      <c r="B428" s="116"/>
      <c r="C428" s="129"/>
      <c r="D428" s="116"/>
      <c r="E428" s="117"/>
      <c r="F428" s="116"/>
      <c r="G428" s="117"/>
      <c r="H428" s="116"/>
      <c r="I428" s="117"/>
      <c r="J428" s="116"/>
      <c r="K428" s="117"/>
      <c r="L428" s="114"/>
      <c r="M428" s="114"/>
      <c r="N428" s="114"/>
      <c r="O428" s="114"/>
      <c r="P428" s="114"/>
      <c r="Q428" s="114"/>
      <c r="R428" s="114"/>
      <c r="S428" s="114"/>
      <c r="T428" s="114"/>
      <c r="U428" s="114"/>
      <c r="V428" s="114"/>
      <c r="W428" s="114"/>
      <c r="X428" s="114"/>
      <c r="Y428" s="114"/>
      <c r="Z428" s="114"/>
    </row>
    <row r="429" spans="1:26" ht="12" customHeight="1">
      <c r="A429" s="116"/>
      <c r="B429" s="116"/>
      <c r="C429" s="129"/>
      <c r="D429" s="116"/>
      <c r="E429" s="117"/>
      <c r="F429" s="116"/>
      <c r="G429" s="117"/>
      <c r="H429" s="116"/>
      <c r="I429" s="117"/>
      <c r="J429" s="116"/>
      <c r="K429" s="117"/>
      <c r="L429" s="114"/>
      <c r="M429" s="114"/>
      <c r="N429" s="114"/>
      <c r="O429" s="114"/>
      <c r="P429" s="114"/>
      <c r="Q429" s="114"/>
      <c r="R429" s="114"/>
      <c r="S429" s="114"/>
      <c r="T429" s="114"/>
      <c r="U429" s="114"/>
      <c r="V429" s="114"/>
      <c r="W429" s="114"/>
      <c r="X429" s="114"/>
      <c r="Y429" s="114"/>
      <c r="Z429" s="114"/>
    </row>
    <row r="430" spans="1:26" ht="12" customHeight="1">
      <c r="A430" s="116"/>
      <c r="B430" s="116"/>
      <c r="C430" s="129"/>
      <c r="D430" s="116"/>
      <c r="E430" s="117"/>
      <c r="F430" s="116"/>
      <c r="G430" s="117"/>
      <c r="H430" s="116"/>
      <c r="I430" s="117"/>
      <c r="J430" s="116"/>
      <c r="K430" s="117"/>
      <c r="L430" s="114"/>
      <c r="M430" s="114"/>
      <c r="N430" s="114"/>
      <c r="O430" s="114"/>
      <c r="P430" s="114"/>
      <c r="Q430" s="114"/>
      <c r="R430" s="114"/>
      <c r="S430" s="114"/>
      <c r="T430" s="114"/>
      <c r="U430" s="114"/>
      <c r="V430" s="114"/>
      <c r="W430" s="114"/>
      <c r="X430" s="114"/>
      <c r="Y430" s="114"/>
      <c r="Z430" s="114"/>
    </row>
    <row r="431" spans="1:26" ht="12" customHeight="1">
      <c r="A431" s="116"/>
      <c r="B431" s="116"/>
      <c r="C431" s="129"/>
      <c r="D431" s="116"/>
      <c r="E431" s="117"/>
      <c r="F431" s="116"/>
      <c r="G431" s="117"/>
      <c r="H431" s="116"/>
      <c r="I431" s="117"/>
      <c r="J431" s="116"/>
      <c r="K431" s="117"/>
      <c r="L431" s="114"/>
      <c r="M431" s="114"/>
      <c r="N431" s="114"/>
      <c r="O431" s="114"/>
      <c r="P431" s="114"/>
      <c r="Q431" s="114"/>
      <c r="R431" s="114"/>
      <c r="S431" s="114"/>
      <c r="T431" s="114"/>
      <c r="U431" s="114"/>
      <c r="V431" s="114"/>
      <c r="W431" s="114"/>
      <c r="X431" s="114"/>
      <c r="Y431" s="114"/>
      <c r="Z431" s="114"/>
    </row>
    <row r="432" spans="1:26" ht="12" customHeight="1">
      <c r="A432" s="116"/>
      <c r="B432" s="116"/>
      <c r="C432" s="129"/>
      <c r="D432" s="116"/>
      <c r="E432" s="117"/>
      <c r="F432" s="116"/>
      <c r="G432" s="117"/>
      <c r="H432" s="116"/>
      <c r="I432" s="117"/>
      <c r="J432" s="116"/>
      <c r="K432" s="117"/>
      <c r="L432" s="114"/>
      <c r="M432" s="114"/>
      <c r="N432" s="114"/>
      <c r="O432" s="114"/>
      <c r="P432" s="114"/>
      <c r="Q432" s="114"/>
      <c r="R432" s="114"/>
      <c r="S432" s="114"/>
      <c r="T432" s="114"/>
      <c r="U432" s="114"/>
      <c r="V432" s="114"/>
      <c r="W432" s="114"/>
      <c r="X432" s="114"/>
      <c r="Y432" s="114"/>
      <c r="Z432" s="114"/>
    </row>
    <row r="433" spans="1:26" ht="12" customHeight="1">
      <c r="A433" s="116"/>
      <c r="B433" s="116"/>
      <c r="C433" s="129"/>
      <c r="D433" s="116"/>
      <c r="E433" s="117"/>
      <c r="F433" s="116"/>
      <c r="G433" s="117"/>
      <c r="H433" s="116"/>
      <c r="I433" s="117"/>
      <c r="J433" s="116"/>
      <c r="K433" s="117"/>
      <c r="L433" s="114"/>
      <c r="M433" s="114"/>
      <c r="N433" s="114"/>
      <c r="O433" s="114"/>
      <c r="P433" s="114"/>
      <c r="Q433" s="114"/>
      <c r="R433" s="114"/>
      <c r="S433" s="114"/>
      <c r="T433" s="114"/>
      <c r="U433" s="114"/>
      <c r="V433" s="114"/>
      <c r="W433" s="114"/>
      <c r="X433" s="114"/>
      <c r="Y433" s="114"/>
      <c r="Z433" s="114"/>
    </row>
    <row r="434" spans="1:26" ht="12" customHeight="1">
      <c r="A434" s="116"/>
      <c r="B434" s="116"/>
      <c r="C434" s="129"/>
      <c r="D434" s="116"/>
      <c r="E434" s="117"/>
      <c r="F434" s="116"/>
      <c r="G434" s="117"/>
      <c r="H434" s="116"/>
      <c r="I434" s="117"/>
      <c r="J434" s="116"/>
      <c r="K434" s="117"/>
      <c r="L434" s="114"/>
      <c r="M434" s="114"/>
      <c r="N434" s="114"/>
      <c r="O434" s="114"/>
      <c r="P434" s="114"/>
      <c r="Q434" s="114"/>
      <c r="R434" s="114"/>
      <c r="S434" s="114"/>
      <c r="T434" s="114"/>
      <c r="U434" s="114"/>
      <c r="V434" s="114"/>
      <c r="W434" s="114"/>
      <c r="X434" s="114"/>
      <c r="Y434" s="114"/>
      <c r="Z434" s="114"/>
    </row>
    <row r="435" spans="1:26" ht="12" customHeight="1">
      <c r="A435" s="116"/>
      <c r="B435" s="116"/>
      <c r="C435" s="129"/>
      <c r="D435" s="116"/>
      <c r="E435" s="117"/>
      <c r="F435" s="116"/>
      <c r="G435" s="117"/>
      <c r="H435" s="116"/>
      <c r="I435" s="117"/>
      <c r="J435" s="116"/>
      <c r="K435" s="117"/>
      <c r="L435" s="114"/>
      <c r="M435" s="114"/>
      <c r="N435" s="114"/>
      <c r="O435" s="114"/>
      <c r="P435" s="114"/>
      <c r="Q435" s="114"/>
      <c r="R435" s="114"/>
      <c r="S435" s="114"/>
      <c r="T435" s="114"/>
      <c r="U435" s="114"/>
      <c r="V435" s="114"/>
      <c r="W435" s="114"/>
      <c r="X435" s="114"/>
      <c r="Y435" s="114"/>
      <c r="Z435" s="114"/>
    </row>
    <row r="436" spans="1:26" ht="12" customHeight="1">
      <c r="A436" s="116"/>
      <c r="B436" s="116"/>
      <c r="C436" s="129"/>
      <c r="D436" s="116"/>
      <c r="E436" s="117"/>
      <c r="F436" s="116"/>
      <c r="G436" s="117"/>
      <c r="H436" s="116"/>
      <c r="I436" s="117"/>
      <c r="J436" s="116"/>
      <c r="K436" s="117"/>
      <c r="L436" s="114"/>
      <c r="M436" s="114"/>
      <c r="N436" s="114"/>
      <c r="O436" s="114"/>
      <c r="P436" s="114"/>
      <c r="Q436" s="114"/>
      <c r="R436" s="114"/>
      <c r="S436" s="114"/>
      <c r="T436" s="114"/>
      <c r="U436" s="114"/>
      <c r="V436" s="114"/>
      <c r="W436" s="114"/>
      <c r="X436" s="114"/>
      <c r="Y436" s="114"/>
      <c r="Z436" s="114"/>
    </row>
    <row r="437" spans="1:26" ht="12" customHeight="1">
      <c r="A437" s="116"/>
      <c r="B437" s="116"/>
      <c r="C437" s="129"/>
      <c r="D437" s="116"/>
      <c r="E437" s="117"/>
      <c r="F437" s="116"/>
      <c r="G437" s="117"/>
      <c r="H437" s="116"/>
      <c r="I437" s="117"/>
      <c r="J437" s="116"/>
      <c r="K437" s="117"/>
      <c r="L437" s="114"/>
      <c r="M437" s="114"/>
      <c r="N437" s="114"/>
      <c r="O437" s="114"/>
      <c r="P437" s="114"/>
      <c r="Q437" s="114"/>
      <c r="R437" s="114"/>
      <c r="S437" s="114"/>
      <c r="T437" s="114"/>
      <c r="U437" s="114"/>
      <c r="V437" s="114"/>
      <c r="W437" s="114"/>
      <c r="X437" s="114"/>
      <c r="Y437" s="114"/>
      <c r="Z437" s="114"/>
    </row>
    <row r="438" spans="1:26" ht="12" customHeight="1">
      <c r="A438" s="116"/>
      <c r="B438" s="116"/>
      <c r="C438" s="129"/>
      <c r="D438" s="116"/>
      <c r="E438" s="117"/>
      <c r="F438" s="116"/>
      <c r="G438" s="117"/>
      <c r="H438" s="116"/>
      <c r="I438" s="117"/>
      <c r="J438" s="116"/>
      <c r="K438" s="117"/>
      <c r="L438" s="114"/>
      <c r="M438" s="114"/>
      <c r="N438" s="114"/>
      <c r="O438" s="114"/>
      <c r="P438" s="114"/>
      <c r="Q438" s="114"/>
      <c r="R438" s="114"/>
      <c r="S438" s="114"/>
      <c r="T438" s="114"/>
      <c r="U438" s="114"/>
      <c r="V438" s="114"/>
      <c r="W438" s="114"/>
      <c r="X438" s="114"/>
      <c r="Y438" s="114"/>
      <c r="Z438" s="114"/>
    </row>
    <row r="439" spans="1:26" ht="12" customHeight="1">
      <c r="A439" s="116"/>
      <c r="B439" s="116"/>
      <c r="C439" s="129"/>
      <c r="D439" s="116"/>
      <c r="E439" s="117"/>
      <c r="F439" s="116"/>
      <c r="G439" s="117"/>
      <c r="H439" s="116"/>
      <c r="I439" s="117"/>
      <c r="J439" s="116"/>
      <c r="K439" s="117"/>
      <c r="L439" s="114"/>
      <c r="M439" s="114"/>
      <c r="N439" s="114"/>
      <c r="O439" s="114"/>
      <c r="P439" s="114"/>
      <c r="Q439" s="114"/>
      <c r="R439" s="114"/>
      <c r="S439" s="114"/>
      <c r="T439" s="114"/>
      <c r="U439" s="114"/>
      <c r="V439" s="114"/>
      <c r="W439" s="114"/>
      <c r="X439" s="114"/>
      <c r="Y439" s="114"/>
      <c r="Z439" s="114"/>
    </row>
    <row r="440" spans="1:26" ht="12" customHeight="1">
      <c r="A440" s="116"/>
      <c r="B440" s="116"/>
      <c r="C440" s="129"/>
      <c r="D440" s="116"/>
      <c r="E440" s="117"/>
      <c r="F440" s="116"/>
      <c r="G440" s="117"/>
      <c r="H440" s="116"/>
      <c r="I440" s="117"/>
      <c r="J440" s="116"/>
      <c r="K440" s="117"/>
      <c r="L440" s="114"/>
      <c r="M440" s="114"/>
      <c r="N440" s="114"/>
      <c r="O440" s="114"/>
      <c r="P440" s="114"/>
      <c r="Q440" s="114"/>
      <c r="R440" s="114"/>
      <c r="S440" s="114"/>
      <c r="T440" s="114"/>
      <c r="U440" s="114"/>
      <c r="V440" s="114"/>
      <c r="W440" s="114"/>
      <c r="X440" s="114"/>
      <c r="Y440" s="114"/>
      <c r="Z440" s="114"/>
    </row>
    <row r="441" spans="1:26" ht="12" customHeight="1">
      <c r="A441" s="116"/>
      <c r="B441" s="116"/>
      <c r="C441" s="129"/>
      <c r="D441" s="116"/>
      <c r="E441" s="117"/>
      <c r="F441" s="116"/>
      <c r="G441" s="117"/>
      <c r="H441" s="116"/>
      <c r="I441" s="117"/>
      <c r="J441" s="116"/>
      <c r="K441" s="117"/>
      <c r="L441" s="114"/>
      <c r="M441" s="114"/>
      <c r="N441" s="114"/>
      <c r="O441" s="114"/>
      <c r="P441" s="114"/>
      <c r="Q441" s="114"/>
      <c r="R441" s="114"/>
      <c r="S441" s="114"/>
      <c r="T441" s="114"/>
      <c r="U441" s="114"/>
      <c r="V441" s="114"/>
      <c r="W441" s="114"/>
      <c r="X441" s="114"/>
      <c r="Y441" s="114"/>
      <c r="Z441" s="114"/>
    </row>
    <row r="442" spans="1:26" ht="12" customHeight="1">
      <c r="A442" s="116"/>
      <c r="B442" s="116"/>
      <c r="C442" s="129"/>
      <c r="D442" s="116"/>
      <c r="E442" s="117"/>
      <c r="F442" s="116"/>
      <c r="G442" s="117"/>
      <c r="H442" s="116"/>
      <c r="I442" s="117"/>
      <c r="J442" s="116"/>
      <c r="K442" s="117"/>
      <c r="L442" s="114"/>
      <c r="M442" s="114"/>
      <c r="N442" s="114"/>
      <c r="O442" s="114"/>
      <c r="P442" s="114"/>
      <c r="Q442" s="114"/>
      <c r="R442" s="114"/>
      <c r="S442" s="114"/>
      <c r="T442" s="114"/>
      <c r="U442" s="114"/>
      <c r="V442" s="114"/>
      <c r="W442" s="114"/>
      <c r="X442" s="114"/>
      <c r="Y442" s="114"/>
      <c r="Z442" s="114"/>
    </row>
    <row r="443" spans="1:26" ht="12" customHeight="1">
      <c r="A443" s="116"/>
      <c r="B443" s="116"/>
      <c r="C443" s="129"/>
      <c r="D443" s="116"/>
      <c r="E443" s="117"/>
      <c r="F443" s="116"/>
      <c r="G443" s="117"/>
      <c r="H443" s="116"/>
      <c r="I443" s="117"/>
      <c r="J443" s="116"/>
      <c r="K443" s="117"/>
      <c r="L443" s="114"/>
      <c r="M443" s="114"/>
      <c r="N443" s="114"/>
      <c r="O443" s="114"/>
      <c r="P443" s="114"/>
      <c r="Q443" s="114"/>
      <c r="R443" s="114"/>
      <c r="S443" s="114"/>
      <c r="T443" s="114"/>
      <c r="U443" s="114"/>
      <c r="V443" s="114"/>
      <c r="W443" s="114"/>
      <c r="X443" s="114"/>
      <c r="Y443" s="114"/>
      <c r="Z443" s="114"/>
    </row>
    <row r="444" spans="1:26" ht="12" customHeight="1">
      <c r="A444" s="116"/>
      <c r="B444" s="116"/>
      <c r="C444" s="129"/>
      <c r="D444" s="116"/>
      <c r="E444" s="117"/>
      <c r="F444" s="116"/>
      <c r="G444" s="117"/>
      <c r="H444" s="116"/>
      <c r="I444" s="117"/>
      <c r="J444" s="116"/>
      <c r="K444" s="117"/>
      <c r="L444" s="114"/>
      <c r="M444" s="114"/>
      <c r="N444" s="114"/>
      <c r="O444" s="114"/>
      <c r="P444" s="114"/>
      <c r="Q444" s="114"/>
      <c r="R444" s="114"/>
      <c r="S444" s="114"/>
      <c r="T444" s="114"/>
      <c r="U444" s="114"/>
      <c r="V444" s="114"/>
      <c r="W444" s="114"/>
      <c r="X444" s="114"/>
      <c r="Y444" s="114"/>
      <c r="Z444" s="114"/>
    </row>
    <row r="445" spans="1:26" ht="12" customHeight="1">
      <c r="A445" s="116"/>
      <c r="B445" s="116"/>
      <c r="C445" s="129"/>
      <c r="D445" s="116"/>
      <c r="E445" s="117"/>
      <c r="F445" s="116"/>
      <c r="G445" s="117"/>
      <c r="H445" s="116"/>
      <c r="I445" s="117"/>
      <c r="J445" s="116"/>
      <c r="K445" s="117"/>
      <c r="L445" s="114"/>
      <c r="M445" s="114"/>
      <c r="N445" s="114"/>
      <c r="O445" s="114"/>
      <c r="P445" s="114"/>
      <c r="Q445" s="114"/>
      <c r="R445" s="114"/>
      <c r="S445" s="114"/>
      <c r="T445" s="114"/>
      <c r="U445" s="114"/>
      <c r="V445" s="114"/>
      <c r="W445" s="114"/>
      <c r="X445" s="114"/>
      <c r="Y445" s="114"/>
      <c r="Z445" s="114"/>
    </row>
    <row r="446" spans="1:26" ht="12" customHeight="1">
      <c r="A446" s="116"/>
      <c r="B446" s="116"/>
      <c r="C446" s="129"/>
      <c r="D446" s="116"/>
      <c r="E446" s="117"/>
      <c r="F446" s="116"/>
      <c r="G446" s="117"/>
      <c r="H446" s="116"/>
      <c r="I446" s="117"/>
      <c r="J446" s="116"/>
      <c r="K446" s="117"/>
      <c r="L446" s="114"/>
      <c r="M446" s="114"/>
      <c r="N446" s="114"/>
      <c r="O446" s="114"/>
      <c r="P446" s="114"/>
      <c r="Q446" s="114"/>
      <c r="R446" s="114"/>
      <c r="S446" s="114"/>
      <c r="T446" s="114"/>
      <c r="U446" s="114"/>
      <c r="V446" s="114"/>
      <c r="W446" s="114"/>
      <c r="X446" s="114"/>
      <c r="Y446" s="114"/>
      <c r="Z446" s="114"/>
    </row>
    <row r="447" spans="1:26" ht="12" customHeight="1">
      <c r="A447" s="116"/>
      <c r="B447" s="116"/>
      <c r="C447" s="129"/>
      <c r="D447" s="116"/>
      <c r="E447" s="117"/>
      <c r="F447" s="116"/>
      <c r="G447" s="117"/>
      <c r="H447" s="116"/>
      <c r="I447" s="117"/>
      <c r="J447" s="116"/>
      <c r="K447" s="117"/>
      <c r="L447" s="114"/>
      <c r="M447" s="114"/>
      <c r="N447" s="114"/>
      <c r="O447" s="114"/>
      <c r="P447" s="114"/>
      <c r="Q447" s="114"/>
      <c r="R447" s="114"/>
      <c r="S447" s="114"/>
      <c r="T447" s="114"/>
      <c r="U447" s="114"/>
      <c r="V447" s="114"/>
      <c r="W447" s="114"/>
      <c r="X447" s="114"/>
      <c r="Y447" s="114"/>
      <c r="Z447" s="114"/>
    </row>
    <row r="448" spans="1:26" ht="12" customHeight="1">
      <c r="A448" s="116"/>
      <c r="B448" s="116"/>
      <c r="C448" s="129"/>
      <c r="D448" s="116"/>
      <c r="E448" s="117"/>
      <c r="F448" s="116"/>
      <c r="G448" s="117"/>
      <c r="H448" s="116"/>
      <c r="I448" s="117"/>
      <c r="J448" s="116"/>
      <c r="K448" s="117"/>
      <c r="L448" s="114"/>
      <c r="M448" s="114"/>
      <c r="N448" s="114"/>
      <c r="O448" s="114"/>
      <c r="P448" s="114"/>
      <c r="Q448" s="114"/>
      <c r="R448" s="114"/>
      <c r="S448" s="114"/>
      <c r="T448" s="114"/>
      <c r="U448" s="114"/>
      <c r="V448" s="114"/>
      <c r="W448" s="114"/>
      <c r="X448" s="114"/>
      <c r="Y448" s="114"/>
      <c r="Z448" s="114"/>
    </row>
    <row r="449" spans="1:26" ht="12" customHeight="1">
      <c r="A449" s="116"/>
      <c r="B449" s="116"/>
      <c r="C449" s="129"/>
      <c r="D449" s="116"/>
      <c r="E449" s="117"/>
      <c r="F449" s="116"/>
      <c r="G449" s="117"/>
      <c r="H449" s="116"/>
      <c r="I449" s="117"/>
      <c r="J449" s="116"/>
      <c r="K449" s="117"/>
      <c r="L449" s="114"/>
      <c r="M449" s="114"/>
      <c r="N449" s="114"/>
      <c r="O449" s="114"/>
      <c r="P449" s="114"/>
      <c r="Q449" s="114"/>
      <c r="R449" s="114"/>
      <c r="S449" s="114"/>
      <c r="T449" s="114"/>
      <c r="U449" s="114"/>
      <c r="V449" s="114"/>
      <c r="W449" s="114"/>
      <c r="X449" s="114"/>
      <c r="Y449" s="114"/>
      <c r="Z449" s="114"/>
    </row>
    <row r="450" spans="1:26" ht="12" customHeight="1">
      <c r="A450" s="116"/>
      <c r="B450" s="116"/>
      <c r="C450" s="129"/>
      <c r="D450" s="116"/>
      <c r="E450" s="117"/>
      <c r="F450" s="116"/>
      <c r="G450" s="117"/>
      <c r="H450" s="116"/>
      <c r="I450" s="117"/>
      <c r="J450" s="116"/>
      <c r="K450" s="117"/>
      <c r="L450" s="114"/>
      <c r="M450" s="114"/>
      <c r="N450" s="114"/>
      <c r="O450" s="114"/>
      <c r="P450" s="114"/>
      <c r="Q450" s="114"/>
      <c r="R450" s="114"/>
      <c r="S450" s="114"/>
      <c r="T450" s="114"/>
      <c r="U450" s="114"/>
      <c r="V450" s="114"/>
      <c r="W450" s="114"/>
      <c r="X450" s="114"/>
      <c r="Y450" s="114"/>
      <c r="Z450" s="114"/>
    </row>
    <row r="451" spans="1:26" ht="12" customHeight="1">
      <c r="A451" s="116"/>
      <c r="B451" s="116"/>
      <c r="C451" s="129"/>
      <c r="D451" s="116"/>
      <c r="E451" s="117"/>
      <c r="F451" s="116"/>
      <c r="G451" s="117"/>
      <c r="H451" s="116"/>
      <c r="I451" s="117"/>
      <c r="J451" s="116"/>
      <c r="K451" s="117"/>
      <c r="L451" s="114"/>
      <c r="M451" s="114"/>
      <c r="N451" s="114"/>
      <c r="O451" s="114"/>
      <c r="P451" s="114"/>
      <c r="Q451" s="114"/>
      <c r="R451" s="114"/>
      <c r="S451" s="114"/>
      <c r="T451" s="114"/>
      <c r="U451" s="114"/>
      <c r="V451" s="114"/>
      <c r="W451" s="114"/>
      <c r="X451" s="114"/>
      <c r="Y451" s="114"/>
      <c r="Z451" s="114"/>
    </row>
    <row r="452" spans="1:26" ht="12" customHeight="1">
      <c r="A452" s="116"/>
      <c r="B452" s="116"/>
      <c r="C452" s="129"/>
      <c r="D452" s="116"/>
      <c r="E452" s="117"/>
      <c r="F452" s="116"/>
      <c r="G452" s="117"/>
      <c r="H452" s="116"/>
      <c r="I452" s="117"/>
      <c r="J452" s="116"/>
      <c r="K452" s="117"/>
      <c r="L452" s="114"/>
      <c r="M452" s="114"/>
      <c r="N452" s="114"/>
      <c r="O452" s="114"/>
      <c r="P452" s="114"/>
      <c r="Q452" s="114"/>
      <c r="R452" s="114"/>
      <c r="S452" s="114"/>
      <c r="T452" s="114"/>
      <c r="U452" s="114"/>
      <c r="V452" s="114"/>
      <c r="W452" s="114"/>
      <c r="X452" s="114"/>
      <c r="Y452" s="114"/>
      <c r="Z452" s="114"/>
    </row>
    <row r="453" spans="1:26" ht="12" customHeight="1">
      <c r="A453" s="116"/>
      <c r="B453" s="116"/>
      <c r="C453" s="129"/>
      <c r="D453" s="116"/>
      <c r="E453" s="117"/>
      <c r="F453" s="116"/>
      <c r="G453" s="117"/>
      <c r="H453" s="116"/>
      <c r="I453" s="117"/>
      <c r="J453" s="116"/>
      <c r="K453" s="117"/>
      <c r="L453" s="114"/>
      <c r="M453" s="114"/>
      <c r="N453" s="114"/>
      <c r="O453" s="114"/>
      <c r="P453" s="114"/>
      <c r="Q453" s="114"/>
      <c r="R453" s="114"/>
      <c r="S453" s="114"/>
      <c r="T453" s="114"/>
      <c r="U453" s="114"/>
      <c r="V453" s="114"/>
      <c r="W453" s="114"/>
      <c r="X453" s="114"/>
      <c r="Y453" s="114"/>
      <c r="Z453" s="114"/>
    </row>
    <row r="454" spans="1:26" ht="12" customHeight="1">
      <c r="A454" s="116"/>
      <c r="B454" s="116"/>
      <c r="C454" s="129"/>
      <c r="D454" s="116"/>
      <c r="E454" s="117"/>
      <c r="F454" s="116"/>
      <c r="G454" s="117"/>
      <c r="H454" s="116"/>
      <c r="I454" s="117"/>
      <c r="J454" s="116"/>
      <c r="K454" s="117"/>
      <c r="L454" s="114"/>
      <c r="M454" s="114"/>
      <c r="N454" s="114"/>
      <c r="O454" s="114"/>
      <c r="P454" s="114"/>
      <c r="Q454" s="114"/>
      <c r="R454" s="114"/>
      <c r="S454" s="114"/>
      <c r="T454" s="114"/>
      <c r="U454" s="114"/>
      <c r="V454" s="114"/>
      <c r="W454" s="114"/>
      <c r="X454" s="114"/>
      <c r="Y454" s="114"/>
      <c r="Z454" s="114"/>
    </row>
    <row r="455" spans="1:26" ht="12" customHeight="1">
      <c r="A455" s="116"/>
      <c r="B455" s="116"/>
      <c r="C455" s="129"/>
      <c r="D455" s="116"/>
      <c r="E455" s="117"/>
      <c r="F455" s="116"/>
      <c r="G455" s="117"/>
      <c r="H455" s="116"/>
      <c r="I455" s="117"/>
      <c r="J455" s="116"/>
      <c r="K455" s="117"/>
      <c r="L455" s="114"/>
      <c r="M455" s="114"/>
      <c r="N455" s="114"/>
      <c r="O455" s="114"/>
      <c r="P455" s="114"/>
      <c r="Q455" s="114"/>
      <c r="R455" s="114"/>
      <c r="S455" s="114"/>
      <c r="T455" s="114"/>
      <c r="U455" s="114"/>
      <c r="V455" s="114"/>
      <c r="W455" s="114"/>
      <c r="X455" s="114"/>
      <c r="Y455" s="114"/>
      <c r="Z455" s="114"/>
    </row>
    <row r="456" spans="1:26" ht="12" customHeight="1">
      <c r="A456" s="116"/>
      <c r="B456" s="116"/>
      <c r="C456" s="129"/>
      <c r="D456" s="116"/>
      <c r="E456" s="117"/>
      <c r="F456" s="116"/>
      <c r="G456" s="117"/>
      <c r="H456" s="116"/>
      <c r="I456" s="117"/>
      <c r="J456" s="116"/>
      <c r="K456" s="117"/>
      <c r="L456" s="114"/>
      <c r="M456" s="114"/>
      <c r="N456" s="114"/>
      <c r="O456" s="114"/>
      <c r="P456" s="114"/>
      <c r="Q456" s="114"/>
      <c r="R456" s="114"/>
      <c r="S456" s="114"/>
      <c r="T456" s="114"/>
      <c r="U456" s="114"/>
      <c r="V456" s="114"/>
      <c r="W456" s="114"/>
      <c r="X456" s="114"/>
      <c r="Y456" s="114"/>
      <c r="Z456" s="114"/>
    </row>
    <row r="457" spans="1:26" ht="12" customHeight="1">
      <c r="A457" s="116"/>
      <c r="B457" s="116"/>
      <c r="C457" s="129"/>
      <c r="D457" s="116"/>
      <c r="E457" s="117"/>
      <c r="F457" s="116"/>
      <c r="G457" s="117"/>
      <c r="H457" s="116"/>
      <c r="I457" s="117"/>
      <c r="J457" s="116"/>
      <c r="K457" s="117"/>
      <c r="L457" s="114"/>
      <c r="M457" s="114"/>
      <c r="N457" s="114"/>
      <c r="O457" s="114"/>
      <c r="P457" s="114"/>
      <c r="Q457" s="114"/>
      <c r="R457" s="114"/>
      <c r="S457" s="114"/>
      <c r="T457" s="114"/>
      <c r="U457" s="114"/>
      <c r="V457" s="114"/>
      <c r="W457" s="114"/>
      <c r="X457" s="114"/>
      <c r="Y457" s="114"/>
      <c r="Z457" s="114"/>
    </row>
    <row r="458" spans="1:26" ht="12" customHeight="1">
      <c r="A458" s="116"/>
      <c r="B458" s="116"/>
      <c r="C458" s="129"/>
      <c r="D458" s="116"/>
      <c r="E458" s="117"/>
      <c r="F458" s="116"/>
      <c r="G458" s="117"/>
      <c r="H458" s="116"/>
      <c r="I458" s="117"/>
      <c r="J458" s="116"/>
      <c r="K458" s="117"/>
      <c r="L458" s="114"/>
      <c r="M458" s="114"/>
      <c r="N458" s="114"/>
      <c r="O458" s="114"/>
      <c r="P458" s="114"/>
      <c r="Q458" s="114"/>
      <c r="R458" s="114"/>
      <c r="S458" s="114"/>
      <c r="T458" s="114"/>
      <c r="U458" s="114"/>
      <c r="V458" s="114"/>
      <c r="W458" s="114"/>
      <c r="X458" s="114"/>
      <c r="Y458" s="114"/>
      <c r="Z458" s="114"/>
    </row>
    <row r="459" spans="1:26" ht="12" customHeight="1">
      <c r="A459" s="116"/>
      <c r="B459" s="116"/>
      <c r="C459" s="129"/>
      <c r="D459" s="116"/>
      <c r="E459" s="117"/>
      <c r="F459" s="116"/>
      <c r="G459" s="117"/>
      <c r="H459" s="116"/>
      <c r="I459" s="117"/>
      <c r="J459" s="116"/>
      <c r="K459" s="117"/>
      <c r="L459" s="114"/>
      <c r="M459" s="114"/>
      <c r="N459" s="114"/>
      <c r="O459" s="114"/>
      <c r="P459" s="114"/>
      <c r="Q459" s="114"/>
      <c r="R459" s="114"/>
      <c r="S459" s="114"/>
      <c r="T459" s="114"/>
      <c r="U459" s="114"/>
      <c r="V459" s="114"/>
      <c r="W459" s="114"/>
      <c r="X459" s="114"/>
      <c r="Y459" s="114"/>
      <c r="Z459" s="114"/>
    </row>
    <row r="460" spans="1:26" ht="12" customHeight="1">
      <c r="A460" s="116"/>
      <c r="B460" s="116"/>
      <c r="C460" s="129"/>
      <c r="D460" s="116"/>
      <c r="E460" s="117"/>
      <c r="F460" s="116"/>
      <c r="G460" s="117"/>
      <c r="H460" s="116"/>
      <c r="I460" s="117"/>
      <c r="J460" s="116"/>
      <c r="K460" s="117"/>
      <c r="L460" s="114"/>
      <c r="M460" s="114"/>
      <c r="N460" s="114"/>
      <c r="O460" s="114"/>
      <c r="P460" s="114"/>
      <c r="Q460" s="114"/>
      <c r="R460" s="114"/>
      <c r="S460" s="114"/>
      <c r="T460" s="114"/>
      <c r="U460" s="114"/>
      <c r="V460" s="114"/>
      <c r="W460" s="114"/>
      <c r="X460" s="114"/>
      <c r="Y460" s="114"/>
      <c r="Z460" s="114"/>
    </row>
    <row r="461" spans="1:26" ht="12" customHeight="1">
      <c r="A461" s="116"/>
      <c r="B461" s="116"/>
      <c r="C461" s="129"/>
      <c r="D461" s="116"/>
      <c r="E461" s="117"/>
      <c r="F461" s="116"/>
      <c r="G461" s="117"/>
      <c r="H461" s="116"/>
      <c r="I461" s="117"/>
      <c r="J461" s="116"/>
      <c r="K461" s="117"/>
      <c r="L461" s="114"/>
      <c r="M461" s="114"/>
      <c r="N461" s="114"/>
      <c r="O461" s="114"/>
      <c r="P461" s="114"/>
      <c r="Q461" s="114"/>
      <c r="R461" s="114"/>
      <c r="S461" s="114"/>
      <c r="T461" s="114"/>
      <c r="U461" s="114"/>
      <c r="V461" s="114"/>
      <c r="W461" s="114"/>
      <c r="X461" s="114"/>
      <c r="Y461" s="114"/>
      <c r="Z461" s="114"/>
    </row>
    <row r="462" spans="1:26" ht="12" customHeight="1">
      <c r="A462" s="116"/>
      <c r="B462" s="116"/>
      <c r="C462" s="129"/>
      <c r="D462" s="116"/>
      <c r="E462" s="117"/>
      <c r="F462" s="116"/>
      <c r="G462" s="117"/>
      <c r="H462" s="116"/>
      <c r="I462" s="117"/>
      <c r="J462" s="116"/>
      <c r="K462" s="117"/>
      <c r="L462" s="114"/>
      <c r="M462" s="114"/>
      <c r="N462" s="114"/>
      <c r="O462" s="114"/>
      <c r="P462" s="114"/>
      <c r="Q462" s="114"/>
      <c r="R462" s="114"/>
      <c r="S462" s="114"/>
      <c r="T462" s="114"/>
      <c r="U462" s="114"/>
      <c r="V462" s="114"/>
      <c r="W462" s="114"/>
      <c r="X462" s="114"/>
      <c r="Y462" s="114"/>
      <c r="Z462" s="114"/>
    </row>
    <row r="463" spans="1:26" ht="12" customHeight="1">
      <c r="A463" s="116"/>
      <c r="B463" s="116"/>
      <c r="C463" s="129"/>
      <c r="D463" s="116"/>
      <c r="E463" s="117"/>
      <c r="F463" s="116"/>
      <c r="G463" s="117"/>
      <c r="H463" s="116"/>
      <c r="I463" s="117"/>
      <c r="J463" s="116"/>
      <c r="K463" s="117"/>
      <c r="L463" s="114"/>
      <c r="M463" s="114"/>
      <c r="N463" s="114"/>
      <c r="O463" s="114"/>
      <c r="P463" s="114"/>
      <c r="Q463" s="114"/>
      <c r="R463" s="114"/>
      <c r="S463" s="114"/>
      <c r="T463" s="114"/>
      <c r="U463" s="114"/>
      <c r="V463" s="114"/>
      <c r="W463" s="114"/>
      <c r="X463" s="114"/>
      <c r="Y463" s="114"/>
      <c r="Z463" s="114"/>
    </row>
    <row r="464" spans="1:26" ht="12" customHeight="1">
      <c r="A464" s="116"/>
      <c r="B464" s="116"/>
      <c r="C464" s="129"/>
      <c r="D464" s="116"/>
      <c r="E464" s="117"/>
      <c r="F464" s="116"/>
      <c r="G464" s="117"/>
      <c r="H464" s="116"/>
      <c r="I464" s="117"/>
      <c r="J464" s="116"/>
      <c r="K464" s="117"/>
      <c r="L464" s="114"/>
      <c r="M464" s="114"/>
      <c r="N464" s="114"/>
      <c r="O464" s="114"/>
      <c r="P464" s="114"/>
      <c r="Q464" s="114"/>
      <c r="R464" s="114"/>
      <c r="S464" s="114"/>
      <c r="T464" s="114"/>
      <c r="U464" s="114"/>
      <c r="V464" s="114"/>
      <c r="W464" s="114"/>
      <c r="X464" s="114"/>
      <c r="Y464" s="114"/>
      <c r="Z464" s="114"/>
    </row>
    <row r="465" spans="1:26" ht="12" customHeight="1">
      <c r="A465" s="116"/>
      <c r="B465" s="116"/>
      <c r="C465" s="129"/>
      <c r="D465" s="116"/>
      <c r="E465" s="117"/>
      <c r="F465" s="116"/>
      <c r="G465" s="117"/>
      <c r="H465" s="116"/>
      <c r="I465" s="117"/>
      <c r="J465" s="116"/>
      <c r="K465" s="117"/>
      <c r="L465" s="114"/>
      <c r="M465" s="114"/>
      <c r="N465" s="114"/>
      <c r="O465" s="114"/>
      <c r="P465" s="114"/>
      <c r="Q465" s="114"/>
      <c r="R465" s="114"/>
      <c r="S465" s="114"/>
      <c r="T465" s="114"/>
      <c r="U465" s="114"/>
      <c r="V465" s="114"/>
      <c r="W465" s="114"/>
      <c r="X465" s="114"/>
      <c r="Y465" s="114"/>
      <c r="Z465" s="114"/>
    </row>
    <row r="466" spans="1:26" ht="12" customHeight="1">
      <c r="A466" s="116"/>
      <c r="B466" s="116"/>
      <c r="C466" s="129"/>
      <c r="D466" s="116"/>
      <c r="E466" s="117"/>
      <c r="F466" s="116"/>
      <c r="G466" s="117"/>
      <c r="H466" s="116"/>
      <c r="I466" s="117"/>
      <c r="J466" s="116"/>
      <c r="K466" s="117"/>
      <c r="L466" s="114"/>
      <c r="M466" s="114"/>
      <c r="N466" s="114"/>
      <c r="O466" s="114"/>
      <c r="P466" s="114"/>
      <c r="Q466" s="114"/>
      <c r="R466" s="114"/>
      <c r="S466" s="114"/>
      <c r="T466" s="114"/>
      <c r="U466" s="114"/>
      <c r="V466" s="114"/>
      <c r="W466" s="114"/>
      <c r="X466" s="114"/>
      <c r="Y466" s="114"/>
      <c r="Z466" s="114"/>
    </row>
    <row r="467" spans="1:26" ht="12" customHeight="1">
      <c r="A467" s="116"/>
      <c r="B467" s="116"/>
      <c r="C467" s="129"/>
      <c r="D467" s="116"/>
      <c r="E467" s="117"/>
      <c r="F467" s="116"/>
      <c r="G467" s="117"/>
      <c r="H467" s="116"/>
      <c r="I467" s="117"/>
      <c r="J467" s="116"/>
      <c r="K467" s="117"/>
      <c r="L467" s="114"/>
      <c r="M467" s="114"/>
      <c r="N467" s="114"/>
      <c r="O467" s="114"/>
      <c r="P467" s="114"/>
      <c r="Q467" s="114"/>
      <c r="R467" s="114"/>
      <c r="S467" s="114"/>
      <c r="T467" s="114"/>
      <c r="U467" s="114"/>
      <c r="V467" s="114"/>
      <c r="W467" s="114"/>
      <c r="X467" s="114"/>
      <c r="Y467" s="114"/>
      <c r="Z467" s="114"/>
    </row>
    <row r="468" spans="1:26" ht="12" customHeight="1">
      <c r="A468" s="116"/>
      <c r="B468" s="116"/>
      <c r="C468" s="129"/>
      <c r="D468" s="116"/>
      <c r="E468" s="117"/>
      <c r="F468" s="116"/>
      <c r="G468" s="117"/>
      <c r="H468" s="116"/>
      <c r="I468" s="117"/>
      <c r="J468" s="116"/>
      <c r="K468" s="117"/>
      <c r="L468" s="114"/>
      <c r="M468" s="114"/>
      <c r="N468" s="114"/>
      <c r="O468" s="114"/>
      <c r="P468" s="114"/>
      <c r="Q468" s="114"/>
      <c r="R468" s="114"/>
      <c r="S468" s="114"/>
      <c r="T468" s="114"/>
      <c r="U468" s="114"/>
      <c r="V468" s="114"/>
      <c r="W468" s="114"/>
      <c r="X468" s="114"/>
      <c r="Y468" s="114"/>
      <c r="Z468" s="114"/>
    </row>
    <row r="469" spans="1:26" ht="12" customHeight="1">
      <c r="A469" s="116"/>
      <c r="B469" s="116"/>
      <c r="C469" s="129"/>
      <c r="D469" s="116"/>
      <c r="E469" s="117"/>
      <c r="F469" s="116"/>
      <c r="G469" s="117"/>
      <c r="H469" s="116"/>
      <c r="I469" s="117"/>
      <c r="J469" s="116"/>
      <c r="K469" s="117"/>
      <c r="L469" s="114"/>
      <c r="M469" s="114"/>
      <c r="N469" s="114"/>
      <c r="O469" s="114"/>
      <c r="P469" s="114"/>
      <c r="Q469" s="114"/>
      <c r="R469" s="114"/>
      <c r="S469" s="114"/>
      <c r="T469" s="114"/>
      <c r="U469" s="114"/>
      <c r="V469" s="114"/>
      <c r="W469" s="114"/>
      <c r="X469" s="114"/>
      <c r="Y469" s="114"/>
      <c r="Z469" s="114"/>
    </row>
    <row r="470" spans="1:26" ht="12" customHeight="1">
      <c r="A470" s="116"/>
      <c r="B470" s="116"/>
      <c r="C470" s="129"/>
      <c r="D470" s="116"/>
      <c r="E470" s="117"/>
      <c r="F470" s="116"/>
      <c r="G470" s="117"/>
      <c r="H470" s="116"/>
      <c r="I470" s="117"/>
      <c r="J470" s="116"/>
      <c r="K470" s="117"/>
      <c r="L470" s="114"/>
      <c r="M470" s="114"/>
      <c r="N470" s="114"/>
      <c r="O470" s="114"/>
      <c r="P470" s="114"/>
      <c r="Q470" s="114"/>
      <c r="R470" s="114"/>
      <c r="S470" s="114"/>
      <c r="T470" s="114"/>
      <c r="U470" s="114"/>
      <c r="V470" s="114"/>
      <c r="W470" s="114"/>
      <c r="X470" s="114"/>
      <c r="Y470" s="114"/>
      <c r="Z470" s="114"/>
    </row>
    <row r="471" spans="1:26" ht="12" customHeight="1">
      <c r="A471" s="116"/>
      <c r="B471" s="116"/>
      <c r="C471" s="129"/>
      <c r="D471" s="116"/>
      <c r="E471" s="117"/>
      <c r="F471" s="116"/>
      <c r="G471" s="117"/>
      <c r="H471" s="116"/>
      <c r="I471" s="117"/>
      <c r="J471" s="116"/>
      <c r="K471" s="117"/>
      <c r="L471" s="114"/>
      <c r="M471" s="114"/>
      <c r="N471" s="114"/>
      <c r="O471" s="114"/>
      <c r="P471" s="114"/>
      <c r="Q471" s="114"/>
      <c r="R471" s="114"/>
      <c r="S471" s="114"/>
      <c r="T471" s="114"/>
      <c r="U471" s="114"/>
      <c r="V471" s="114"/>
      <c r="W471" s="114"/>
      <c r="X471" s="114"/>
      <c r="Y471" s="114"/>
      <c r="Z471" s="114"/>
    </row>
    <row r="472" spans="1:26" ht="12" customHeight="1">
      <c r="A472" s="116"/>
      <c r="B472" s="116"/>
      <c r="C472" s="129"/>
      <c r="D472" s="116"/>
      <c r="E472" s="117"/>
      <c r="F472" s="116"/>
      <c r="G472" s="117"/>
      <c r="H472" s="116"/>
      <c r="I472" s="117"/>
      <c r="J472" s="116"/>
      <c r="K472" s="117"/>
      <c r="L472" s="114"/>
      <c r="M472" s="114"/>
      <c r="N472" s="114"/>
      <c r="O472" s="114"/>
      <c r="P472" s="114"/>
      <c r="Q472" s="114"/>
      <c r="R472" s="114"/>
      <c r="S472" s="114"/>
      <c r="T472" s="114"/>
      <c r="U472" s="114"/>
      <c r="V472" s="114"/>
      <c r="W472" s="114"/>
      <c r="X472" s="114"/>
      <c r="Y472" s="114"/>
      <c r="Z472" s="114"/>
    </row>
    <row r="473" spans="1:26" ht="12" customHeight="1">
      <c r="A473" s="116"/>
      <c r="B473" s="116"/>
      <c r="C473" s="129"/>
      <c r="D473" s="116"/>
      <c r="E473" s="117"/>
      <c r="F473" s="116"/>
      <c r="G473" s="117"/>
      <c r="H473" s="116"/>
      <c r="I473" s="117"/>
      <c r="J473" s="116"/>
      <c r="K473" s="117"/>
      <c r="L473" s="114"/>
      <c r="M473" s="114"/>
      <c r="N473" s="114"/>
      <c r="O473" s="114"/>
      <c r="P473" s="114"/>
      <c r="Q473" s="114"/>
      <c r="R473" s="114"/>
      <c r="S473" s="114"/>
      <c r="T473" s="114"/>
      <c r="U473" s="114"/>
      <c r="V473" s="114"/>
      <c r="W473" s="114"/>
      <c r="X473" s="114"/>
      <c r="Y473" s="114"/>
      <c r="Z473" s="114"/>
    </row>
    <row r="474" spans="1:26" ht="12" customHeight="1">
      <c r="A474" s="116"/>
      <c r="B474" s="116"/>
      <c r="C474" s="129"/>
      <c r="D474" s="116"/>
      <c r="E474" s="117"/>
      <c r="F474" s="116"/>
      <c r="G474" s="117"/>
      <c r="H474" s="116"/>
      <c r="I474" s="117"/>
      <c r="J474" s="116"/>
      <c r="K474" s="117"/>
      <c r="L474" s="114"/>
      <c r="M474" s="114"/>
      <c r="N474" s="114"/>
      <c r="O474" s="114"/>
      <c r="P474" s="114"/>
      <c r="Q474" s="114"/>
      <c r="R474" s="114"/>
      <c r="S474" s="114"/>
      <c r="T474" s="114"/>
      <c r="U474" s="114"/>
      <c r="V474" s="114"/>
      <c r="W474" s="114"/>
      <c r="X474" s="114"/>
      <c r="Y474" s="114"/>
      <c r="Z474" s="114"/>
    </row>
    <row r="475" spans="1:26" ht="12" customHeight="1">
      <c r="A475" s="116"/>
      <c r="B475" s="116"/>
      <c r="C475" s="129"/>
      <c r="D475" s="116"/>
      <c r="E475" s="117"/>
      <c r="F475" s="116"/>
      <c r="G475" s="117"/>
      <c r="H475" s="116"/>
      <c r="I475" s="117"/>
      <c r="J475" s="116"/>
      <c r="K475" s="117"/>
      <c r="L475" s="114"/>
      <c r="M475" s="114"/>
      <c r="N475" s="114"/>
      <c r="O475" s="114"/>
      <c r="P475" s="114"/>
      <c r="Q475" s="114"/>
      <c r="R475" s="114"/>
      <c r="S475" s="114"/>
      <c r="T475" s="114"/>
      <c r="U475" s="114"/>
      <c r="V475" s="114"/>
      <c r="W475" s="114"/>
      <c r="X475" s="114"/>
      <c r="Y475" s="114"/>
      <c r="Z475" s="114"/>
    </row>
    <row r="476" spans="1:26" ht="12" customHeight="1">
      <c r="A476" s="116"/>
      <c r="B476" s="116"/>
      <c r="C476" s="129"/>
      <c r="D476" s="116"/>
      <c r="E476" s="117"/>
      <c r="F476" s="116"/>
      <c r="G476" s="117"/>
      <c r="H476" s="116"/>
      <c r="I476" s="117"/>
      <c r="J476" s="116"/>
      <c r="K476" s="117"/>
      <c r="L476" s="114"/>
      <c r="M476" s="114"/>
      <c r="N476" s="114"/>
      <c r="O476" s="114"/>
      <c r="P476" s="114"/>
      <c r="Q476" s="114"/>
      <c r="R476" s="114"/>
      <c r="S476" s="114"/>
      <c r="T476" s="114"/>
      <c r="U476" s="114"/>
      <c r="V476" s="114"/>
      <c r="W476" s="114"/>
      <c r="X476" s="114"/>
      <c r="Y476" s="114"/>
      <c r="Z476" s="114"/>
    </row>
    <row r="477" spans="1:26" ht="12" customHeight="1">
      <c r="A477" s="116"/>
      <c r="B477" s="116"/>
      <c r="C477" s="129"/>
      <c r="D477" s="116"/>
      <c r="E477" s="117"/>
      <c r="F477" s="116"/>
      <c r="G477" s="117"/>
      <c r="H477" s="116"/>
      <c r="I477" s="117"/>
      <c r="J477" s="116"/>
      <c r="K477" s="117"/>
      <c r="L477" s="114"/>
      <c r="M477" s="114"/>
      <c r="N477" s="114"/>
      <c r="O477" s="114"/>
      <c r="P477" s="114"/>
      <c r="Q477" s="114"/>
      <c r="R477" s="114"/>
      <c r="S477" s="114"/>
      <c r="T477" s="114"/>
      <c r="U477" s="114"/>
      <c r="V477" s="114"/>
      <c r="W477" s="114"/>
      <c r="X477" s="114"/>
      <c r="Y477" s="114"/>
      <c r="Z477" s="114"/>
    </row>
    <row r="478" spans="1:26" ht="12" customHeight="1">
      <c r="A478" s="116"/>
      <c r="B478" s="116"/>
      <c r="C478" s="129"/>
      <c r="D478" s="116"/>
      <c r="E478" s="117"/>
      <c r="F478" s="116"/>
      <c r="G478" s="117"/>
      <c r="H478" s="116"/>
      <c r="I478" s="117"/>
      <c r="J478" s="116"/>
      <c r="K478" s="117"/>
      <c r="L478" s="114"/>
      <c r="M478" s="114"/>
      <c r="N478" s="114"/>
      <c r="O478" s="114"/>
      <c r="P478" s="114"/>
      <c r="Q478" s="114"/>
      <c r="R478" s="114"/>
      <c r="S478" s="114"/>
      <c r="T478" s="114"/>
      <c r="U478" s="114"/>
      <c r="V478" s="114"/>
      <c r="W478" s="114"/>
      <c r="X478" s="114"/>
      <c r="Y478" s="114"/>
      <c r="Z478" s="114"/>
    </row>
    <row r="479" spans="1:26" ht="12" customHeight="1">
      <c r="A479" s="116"/>
      <c r="B479" s="116"/>
      <c r="C479" s="129"/>
      <c r="D479" s="116"/>
      <c r="E479" s="117"/>
      <c r="F479" s="116"/>
      <c r="G479" s="117"/>
      <c r="H479" s="116"/>
      <c r="I479" s="117"/>
      <c r="J479" s="116"/>
      <c r="K479" s="117"/>
      <c r="L479" s="114"/>
      <c r="M479" s="114"/>
      <c r="N479" s="114"/>
      <c r="O479" s="114"/>
      <c r="P479" s="114"/>
      <c r="Q479" s="114"/>
      <c r="R479" s="114"/>
      <c r="S479" s="114"/>
      <c r="T479" s="114"/>
      <c r="U479" s="114"/>
      <c r="V479" s="114"/>
      <c r="W479" s="114"/>
      <c r="X479" s="114"/>
      <c r="Y479" s="114"/>
      <c r="Z479" s="114"/>
    </row>
    <row r="480" spans="1:26" ht="12" customHeight="1">
      <c r="A480" s="116"/>
      <c r="B480" s="116"/>
      <c r="C480" s="129"/>
      <c r="D480" s="116"/>
      <c r="E480" s="117"/>
      <c r="F480" s="116"/>
      <c r="G480" s="117"/>
      <c r="H480" s="116"/>
      <c r="I480" s="117"/>
      <c r="J480" s="116"/>
      <c r="K480" s="117"/>
      <c r="L480" s="114"/>
      <c r="M480" s="114"/>
      <c r="N480" s="114"/>
      <c r="O480" s="114"/>
      <c r="P480" s="114"/>
      <c r="Q480" s="114"/>
      <c r="R480" s="114"/>
      <c r="S480" s="114"/>
      <c r="T480" s="114"/>
      <c r="U480" s="114"/>
      <c r="V480" s="114"/>
      <c r="W480" s="114"/>
      <c r="X480" s="114"/>
      <c r="Y480" s="114"/>
      <c r="Z480" s="114"/>
    </row>
    <row r="481" spans="1:26" ht="12" customHeight="1">
      <c r="A481" s="116"/>
      <c r="B481" s="116"/>
      <c r="C481" s="129"/>
      <c r="D481" s="116"/>
      <c r="E481" s="117"/>
      <c r="F481" s="116"/>
      <c r="G481" s="117"/>
      <c r="H481" s="116"/>
      <c r="I481" s="117"/>
      <c r="J481" s="116"/>
      <c r="K481" s="117"/>
      <c r="L481" s="114"/>
      <c r="M481" s="114"/>
      <c r="N481" s="114"/>
      <c r="O481" s="114"/>
      <c r="P481" s="114"/>
      <c r="Q481" s="114"/>
      <c r="R481" s="114"/>
      <c r="S481" s="114"/>
      <c r="T481" s="114"/>
      <c r="U481" s="114"/>
      <c r="V481" s="114"/>
      <c r="W481" s="114"/>
      <c r="X481" s="114"/>
      <c r="Y481" s="114"/>
      <c r="Z481" s="114"/>
    </row>
    <row r="482" spans="1:26" ht="12" customHeight="1">
      <c r="A482" s="116"/>
      <c r="B482" s="116"/>
      <c r="C482" s="129"/>
      <c r="D482" s="116"/>
      <c r="E482" s="117"/>
      <c r="F482" s="116"/>
      <c r="G482" s="117"/>
      <c r="H482" s="116"/>
      <c r="I482" s="117"/>
      <c r="J482" s="116"/>
      <c r="K482" s="117"/>
      <c r="L482" s="114"/>
      <c r="M482" s="114"/>
      <c r="N482" s="114"/>
      <c r="O482" s="114"/>
      <c r="P482" s="114"/>
      <c r="Q482" s="114"/>
      <c r="R482" s="114"/>
      <c r="S482" s="114"/>
      <c r="T482" s="114"/>
      <c r="U482" s="114"/>
      <c r="V482" s="114"/>
      <c r="W482" s="114"/>
      <c r="X482" s="114"/>
      <c r="Y482" s="114"/>
      <c r="Z482" s="114"/>
    </row>
    <row r="483" spans="1:26" ht="12" customHeight="1">
      <c r="A483" s="116"/>
      <c r="B483" s="116"/>
      <c r="C483" s="129"/>
      <c r="D483" s="116"/>
      <c r="E483" s="117"/>
      <c r="F483" s="116"/>
      <c r="G483" s="117"/>
      <c r="H483" s="116"/>
      <c r="I483" s="117"/>
      <c r="J483" s="116"/>
      <c r="K483" s="117"/>
      <c r="L483" s="114"/>
      <c r="M483" s="114"/>
      <c r="N483" s="114"/>
      <c r="O483" s="114"/>
      <c r="P483" s="114"/>
      <c r="Q483" s="114"/>
      <c r="R483" s="114"/>
      <c r="S483" s="114"/>
      <c r="T483" s="114"/>
      <c r="U483" s="114"/>
      <c r="V483" s="114"/>
      <c r="W483" s="114"/>
      <c r="X483" s="114"/>
      <c r="Y483" s="114"/>
      <c r="Z483" s="114"/>
    </row>
    <row r="484" spans="1:26" ht="12" customHeight="1">
      <c r="A484" s="116"/>
      <c r="B484" s="116"/>
      <c r="C484" s="129"/>
      <c r="D484" s="116"/>
      <c r="E484" s="117"/>
      <c r="F484" s="116"/>
      <c r="G484" s="117"/>
      <c r="H484" s="116"/>
      <c r="I484" s="117"/>
      <c r="J484" s="116"/>
      <c r="K484" s="117"/>
      <c r="L484" s="114"/>
      <c r="M484" s="114"/>
      <c r="N484" s="114"/>
      <c r="O484" s="114"/>
      <c r="P484" s="114"/>
      <c r="Q484" s="114"/>
      <c r="R484" s="114"/>
      <c r="S484" s="114"/>
      <c r="T484" s="114"/>
      <c r="U484" s="114"/>
      <c r="V484" s="114"/>
      <c r="W484" s="114"/>
      <c r="X484" s="114"/>
      <c r="Y484" s="114"/>
      <c r="Z484" s="114"/>
    </row>
    <row r="485" spans="1:26" ht="12" customHeight="1">
      <c r="A485" s="116"/>
      <c r="B485" s="116"/>
      <c r="C485" s="129"/>
      <c r="D485" s="116"/>
      <c r="E485" s="117"/>
      <c r="F485" s="116"/>
      <c r="G485" s="117"/>
      <c r="H485" s="116"/>
      <c r="I485" s="117"/>
      <c r="J485" s="116"/>
      <c r="K485" s="117"/>
      <c r="L485" s="114"/>
      <c r="M485" s="114"/>
      <c r="N485" s="114"/>
      <c r="O485" s="114"/>
      <c r="P485" s="114"/>
      <c r="Q485" s="114"/>
      <c r="R485" s="114"/>
      <c r="S485" s="114"/>
      <c r="T485" s="114"/>
      <c r="U485" s="114"/>
      <c r="V485" s="114"/>
      <c r="W485" s="114"/>
      <c r="X485" s="114"/>
      <c r="Y485" s="114"/>
      <c r="Z485" s="114"/>
    </row>
    <row r="486" spans="1:26" ht="12" customHeight="1">
      <c r="A486" s="116"/>
      <c r="B486" s="116"/>
      <c r="C486" s="129"/>
      <c r="D486" s="116"/>
      <c r="E486" s="117"/>
      <c r="F486" s="116"/>
      <c r="G486" s="117"/>
      <c r="H486" s="116"/>
      <c r="I486" s="117"/>
      <c r="J486" s="116"/>
      <c r="K486" s="117"/>
      <c r="L486" s="114"/>
      <c r="M486" s="114"/>
      <c r="N486" s="114"/>
      <c r="O486" s="114"/>
      <c r="P486" s="114"/>
      <c r="Q486" s="114"/>
      <c r="R486" s="114"/>
      <c r="S486" s="114"/>
      <c r="T486" s="114"/>
      <c r="U486" s="114"/>
      <c r="V486" s="114"/>
      <c r="W486" s="114"/>
      <c r="X486" s="114"/>
      <c r="Y486" s="114"/>
      <c r="Z486" s="114"/>
    </row>
    <row r="487" spans="1:26" ht="12" customHeight="1">
      <c r="A487" s="116"/>
      <c r="B487" s="116"/>
      <c r="C487" s="129"/>
      <c r="D487" s="116"/>
      <c r="E487" s="117"/>
      <c r="F487" s="116"/>
      <c r="G487" s="117"/>
      <c r="H487" s="116"/>
      <c r="I487" s="117"/>
      <c r="J487" s="116"/>
      <c r="K487" s="117"/>
      <c r="L487" s="114"/>
      <c r="M487" s="114"/>
      <c r="N487" s="114"/>
      <c r="O487" s="114"/>
      <c r="P487" s="114"/>
      <c r="Q487" s="114"/>
      <c r="R487" s="114"/>
      <c r="S487" s="114"/>
      <c r="T487" s="114"/>
      <c r="U487" s="114"/>
      <c r="V487" s="114"/>
      <c r="W487" s="114"/>
      <c r="X487" s="114"/>
      <c r="Y487" s="114"/>
      <c r="Z487" s="114"/>
    </row>
    <row r="488" spans="1:26" ht="12" customHeight="1">
      <c r="A488" s="116"/>
      <c r="B488" s="116"/>
      <c r="C488" s="129"/>
      <c r="D488" s="116"/>
      <c r="E488" s="117"/>
      <c r="F488" s="116"/>
      <c r="G488" s="117"/>
      <c r="H488" s="116"/>
      <c r="I488" s="117"/>
      <c r="J488" s="116"/>
      <c r="K488" s="117"/>
      <c r="L488" s="114"/>
      <c r="M488" s="114"/>
      <c r="N488" s="114"/>
      <c r="O488" s="114"/>
      <c r="P488" s="114"/>
      <c r="Q488" s="114"/>
      <c r="R488" s="114"/>
      <c r="S488" s="114"/>
      <c r="T488" s="114"/>
      <c r="U488" s="114"/>
      <c r="V488" s="114"/>
      <c r="W488" s="114"/>
      <c r="X488" s="114"/>
      <c r="Y488" s="114"/>
      <c r="Z488" s="114"/>
    </row>
    <row r="489" spans="1:26" ht="12" customHeight="1">
      <c r="A489" s="116"/>
      <c r="B489" s="116"/>
      <c r="C489" s="129"/>
      <c r="D489" s="116"/>
      <c r="E489" s="117"/>
      <c r="F489" s="116"/>
      <c r="G489" s="117"/>
      <c r="H489" s="116"/>
      <c r="I489" s="117"/>
      <c r="J489" s="116"/>
      <c r="K489" s="117"/>
      <c r="L489" s="114"/>
      <c r="M489" s="114"/>
      <c r="N489" s="114"/>
      <c r="O489" s="114"/>
      <c r="P489" s="114"/>
      <c r="Q489" s="114"/>
      <c r="R489" s="114"/>
      <c r="S489" s="114"/>
      <c r="T489" s="114"/>
      <c r="U489" s="114"/>
      <c r="V489" s="114"/>
      <c r="W489" s="114"/>
      <c r="X489" s="114"/>
      <c r="Y489" s="114"/>
      <c r="Z489" s="114"/>
    </row>
    <row r="490" spans="1:26" ht="12" customHeight="1">
      <c r="A490" s="116"/>
      <c r="B490" s="116"/>
      <c r="C490" s="129"/>
      <c r="D490" s="116"/>
      <c r="E490" s="117"/>
      <c r="F490" s="116"/>
      <c r="G490" s="117"/>
      <c r="H490" s="116"/>
      <c r="I490" s="117"/>
      <c r="J490" s="116"/>
      <c r="K490" s="117"/>
      <c r="L490" s="114"/>
      <c r="M490" s="114"/>
      <c r="N490" s="114"/>
      <c r="O490" s="114"/>
      <c r="P490" s="114"/>
      <c r="Q490" s="114"/>
      <c r="R490" s="114"/>
      <c r="S490" s="114"/>
      <c r="T490" s="114"/>
      <c r="U490" s="114"/>
      <c r="V490" s="114"/>
      <c r="W490" s="114"/>
      <c r="X490" s="114"/>
      <c r="Y490" s="114"/>
      <c r="Z490" s="114"/>
    </row>
    <row r="491" spans="1:26" ht="12" customHeight="1">
      <c r="A491" s="116"/>
      <c r="B491" s="116"/>
      <c r="C491" s="129"/>
      <c r="D491" s="116"/>
      <c r="E491" s="117"/>
      <c r="F491" s="116"/>
      <c r="G491" s="117"/>
      <c r="H491" s="116"/>
      <c r="I491" s="117"/>
      <c r="J491" s="116"/>
      <c r="K491" s="117"/>
      <c r="L491" s="114"/>
      <c r="M491" s="114"/>
      <c r="N491" s="114"/>
      <c r="O491" s="114"/>
      <c r="P491" s="114"/>
      <c r="Q491" s="114"/>
      <c r="R491" s="114"/>
      <c r="S491" s="114"/>
      <c r="T491" s="114"/>
      <c r="U491" s="114"/>
      <c r="V491" s="114"/>
      <c r="W491" s="114"/>
      <c r="X491" s="114"/>
      <c r="Y491" s="114"/>
      <c r="Z491" s="114"/>
    </row>
    <row r="492" spans="1:26" ht="12" customHeight="1">
      <c r="A492" s="116"/>
      <c r="B492" s="116"/>
      <c r="C492" s="129"/>
      <c r="D492" s="116"/>
      <c r="E492" s="117"/>
      <c r="F492" s="116"/>
      <c r="G492" s="117"/>
      <c r="H492" s="116"/>
      <c r="I492" s="117"/>
      <c r="J492" s="116"/>
      <c r="K492" s="117"/>
      <c r="L492" s="114"/>
      <c r="M492" s="114"/>
      <c r="N492" s="114"/>
      <c r="O492" s="114"/>
      <c r="P492" s="114"/>
      <c r="Q492" s="114"/>
      <c r="R492" s="114"/>
      <c r="S492" s="114"/>
      <c r="T492" s="114"/>
      <c r="U492" s="114"/>
      <c r="V492" s="114"/>
      <c r="W492" s="114"/>
      <c r="X492" s="114"/>
      <c r="Y492" s="114"/>
      <c r="Z492" s="114"/>
    </row>
    <row r="493" spans="1:26" ht="12" customHeight="1">
      <c r="A493" s="116"/>
      <c r="B493" s="116"/>
      <c r="C493" s="129"/>
      <c r="D493" s="116"/>
      <c r="E493" s="117"/>
      <c r="F493" s="116"/>
      <c r="G493" s="117"/>
      <c r="H493" s="116"/>
      <c r="I493" s="117"/>
      <c r="J493" s="116"/>
      <c r="K493" s="117"/>
      <c r="L493" s="114"/>
      <c r="M493" s="114"/>
      <c r="N493" s="114"/>
      <c r="O493" s="114"/>
      <c r="P493" s="114"/>
      <c r="Q493" s="114"/>
      <c r="R493" s="114"/>
      <c r="S493" s="114"/>
      <c r="T493" s="114"/>
      <c r="U493" s="114"/>
      <c r="V493" s="114"/>
      <c r="W493" s="114"/>
      <c r="X493" s="114"/>
      <c r="Y493" s="114"/>
      <c r="Z493" s="114"/>
    </row>
    <row r="494" spans="1:26" ht="12" customHeight="1">
      <c r="A494" s="116"/>
      <c r="B494" s="116"/>
      <c r="C494" s="129"/>
      <c r="D494" s="116"/>
      <c r="E494" s="117"/>
      <c r="F494" s="116"/>
      <c r="G494" s="117"/>
      <c r="H494" s="116"/>
      <c r="I494" s="117"/>
      <c r="J494" s="116"/>
      <c r="K494" s="117"/>
      <c r="L494" s="114"/>
      <c r="M494" s="114"/>
      <c r="N494" s="114"/>
      <c r="O494" s="114"/>
      <c r="P494" s="114"/>
      <c r="Q494" s="114"/>
      <c r="R494" s="114"/>
      <c r="S494" s="114"/>
      <c r="T494" s="114"/>
      <c r="U494" s="114"/>
      <c r="V494" s="114"/>
      <c r="W494" s="114"/>
      <c r="X494" s="114"/>
      <c r="Y494" s="114"/>
      <c r="Z494" s="114"/>
    </row>
    <row r="495" spans="1:26" ht="12" customHeight="1">
      <c r="A495" s="116"/>
      <c r="B495" s="116"/>
      <c r="C495" s="129"/>
      <c r="D495" s="116"/>
      <c r="E495" s="117"/>
      <c r="F495" s="116"/>
      <c r="G495" s="117"/>
      <c r="H495" s="116"/>
      <c r="I495" s="117"/>
      <c r="J495" s="116"/>
      <c r="K495" s="117"/>
      <c r="L495" s="114"/>
      <c r="M495" s="114"/>
      <c r="N495" s="114"/>
      <c r="O495" s="114"/>
      <c r="P495" s="114"/>
      <c r="Q495" s="114"/>
      <c r="R495" s="114"/>
      <c r="S495" s="114"/>
      <c r="T495" s="114"/>
      <c r="U495" s="114"/>
      <c r="V495" s="114"/>
      <c r="W495" s="114"/>
      <c r="X495" s="114"/>
      <c r="Y495" s="114"/>
      <c r="Z495" s="114"/>
    </row>
    <row r="496" spans="1:26" ht="12" customHeight="1">
      <c r="A496" s="116"/>
      <c r="B496" s="116"/>
      <c r="C496" s="129"/>
      <c r="D496" s="116"/>
      <c r="E496" s="117"/>
      <c r="F496" s="116"/>
      <c r="G496" s="117"/>
      <c r="H496" s="116"/>
      <c r="I496" s="117"/>
      <c r="J496" s="116"/>
      <c r="K496" s="117"/>
      <c r="L496" s="114"/>
      <c r="M496" s="114"/>
      <c r="N496" s="114"/>
      <c r="O496" s="114"/>
      <c r="P496" s="114"/>
      <c r="Q496" s="114"/>
      <c r="R496" s="114"/>
      <c r="S496" s="114"/>
      <c r="T496" s="114"/>
      <c r="U496" s="114"/>
      <c r="V496" s="114"/>
      <c r="W496" s="114"/>
      <c r="X496" s="114"/>
      <c r="Y496" s="114"/>
      <c r="Z496" s="114"/>
    </row>
    <row r="497" spans="1:26" ht="12" customHeight="1">
      <c r="A497" s="116"/>
      <c r="B497" s="116"/>
      <c r="C497" s="129"/>
      <c r="D497" s="116"/>
      <c r="E497" s="117"/>
      <c r="F497" s="116"/>
      <c r="G497" s="117"/>
      <c r="H497" s="116"/>
      <c r="I497" s="117"/>
      <c r="J497" s="116"/>
      <c r="K497" s="117"/>
      <c r="L497" s="114"/>
      <c r="M497" s="114"/>
      <c r="N497" s="114"/>
      <c r="O497" s="114"/>
      <c r="P497" s="114"/>
      <c r="Q497" s="114"/>
      <c r="R497" s="114"/>
      <c r="S497" s="114"/>
      <c r="T497" s="114"/>
      <c r="U497" s="114"/>
      <c r="V497" s="114"/>
      <c r="W497" s="114"/>
      <c r="X497" s="114"/>
      <c r="Y497" s="114"/>
      <c r="Z497" s="114"/>
    </row>
    <row r="498" spans="1:26" ht="12" customHeight="1">
      <c r="A498" s="116"/>
      <c r="B498" s="116"/>
      <c r="C498" s="129"/>
      <c r="D498" s="116"/>
      <c r="E498" s="117"/>
      <c r="F498" s="116"/>
      <c r="G498" s="117"/>
      <c r="H498" s="116"/>
      <c r="I498" s="117"/>
      <c r="J498" s="116"/>
      <c r="K498" s="117"/>
      <c r="L498" s="114"/>
      <c r="M498" s="114"/>
      <c r="N498" s="114"/>
      <c r="O498" s="114"/>
      <c r="P498" s="114"/>
      <c r="Q498" s="114"/>
      <c r="R498" s="114"/>
      <c r="S498" s="114"/>
      <c r="T498" s="114"/>
      <c r="U498" s="114"/>
      <c r="V498" s="114"/>
      <c r="W498" s="114"/>
      <c r="X498" s="114"/>
      <c r="Y498" s="114"/>
      <c r="Z498" s="114"/>
    </row>
    <row r="499" spans="1:26" ht="12" customHeight="1">
      <c r="A499" s="116"/>
      <c r="B499" s="116"/>
      <c r="C499" s="129"/>
      <c r="D499" s="116"/>
      <c r="E499" s="117"/>
      <c r="F499" s="116"/>
      <c r="G499" s="117"/>
      <c r="H499" s="116"/>
      <c r="I499" s="117"/>
      <c r="J499" s="116"/>
      <c r="K499" s="117"/>
      <c r="L499" s="114"/>
      <c r="M499" s="114"/>
      <c r="N499" s="114"/>
      <c r="O499" s="114"/>
      <c r="P499" s="114"/>
      <c r="Q499" s="114"/>
      <c r="R499" s="114"/>
      <c r="S499" s="114"/>
      <c r="T499" s="114"/>
      <c r="U499" s="114"/>
      <c r="V499" s="114"/>
      <c r="W499" s="114"/>
      <c r="X499" s="114"/>
      <c r="Y499" s="114"/>
      <c r="Z499" s="114"/>
    </row>
    <row r="500" spans="1:26" ht="12" customHeight="1">
      <c r="A500" s="116"/>
      <c r="B500" s="116"/>
      <c r="C500" s="129"/>
      <c r="D500" s="116"/>
      <c r="E500" s="117"/>
      <c r="F500" s="116"/>
      <c r="G500" s="117"/>
      <c r="H500" s="116"/>
      <c r="I500" s="117"/>
      <c r="J500" s="116"/>
      <c r="K500" s="117"/>
      <c r="L500" s="114"/>
      <c r="M500" s="114"/>
      <c r="N500" s="114"/>
      <c r="O500" s="114"/>
      <c r="P500" s="114"/>
      <c r="Q500" s="114"/>
      <c r="R500" s="114"/>
      <c r="S500" s="114"/>
      <c r="T500" s="114"/>
      <c r="U500" s="114"/>
      <c r="V500" s="114"/>
      <c r="W500" s="114"/>
      <c r="X500" s="114"/>
      <c r="Y500" s="114"/>
      <c r="Z500" s="114"/>
    </row>
    <row r="501" spans="1:26" ht="12" customHeight="1">
      <c r="A501" s="116"/>
      <c r="B501" s="116"/>
      <c r="C501" s="129"/>
      <c r="D501" s="116"/>
      <c r="E501" s="117"/>
      <c r="F501" s="116"/>
      <c r="G501" s="117"/>
      <c r="H501" s="116"/>
      <c r="I501" s="117"/>
      <c r="J501" s="116"/>
      <c r="K501" s="117"/>
      <c r="L501" s="114"/>
      <c r="M501" s="114"/>
      <c r="N501" s="114"/>
      <c r="O501" s="114"/>
      <c r="P501" s="114"/>
      <c r="Q501" s="114"/>
      <c r="R501" s="114"/>
      <c r="S501" s="114"/>
      <c r="T501" s="114"/>
      <c r="U501" s="114"/>
      <c r="V501" s="114"/>
      <c r="W501" s="114"/>
      <c r="X501" s="114"/>
      <c r="Y501" s="114"/>
      <c r="Z501" s="114"/>
    </row>
    <row r="502" spans="1:26" ht="12" customHeight="1">
      <c r="A502" s="116"/>
      <c r="B502" s="116"/>
      <c r="C502" s="129"/>
      <c r="D502" s="116"/>
      <c r="E502" s="117"/>
      <c r="F502" s="116"/>
      <c r="G502" s="117"/>
      <c r="H502" s="116"/>
      <c r="I502" s="117"/>
      <c r="J502" s="116"/>
      <c r="K502" s="117"/>
      <c r="L502" s="114"/>
      <c r="M502" s="114"/>
      <c r="N502" s="114"/>
      <c r="O502" s="114"/>
      <c r="P502" s="114"/>
      <c r="Q502" s="114"/>
      <c r="R502" s="114"/>
      <c r="S502" s="114"/>
      <c r="T502" s="114"/>
      <c r="U502" s="114"/>
      <c r="V502" s="114"/>
      <c r="W502" s="114"/>
      <c r="X502" s="114"/>
      <c r="Y502" s="114"/>
      <c r="Z502" s="114"/>
    </row>
    <row r="503" spans="1:26" ht="12" customHeight="1">
      <c r="A503" s="116"/>
      <c r="B503" s="116"/>
      <c r="C503" s="129"/>
      <c r="D503" s="116"/>
      <c r="E503" s="117"/>
      <c r="F503" s="116"/>
      <c r="G503" s="117"/>
      <c r="H503" s="116"/>
      <c r="I503" s="117"/>
      <c r="J503" s="116"/>
      <c r="K503" s="117"/>
      <c r="L503" s="114"/>
      <c r="M503" s="114"/>
      <c r="N503" s="114"/>
      <c r="O503" s="114"/>
      <c r="P503" s="114"/>
      <c r="Q503" s="114"/>
      <c r="R503" s="114"/>
      <c r="S503" s="114"/>
      <c r="T503" s="114"/>
      <c r="U503" s="114"/>
      <c r="V503" s="114"/>
      <c r="W503" s="114"/>
      <c r="X503" s="114"/>
      <c r="Y503" s="114"/>
      <c r="Z503" s="114"/>
    </row>
    <row r="504" spans="1:26" ht="12" customHeight="1">
      <c r="A504" s="116"/>
      <c r="B504" s="116"/>
      <c r="C504" s="129"/>
      <c r="D504" s="116"/>
      <c r="E504" s="117"/>
      <c r="F504" s="116"/>
      <c r="G504" s="117"/>
      <c r="H504" s="116"/>
      <c r="I504" s="117"/>
      <c r="J504" s="116"/>
      <c r="K504" s="117"/>
      <c r="L504" s="114"/>
      <c r="M504" s="114"/>
      <c r="N504" s="114"/>
      <c r="O504" s="114"/>
      <c r="P504" s="114"/>
      <c r="Q504" s="114"/>
      <c r="R504" s="114"/>
      <c r="S504" s="114"/>
      <c r="T504" s="114"/>
      <c r="U504" s="114"/>
      <c r="V504" s="114"/>
      <c r="W504" s="114"/>
      <c r="X504" s="114"/>
      <c r="Y504" s="114"/>
      <c r="Z504" s="114"/>
    </row>
    <row r="505" spans="1:26" ht="12" customHeight="1">
      <c r="A505" s="116"/>
      <c r="B505" s="116"/>
      <c r="C505" s="129"/>
      <c r="D505" s="116"/>
      <c r="E505" s="117"/>
      <c r="F505" s="116"/>
      <c r="G505" s="117"/>
      <c r="H505" s="116"/>
      <c r="I505" s="117"/>
      <c r="J505" s="116"/>
      <c r="K505" s="117"/>
      <c r="L505" s="114"/>
      <c r="M505" s="114"/>
      <c r="N505" s="114"/>
      <c r="O505" s="114"/>
      <c r="P505" s="114"/>
      <c r="Q505" s="114"/>
      <c r="R505" s="114"/>
      <c r="S505" s="114"/>
      <c r="T505" s="114"/>
      <c r="U505" s="114"/>
      <c r="V505" s="114"/>
      <c r="W505" s="114"/>
      <c r="X505" s="114"/>
      <c r="Y505" s="114"/>
      <c r="Z505" s="114"/>
    </row>
    <row r="506" spans="1:26" ht="12" customHeight="1">
      <c r="A506" s="116"/>
      <c r="B506" s="116"/>
      <c r="C506" s="129"/>
      <c r="D506" s="116"/>
      <c r="E506" s="117"/>
      <c r="F506" s="116"/>
      <c r="G506" s="117"/>
      <c r="H506" s="116"/>
      <c r="I506" s="117"/>
      <c r="J506" s="116"/>
      <c r="K506" s="117"/>
      <c r="L506" s="114"/>
      <c r="M506" s="114"/>
      <c r="N506" s="114"/>
      <c r="O506" s="114"/>
      <c r="P506" s="114"/>
      <c r="Q506" s="114"/>
      <c r="R506" s="114"/>
      <c r="S506" s="114"/>
      <c r="T506" s="114"/>
      <c r="U506" s="114"/>
      <c r="V506" s="114"/>
      <c r="W506" s="114"/>
      <c r="X506" s="114"/>
      <c r="Y506" s="114"/>
      <c r="Z506" s="114"/>
    </row>
    <row r="507" spans="1:26" ht="12" customHeight="1">
      <c r="A507" s="116"/>
      <c r="B507" s="116"/>
      <c r="C507" s="129"/>
      <c r="D507" s="116"/>
      <c r="E507" s="117"/>
      <c r="F507" s="116"/>
      <c r="G507" s="117"/>
      <c r="H507" s="116"/>
      <c r="I507" s="117"/>
      <c r="J507" s="116"/>
      <c r="K507" s="117"/>
      <c r="L507" s="114"/>
      <c r="M507" s="114"/>
      <c r="N507" s="114"/>
      <c r="O507" s="114"/>
      <c r="P507" s="114"/>
      <c r="Q507" s="114"/>
      <c r="R507" s="114"/>
      <c r="S507" s="114"/>
      <c r="T507" s="114"/>
      <c r="U507" s="114"/>
      <c r="V507" s="114"/>
      <c r="W507" s="114"/>
      <c r="X507" s="114"/>
      <c r="Y507" s="114"/>
      <c r="Z507" s="114"/>
    </row>
    <row r="508" spans="1:26" ht="12" customHeight="1">
      <c r="A508" s="116"/>
      <c r="B508" s="116"/>
      <c r="C508" s="129"/>
      <c r="D508" s="116"/>
      <c r="E508" s="117"/>
      <c r="F508" s="116"/>
      <c r="G508" s="117"/>
      <c r="H508" s="116"/>
      <c r="I508" s="117"/>
      <c r="J508" s="116"/>
      <c r="K508" s="117"/>
      <c r="L508" s="114"/>
      <c r="M508" s="114"/>
      <c r="N508" s="114"/>
      <c r="O508" s="114"/>
      <c r="P508" s="114"/>
      <c r="Q508" s="114"/>
      <c r="R508" s="114"/>
      <c r="S508" s="114"/>
      <c r="T508" s="114"/>
      <c r="U508" s="114"/>
      <c r="V508" s="114"/>
      <c r="W508" s="114"/>
      <c r="X508" s="114"/>
      <c r="Y508" s="114"/>
      <c r="Z508" s="114"/>
    </row>
    <row r="509" spans="1:26" ht="12" customHeight="1">
      <c r="A509" s="116"/>
      <c r="B509" s="116"/>
      <c r="C509" s="129"/>
      <c r="D509" s="116"/>
      <c r="E509" s="117"/>
      <c r="F509" s="116"/>
      <c r="G509" s="117"/>
      <c r="H509" s="116"/>
      <c r="I509" s="117"/>
      <c r="J509" s="116"/>
      <c r="K509" s="117"/>
      <c r="L509" s="114"/>
      <c r="M509" s="114"/>
      <c r="N509" s="114"/>
      <c r="O509" s="114"/>
      <c r="P509" s="114"/>
      <c r="Q509" s="114"/>
      <c r="R509" s="114"/>
      <c r="S509" s="114"/>
      <c r="T509" s="114"/>
      <c r="U509" s="114"/>
      <c r="V509" s="114"/>
      <c r="W509" s="114"/>
      <c r="X509" s="114"/>
      <c r="Y509" s="114"/>
      <c r="Z509" s="114"/>
    </row>
    <row r="510" spans="1:26" ht="12" customHeight="1">
      <c r="A510" s="116"/>
      <c r="B510" s="116"/>
      <c r="C510" s="129"/>
      <c r="D510" s="116"/>
      <c r="E510" s="117"/>
      <c r="F510" s="116"/>
      <c r="G510" s="117"/>
      <c r="H510" s="116"/>
      <c r="I510" s="117"/>
      <c r="J510" s="116"/>
      <c r="K510" s="117"/>
      <c r="L510" s="114"/>
      <c r="M510" s="114"/>
      <c r="N510" s="114"/>
      <c r="O510" s="114"/>
      <c r="P510" s="114"/>
      <c r="Q510" s="114"/>
      <c r="R510" s="114"/>
      <c r="S510" s="114"/>
      <c r="T510" s="114"/>
      <c r="U510" s="114"/>
      <c r="V510" s="114"/>
      <c r="W510" s="114"/>
      <c r="X510" s="114"/>
      <c r="Y510" s="114"/>
      <c r="Z510" s="114"/>
    </row>
    <row r="511" spans="1:26" ht="12" customHeight="1">
      <c r="A511" s="116"/>
      <c r="B511" s="116"/>
      <c r="C511" s="129"/>
      <c r="D511" s="116"/>
      <c r="E511" s="117"/>
      <c r="F511" s="116"/>
      <c r="G511" s="117"/>
      <c r="H511" s="116"/>
      <c r="I511" s="117"/>
      <c r="J511" s="116"/>
      <c r="K511" s="117"/>
      <c r="L511" s="114"/>
      <c r="M511" s="114"/>
      <c r="N511" s="114"/>
      <c r="O511" s="114"/>
      <c r="P511" s="114"/>
      <c r="Q511" s="114"/>
      <c r="R511" s="114"/>
      <c r="S511" s="114"/>
      <c r="T511" s="114"/>
      <c r="U511" s="114"/>
      <c r="V511" s="114"/>
      <c r="W511" s="114"/>
      <c r="X511" s="114"/>
      <c r="Y511" s="114"/>
      <c r="Z511" s="114"/>
    </row>
    <row r="512" spans="1:26" ht="12" customHeight="1">
      <c r="A512" s="116"/>
      <c r="B512" s="116"/>
      <c r="C512" s="129"/>
      <c r="D512" s="116"/>
      <c r="E512" s="117"/>
      <c r="F512" s="116"/>
      <c r="G512" s="117"/>
      <c r="H512" s="116"/>
      <c r="I512" s="117"/>
      <c r="J512" s="116"/>
      <c r="K512" s="117"/>
      <c r="L512" s="114"/>
      <c r="M512" s="114"/>
      <c r="N512" s="114"/>
      <c r="O512" s="114"/>
      <c r="P512" s="114"/>
      <c r="Q512" s="114"/>
      <c r="R512" s="114"/>
      <c r="S512" s="114"/>
      <c r="T512" s="114"/>
      <c r="U512" s="114"/>
      <c r="V512" s="114"/>
      <c r="W512" s="114"/>
      <c r="X512" s="114"/>
      <c r="Y512" s="114"/>
      <c r="Z512" s="114"/>
    </row>
    <row r="513" spans="1:26" ht="12" customHeight="1">
      <c r="A513" s="116"/>
      <c r="B513" s="116"/>
      <c r="C513" s="129"/>
      <c r="D513" s="116"/>
      <c r="E513" s="117"/>
      <c r="F513" s="116"/>
      <c r="G513" s="117"/>
      <c r="H513" s="116"/>
      <c r="I513" s="117"/>
      <c r="J513" s="116"/>
      <c r="K513" s="117"/>
      <c r="L513" s="114"/>
      <c r="M513" s="114"/>
      <c r="N513" s="114"/>
      <c r="O513" s="114"/>
      <c r="P513" s="114"/>
      <c r="Q513" s="114"/>
      <c r="R513" s="114"/>
      <c r="S513" s="114"/>
      <c r="T513" s="114"/>
      <c r="U513" s="114"/>
      <c r="V513" s="114"/>
      <c r="W513" s="114"/>
      <c r="X513" s="114"/>
      <c r="Y513" s="114"/>
      <c r="Z513" s="114"/>
    </row>
    <row r="514" spans="1:26" ht="12" customHeight="1">
      <c r="A514" s="116"/>
      <c r="B514" s="116"/>
      <c r="C514" s="129"/>
      <c r="D514" s="116"/>
      <c r="E514" s="117"/>
      <c r="F514" s="116"/>
      <c r="G514" s="117"/>
      <c r="H514" s="116"/>
      <c r="I514" s="117"/>
      <c r="J514" s="116"/>
      <c r="K514" s="117"/>
      <c r="L514" s="114"/>
      <c r="M514" s="114"/>
      <c r="N514" s="114"/>
      <c r="O514" s="114"/>
      <c r="P514" s="114"/>
      <c r="Q514" s="114"/>
      <c r="R514" s="114"/>
      <c r="S514" s="114"/>
      <c r="T514" s="114"/>
      <c r="U514" s="114"/>
      <c r="V514" s="114"/>
      <c r="W514" s="114"/>
      <c r="X514" s="114"/>
      <c r="Y514" s="114"/>
      <c r="Z514" s="114"/>
    </row>
    <row r="515" spans="1:26" ht="12" customHeight="1">
      <c r="A515" s="116"/>
      <c r="B515" s="116"/>
      <c r="C515" s="129"/>
      <c r="D515" s="116"/>
      <c r="E515" s="117"/>
      <c r="F515" s="116"/>
      <c r="G515" s="117"/>
      <c r="H515" s="116"/>
      <c r="I515" s="117"/>
      <c r="J515" s="116"/>
      <c r="K515" s="117"/>
      <c r="L515" s="114"/>
      <c r="M515" s="114"/>
      <c r="N515" s="114"/>
      <c r="O515" s="114"/>
      <c r="P515" s="114"/>
      <c r="Q515" s="114"/>
      <c r="R515" s="114"/>
      <c r="S515" s="114"/>
      <c r="T515" s="114"/>
      <c r="U515" s="114"/>
      <c r="V515" s="114"/>
      <c r="W515" s="114"/>
      <c r="X515" s="114"/>
      <c r="Y515" s="114"/>
      <c r="Z515" s="114"/>
    </row>
    <row r="516" spans="1:26" ht="12" customHeight="1">
      <c r="A516" s="116"/>
      <c r="B516" s="116"/>
      <c r="C516" s="129"/>
      <c r="D516" s="116"/>
      <c r="E516" s="117"/>
      <c r="F516" s="116"/>
      <c r="G516" s="117"/>
      <c r="H516" s="116"/>
      <c r="I516" s="117"/>
      <c r="J516" s="116"/>
      <c r="K516" s="117"/>
      <c r="L516" s="114"/>
      <c r="M516" s="114"/>
      <c r="N516" s="114"/>
      <c r="O516" s="114"/>
      <c r="P516" s="114"/>
      <c r="Q516" s="114"/>
      <c r="R516" s="114"/>
      <c r="S516" s="114"/>
      <c r="T516" s="114"/>
      <c r="U516" s="114"/>
      <c r="V516" s="114"/>
      <c r="W516" s="114"/>
      <c r="X516" s="114"/>
      <c r="Y516" s="114"/>
      <c r="Z516" s="114"/>
    </row>
    <row r="517" spans="1:26" ht="12" customHeight="1">
      <c r="A517" s="116"/>
      <c r="B517" s="116"/>
      <c r="C517" s="129"/>
      <c r="D517" s="116"/>
      <c r="E517" s="117"/>
      <c r="F517" s="116"/>
      <c r="G517" s="117"/>
      <c r="H517" s="116"/>
      <c r="I517" s="117"/>
      <c r="J517" s="116"/>
      <c r="K517" s="117"/>
      <c r="L517" s="114"/>
      <c r="M517" s="114"/>
      <c r="N517" s="114"/>
      <c r="O517" s="114"/>
      <c r="P517" s="114"/>
      <c r="Q517" s="114"/>
      <c r="R517" s="114"/>
      <c r="S517" s="114"/>
      <c r="T517" s="114"/>
      <c r="U517" s="114"/>
      <c r="V517" s="114"/>
      <c r="W517" s="114"/>
      <c r="X517" s="114"/>
      <c r="Y517" s="114"/>
      <c r="Z517" s="114"/>
    </row>
    <row r="518" spans="1:26" ht="12" customHeight="1">
      <c r="A518" s="116"/>
      <c r="B518" s="116"/>
      <c r="C518" s="129"/>
      <c r="D518" s="116"/>
      <c r="E518" s="117"/>
      <c r="F518" s="116"/>
      <c r="G518" s="117"/>
      <c r="H518" s="116"/>
      <c r="I518" s="117"/>
      <c r="J518" s="116"/>
      <c r="K518" s="117"/>
      <c r="L518" s="114"/>
      <c r="M518" s="114"/>
      <c r="N518" s="114"/>
      <c r="O518" s="114"/>
      <c r="P518" s="114"/>
      <c r="Q518" s="114"/>
      <c r="R518" s="114"/>
      <c r="S518" s="114"/>
      <c r="T518" s="114"/>
      <c r="U518" s="114"/>
      <c r="V518" s="114"/>
      <c r="W518" s="114"/>
      <c r="X518" s="114"/>
      <c r="Y518" s="114"/>
      <c r="Z518" s="114"/>
    </row>
    <row r="519" spans="1:26" ht="12" customHeight="1">
      <c r="A519" s="116"/>
      <c r="B519" s="116"/>
      <c r="C519" s="129"/>
      <c r="D519" s="116"/>
      <c r="E519" s="117"/>
      <c r="F519" s="116"/>
      <c r="G519" s="117"/>
      <c r="H519" s="116"/>
      <c r="I519" s="117"/>
      <c r="J519" s="116"/>
      <c r="K519" s="117"/>
      <c r="L519" s="114"/>
      <c r="M519" s="114"/>
      <c r="N519" s="114"/>
      <c r="O519" s="114"/>
      <c r="P519" s="114"/>
      <c r="Q519" s="114"/>
      <c r="R519" s="114"/>
      <c r="S519" s="114"/>
      <c r="T519" s="114"/>
      <c r="U519" s="114"/>
      <c r="V519" s="114"/>
      <c r="W519" s="114"/>
      <c r="X519" s="114"/>
      <c r="Y519" s="114"/>
      <c r="Z519" s="114"/>
    </row>
    <row r="520" spans="1:26" ht="12" customHeight="1">
      <c r="A520" s="116"/>
      <c r="B520" s="116"/>
      <c r="C520" s="129"/>
      <c r="D520" s="116"/>
      <c r="E520" s="117"/>
      <c r="F520" s="116"/>
      <c r="G520" s="117"/>
      <c r="H520" s="116"/>
      <c r="I520" s="117"/>
      <c r="J520" s="116"/>
      <c r="K520" s="117"/>
      <c r="L520" s="114"/>
      <c r="M520" s="114"/>
      <c r="N520" s="114"/>
      <c r="O520" s="114"/>
      <c r="P520" s="114"/>
      <c r="Q520" s="114"/>
      <c r="R520" s="114"/>
      <c r="S520" s="114"/>
      <c r="T520" s="114"/>
      <c r="U520" s="114"/>
      <c r="V520" s="114"/>
      <c r="W520" s="114"/>
      <c r="X520" s="114"/>
      <c r="Y520" s="114"/>
      <c r="Z520" s="114"/>
    </row>
    <row r="521" spans="1:26" ht="12" customHeight="1">
      <c r="A521" s="116"/>
      <c r="B521" s="116"/>
      <c r="C521" s="129"/>
      <c r="D521" s="116"/>
      <c r="E521" s="117"/>
      <c r="F521" s="116"/>
      <c r="G521" s="117"/>
      <c r="H521" s="116"/>
      <c r="I521" s="117"/>
      <c r="J521" s="116"/>
      <c r="K521" s="117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  <c r="Y521" s="114"/>
      <c r="Z521" s="114"/>
    </row>
    <row r="522" spans="1:26" ht="12" customHeight="1">
      <c r="A522" s="116"/>
      <c r="B522" s="116"/>
      <c r="C522" s="129"/>
      <c r="D522" s="116"/>
      <c r="E522" s="117"/>
      <c r="F522" s="116"/>
      <c r="G522" s="117"/>
      <c r="H522" s="116"/>
      <c r="I522" s="117"/>
      <c r="J522" s="116"/>
      <c r="K522" s="117"/>
      <c r="L522" s="114"/>
      <c r="M522" s="114"/>
      <c r="N522" s="114"/>
      <c r="O522" s="114"/>
      <c r="P522" s="114"/>
      <c r="Q522" s="114"/>
      <c r="R522" s="114"/>
      <c r="S522" s="114"/>
      <c r="T522" s="114"/>
      <c r="U522" s="114"/>
      <c r="V522" s="114"/>
      <c r="W522" s="114"/>
      <c r="X522" s="114"/>
      <c r="Y522" s="114"/>
      <c r="Z522" s="114"/>
    </row>
    <row r="523" spans="1:26" ht="12" customHeight="1">
      <c r="A523" s="116"/>
      <c r="B523" s="116"/>
      <c r="C523" s="129"/>
      <c r="D523" s="116"/>
      <c r="E523" s="117"/>
      <c r="F523" s="116"/>
      <c r="G523" s="117"/>
      <c r="H523" s="116"/>
      <c r="I523" s="117"/>
      <c r="J523" s="116"/>
      <c r="K523" s="117"/>
      <c r="L523" s="114"/>
      <c r="M523" s="114"/>
      <c r="N523" s="114"/>
      <c r="O523" s="114"/>
      <c r="P523" s="114"/>
      <c r="Q523" s="114"/>
      <c r="R523" s="114"/>
      <c r="S523" s="114"/>
      <c r="T523" s="114"/>
      <c r="U523" s="114"/>
      <c r="V523" s="114"/>
      <c r="W523" s="114"/>
      <c r="X523" s="114"/>
      <c r="Y523" s="114"/>
      <c r="Z523" s="114"/>
    </row>
    <row r="524" spans="1:26" ht="12" customHeight="1">
      <c r="A524" s="116"/>
      <c r="B524" s="116"/>
      <c r="C524" s="129"/>
      <c r="D524" s="116"/>
      <c r="E524" s="117"/>
      <c r="F524" s="116"/>
      <c r="G524" s="117"/>
      <c r="H524" s="116"/>
      <c r="I524" s="117"/>
      <c r="J524" s="116"/>
      <c r="K524" s="117"/>
      <c r="L524" s="114"/>
      <c r="M524" s="114"/>
      <c r="N524" s="114"/>
      <c r="O524" s="114"/>
      <c r="P524" s="114"/>
      <c r="Q524" s="114"/>
      <c r="R524" s="114"/>
      <c r="S524" s="114"/>
      <c r="T524" s="114"/>
      <c r="U524" s="114"/>
      <c r="V524" s="114"/>
      <c r="W524" s="114"/>
      <c r="X524" s="114"/>
      <c r="Y524" s="114"/>
      <c r="Z524" s="114"/>
    </row>
    <row r="525" spans="1:26" ht="12" customHeight="1">
      <c r="A525" s="116"/>
      <c r="B525" s="116"/>
      <c r="C525" s="129"/>
      <c r="D525" s="116"/>
      <c r="E525" s="117"/>
      <c r="F525" s="116"/>
      <c r="G525" s="117"/>
      <c r="H525" s="116"/>
      <c r="I525" s="117"/>
      <c r="J525" s="116"/>
      <c r="K525" s="117"/>
      <c r="L525" s="114"/>
      <c r="M525" s="114"/>
      <c r="N525" s="114"/>
      <c r="O525" s="114"/>
      <c r="P525" s="114"/>
      <c r="Q525" s="114"/>
      <c r="R525" s="114"/>
      <c r="S525" s="114"/>
      <c r="T525" s="114"/>
      <c r="U525" s="114"/>
      <c r="V525" s="114"/>
      <c r="W525" s="114"/>
      <c r="X525" s="114"/>
      <c r="Y525" s="114"/>
      <c r="Z525" s="114"/>
    </row>
    <row r="526" spans="1:26" ht="12" customHeight="1">
      <c r="A526" s="116"/>
      <c r="B526" s="116"/>
      <c r="C526" s="129"/>
      <c r="D526" s="116"/>
      <c r="E526" s="117"/>
      <c r="F526" s="116"/>
      <c r="G526" s="117"/>
      <c r="H526" s="116"/>
      <c r="I526" s="117"/>
      <c r="J526" s="116"/>
      <c r="K526" s="117"/>
      <c r="L526" s="114"/>
      <c r="M526" s="114"/>
      <c r="N526" s="114"/>
      <c r="O526" s="114"/>
      <c r="P526" s="114"/>
      <c r="Q526" s="114"/>
      <c r="R526" s="114"/>
      <c r="S526" s="114"/>
      <c r="T526" s="114"/>
      <c r="U526" s="114"/>
      <c r="V526" s="114"/>
      <c r="W526" s="114"/>
      <c r="X526" s="114"/>
      <c r="Y526" s="114"/>
      <c r="Z526" s="114"/>
    </row>
    <row r="527" spans="1:26" ht="12" customHeight="1">
      <c r="A527" s="116"/>
      <c r="B527" s="116"/>
      <c r="C527" s="129"/>
      <c r="D527" s="116"/>
      <c r="E527" s="117"/>
      <c r="F527" s="116"/>
      <c r="G527" s="117"/>
      <c r="H527" s="116"/>
      <c r="I527" s="117"/>
      <c r="J527" s="116"/>
      <c r="K527" s="117"/>
      <c r="L527" s="114"/>
      <c r="M527" s="114"/>
      <c r="N527" s="114"/>
      <c r="O527" s="114"/>
      <c r="P527" s="114"/>
      <c r="Q527" s="114"/>
      <c r="R527" s="114"/>
      <c r="S527" s="114"/>
      <c r="T527" s="114"/>
      <c r="U527" s="114"/>
      <c r="V527" s="114"/>
      <c r="W527" s="114"/>
      <c r="X527" s="114"/>
      <c r="Y527" s="114"/>
      <c r="Z527" s="114"/>
    </row>
    <row r="528" spans="1:26" ht="12" customHeight="1">
      <c r="A528" s="116"/>
      <c r="B528" s="116"/>
      <c r="C528" s="129"/>
      <c r="D528" s="116"/>
      <c r="E528" s="117"/>
      <c r="F528" s="116"/>
      <c r="G528" s="117"/>
      <c r="H528" s="116"/>
      <c r="I528" s="117"/>
      <c r="J528" s="116"/>
      <c r="K528" s="117"/>
      <c r="L528" s="114"/>
      <c r="M528" s="114"/>
      <c r="N528" s="114"/>
      <c r="O528" s="114"/>
      <c r="P528" s="114"/>
      <c r="Q528" s="114"/>
      <c r="R528" s="114"/>
      <c r="S528" s="114"/>
      <c r="T528" s="114"/>
      <c r="U528" s="114"/>
      <c r="V528" s="114"/>
      <c r="W528" s="114"/>
      <c r="X528" s="114"/>
      <c r="Y528" s="114"/>
      <c r="Z528" s="114"/>
    </row>
    <row r="529" spans="1:26" ht="12" customHeight="1">
      <c r="A529" s="116"/>
      <c r="B529" s="116"/>
      <c r="C529" s="129"/>
      <c r="D529" s="116"/>
      <c r="E529" s="117"/>
      <c r="F529" s="116"/>
      <c r="G529" s="117"/>
      <c r="H529" s="116"/>
      <c r="I529" s="117"/>
      <c r="J529" s="116"/>
      <c r="K529" s="117"/>
      <c r="L529" s="114"/>
      <c r="M529" s="114"/>
      <c r="N529" s="114"/>
      <c r="O529" s="114"/>
      <c r="P529" s="114"/>
      <c r="Q529" s="114"/>
      <c r="R529" s="114"/>
      <c r="S529" s="114"/>
      <c r="T529" s="114"/>
      <c r="U529" s="114"/>
      <c r="V529" s="114"/>
      <c r="W529" s="114"/>
      <c r="X529" s="114"/>
      <c r="Y529" s="114"/>
      <c r="Z529" s="114"/>
    </row>
    <row r="530" spans="1:26" ht="12" customHeight="1">
      <c r="A530" s="116"/>
      <c r="B530" s="116"/>
      <c r="C530" s="129"/>
      <c r="D530" s="116"/>
      <c r="E530" s="117"/>
      <c r="F530" s="116"/>
      <c r="G530" s="117"/>
      <c r="H530" s="116"/>
      <c r="I530" s="117"/>
      <c r="J530" s="116"/>
      <c r="K530" s="117"/>
      <c r="L530" s="114"/>
      <c r="M530" s="114"/>
      <c r="N530" s="114"/>
      <c r="O530" s="114"/>
      <c r="P530" s="114"/>
      <c r="Q530" s="114"/>
      <c r="R530" s="114"/>
      <c r="S530" s="114"/>
      <c r="T530" s="114"/>
      <c r="U530" s="114"/>
      <c r="V530" s="114"/>
      <c r="W530" s="114"/>
      <c r="X530" s="114"/>
      <c r="Y530" s="114"/>
      <c r="Z530" s="114"/>
    </row>
    <row r="531" spans="1:26" ht="12" customHeight="1">
      <c r="A531" s="116"/>
      <c r="B531" s="116"/>
      <c r="C531" s="129"/>
      <c r="D531" s="116"/>
      <c r="E531" s="117"/>
      <c r="F531" s="116"/>
      <c r="G531" s="117"/>
      <c r="H531" s="116"/>
      <c r="I531" s="117"/>
      <c r="J531" s="116"/>
      <c r="K531" s="117"/>
      <c r="L531" s="114"/>
      <c r="M531" s="114"/>
      <c r="N531" s="114"/>
      <c r="O531" s="114"/>
      <c r="P531" s="114"/>
      <c r="Q531" s="114"/>
      <c r="R531" s="114"/>
      <c r="S531" s="114"/>
      <c r="T531" s="114"/>
      <c r="U531" s="114"/>
      <c r="V531" s="114"/>
      <c r="W531" s="114"/>
      <c r="X531" s="114"/>
      <c r="Y531" s="114"/>
      <c r="Z531" s="114"/>
    </row>
    <row r="532" spans="1:26" ht="12" customHeight="1">
      <c r="A532" s="116"/>
      <c r="B532" s="116"/>
      <c r="C532" s="129"/>
      <c r="D532" s="116"/>
      <c r="E532" s="117"/>
      <c r="F532" s="116"/>
      <c r="G532" s="117"/>
      <c r="H532" s="116"/>
      <c r="I532" s="117"/>
      <c r="J532" s="116"/>
      <c r="K532" s="117"/>
      <c r="L532" s="114"/>
      <c r="M532" s="114"/>
      <c r="N532" s="114"/>
      <c r="O532" s="114"/>
      <c r="P532" s="114"/>
      <c r="Q532" s="114"/>
      <c r="R532" s="114"/>
      <c r="S532" s="114"/>
      <c r="T532" s="114"/>
      <c r="U532" s="114"/>
      <c r="V532" s="114"/>
      <c r="W532" s="114"/>
      <c r="X532" s="114"/>
      <c r="Y532" s="114"/>
      <c r="Z532" s="114"/>
    </row>
    <row r="533" spans="1:26" ht="12" customHeight="1">
      <c r="A533" s="116"/>
      <c r="B533" s="116"/>
      <c r="C533" s="129"/>
      <c r="D533" s="116"/>
      <c r="E533" s="117"/>
      <c r="F533" s="116"/>
      <c r="G533" s="117"/>
      <c r="H533" s="116"/>
      <c r="I533" s="117"/>
      <c r="J533" s="116"/>
      <c r="K533" s="117"/>
      <c r="L533" s="114"/>
      <c r="M533" s="114"/>
      <c r="N533" s="114"/>
      <c r="O533" s="114"/>
      <c r="P533" s="114"/>
      <c r="Q533" s="114"/>
      <c r="R533" s="114"/>
      <c r="S533" s="114"/>
      <c r="T533" s="114"/>
      <c r="U533" s="114"/>
      <c r="V533" s="114"/>
      <c r="W533" s="114"/>
      <c r="X533" s="114"/>
      <c r="Y533" s="114"/>
      <c r="Z533" s="114"/>
    </row>
    <row r="534" spans="1:26" ht="12" customHeight="1">
      <c r="A534" s="116"/>
      <c r="B534" s="116"/>
      <c r="C534" s="129"/>
      <c r="D534" s="116"/>
      <c r="E534" s="117"/>
      <c r="F534" s="116"/>
      <c r="G534" s="117"/>
      <c r="H534" s="116"/>
      <c r="I534" s="117"/>
      <c r="J534" s="116"/>
      <c r="K534" s="117"/>
      <c r="L534" s="114"/>
      <c r="M534" s="114"/>
      <c r="N534" s="114"/>
      <c r="O534" s="114"/>
      <c r="P534" s="114"/>
      <c r="Q534" s="114"/>
      <c r="R534" s="114"/>
      <c r="S534" s="114"/>
      <c r="T534" s="114"/>
      <c r="U534" s="114"/>
      <c r="V534" s="114"/>
      <c r="W534" s="114"/>
      <c r="X534" s="114"/>
      <c r="Y534" s="114"/>
      <c r="Z534" s="114"/>
    </row>
    <row r="535" spans="1:26" ht="12" customHeight="1">
      <c r="A535" s="116"/>
      <c r="B535" s="116"/>
      <c r="C535" s="129"/>
      <c r="D535" s="116"/>
      <c r="E535" s="117"/>
      <c r="F535" s="116"/>
      <c r="G535" s="117"/>
      <c r="H535" s="116"/>
      <c r="I535" s="117"/>
      <c r="J535" s="116"/>
      <c r="K535" s="117"/>
      <c r="L535" s="114"/>
      <c r="M535" s="114"/>
      <c r="N535" s="114"/>
      <c r="O535" s="114"/>
      <c r="P535" s="114"/>
      <c r="Q535" s="114"/>
      <c r="R535" s="114"/>
      <c r="S535" s="114"/>
      <c r="T535" s="114"/>
      <c r="U535" s="114"/>
      <c r="V535" s="114"/>
      <c r="W535" s="114"/>
      <c r="X535" s="114"/>
      <c r="Y535" s="114"/>
      <c r="Z535" s="114"/>
    </row>
    <row r="536" spans="1:26" ht="12" customHeight="1">
      <c r="A536" s="116"/>
      <c r="B536" s="116"/>
      <c r="C536" s="129"/>
      <c r="D536" s="116"/>
      <c r="E536" s="117"/>
      <c r="F536" s="116"/>
      <c r="G536" s="117"/>
      <c r="H536" s="116"/>
      <c r="I536" s="117"/>
      <c r="J536" s="116"/>
      <c r="K536" s="117"/>
      <c r="L536" s="114"/>
      <c r="M536" s="114"/>
      <c r="N536" s="114"/>
      <c r="O536" s="114"/>
      <c r="P536" s="114"/>
      <c r="Q536" s="114"/>
      <c r="R536" s="114"/>
      <c r="S536" s="114"/>
      <c r="T536" s="114"/>
      <c r="U536" s="114"/>
      <c r="V536" s="114"/>
      <c r="W536" s="114"/>
      <c r="X536" s="114"/>
      <c r="Y536" s="114"/>
      <c r="Z536" s="114"/>
    </row>
    <row r="537" spans="1:26" ht="12" customHeight="1">
      <c r="A537" s="116"/>
      <c r="B537" s="116"/>
      <c r="C537" s="129"/>
      <c r="D537" s="116"/>
      <c r="E537" s="117"/>
      <c r="F537" s="116"/>
      <c r="G537" s="117"/>
      <c r="H537" s="116"/>
      <c r="I537" s="117"/>
      <c r="J537" s="116"/>
      <c r="K537" s="117"/>
      <c r="L537" s="114"/>
      <c r="M537" s="114"/>
      <c r="N537" s="114"/>
      <c r="O537" s="114"/>
      <c r="P537" s="114"/>
      <c r="Q537" s="114"/>
      <c r="R537" s="114"/>
      <c r="S537" s="114"/>
      <c r="T537" s="114"/>
      <c r="U537" s="114"/>
      <c r="V537" s="114"/>
      <c r="W537" s="114"/>
      <c r="X537" s="114"/>
      <c r="Y537" s="114"/>
      <c r="Z537" s="114"/>
    </row>
    <row r="538" spans="1:26" ht="12" customHeight="1">
      <c r="A538" s="116"/>
      <c r="B538" s="116"/>
      <c r="C538" s="129"/>
      <c r="D538" s="116"/>
      <c r="E538" s="117"/>
      <c r="F538" s="116"/>
      <c r="G538" s="117"/>
      <c r="H538" s="116"/>
      <c r="I538" s="117"/>
      <c r="J538" s="116"/>
      <c r="K538" s="117"/>
      <c r="L538" s="114"/>
      <c r="M538" s="114"/>
      <c r="N538" s="114"/>
      <c r="O538" s="114"/>
      <c r="P538" s="114"/>
      <c r="Q538" s="114"/>
      <c r="R538" s="114"/>
      <c r="S538" s="114"/>
      <c r="T538" s="114"/>
      <c r="U538" s="114"/>
      <c r="V538" s="114"/>
      <c r="W538" s="114"/>
      <c r="X538" s="114"/>
      <c r="Y538" s="114"/>
      <c r="Z538" s="114"/>
    </row>
    <row r="539" spans="1:26" ht="12" customHeight="1">
      <c r="A539" s="116"/>
      <c r="B539" s="116"/>
      <c r="C539" s="129"/>
      <c r="D539" s="116"/>
      <c r="E539" s="117"/>
      <c r="F539" s="116"/>
      <c r="G539" s="117"/>
      <c r="H539" s="116"/>
      <c r="I539" s="117"/>
      <c r="J539" s="116"/>
      <c r="K539" s="117"/>
      <c r="L539" s="114"/>
      <c r="M539" s="114"/>
      <c r="N539" s="114"/>
      <c r="O539" s="114"/>
      <c r="P539" s="114"/>
      <c r="Q539" s="114"/>
      <c r="R539" s="114"/>
      <c r="S539" s="114"/>
      <c r="T539" s="114"/>
      <c r="U539" s="114"/>
      <c r="V539" s="114"/>
      <c r="W539" s="114"/>
      <c r="X539" s="114"/>
      <c r="Y539" s="114"/>
      <c r="Z539" s="114"/>
    </row>
    <row r="540" spans="1:26" ht="12" customHeight="1">
      <c r="A540" s="116"/>
      <c r="B540" s="116"/>
      <c r="C540" s="129"/>
      <c r="D540" s="116"/>
      <c r="E540" s="117"/>
      <c r="F540" s="116"/>
      <c r="G540" s="117"/>
      <c r="H540" s="116"/>
      <c r="I540" s="117"/>
      <c r="J540" s="116"/>
      <c r="K540" s="117"/>
      <c r="L540" s="114"/>
      <c r="M540" s="114"/>
      <c r="N540" s="114"/>
      <c r="O540" s="114"/>
      <c r="P540" s="114"/>
      <c r="Q540" s="114"/>
      <c r="R540" s="114"/>
      <c r="S540" s="114"/>
      <c r="T540" s="114"/>
      <c r="U540" s="114"/>
      <c r="V540" s="114"/>
      <c r="W540" s="114"/>
      <c r="X540" s="114"/>
      <c r="Y540" s="114"/>
      <c r="Z540" s="114"/>
    </row>
    <row r="541" spans="1:26" ht="12" customHeight="1">
      <c r="A541" s="116"/>
      <c r="B541" s="116"/>
      <c r="C541" s="129"/>
      <c r="D541" s="116"/>
      <c r="E541" s="117"/>
      <c r="F541" s="116"/>
      <c r="G541" s="117"/>
      <c r="H541" s="116"/>
      <c r="I541" s="117"/>
      <c r="J541" s="116"/>
      <c r="K541" s="117"/>
      <c r="L541" s="114"/>
      <c r="M541" s="114"/>
      <c r="N541" s="114"/>
      <c r="O541" s="114"/>
      <c r="P541" s="114"/>
      <c r="Q541" s="114"/>
      <c r="R541" s="114"/>
      <c r="S541" s="114"/>
      <c r="T541" s="114"/>
      <c r="U541" s="114"/>
      <c r="V541" s="114"/>
      <c r="W541" s="114"/>
      <c r="X541" s="114"/>
      <c r="Y541" s="114"/>
      <c r="Z541" s="114"/>
    </row>
    <row r="542" spans="1:26" ht="12" customHeight="1">
      <c r="A542" s="116"/>
      <c r="B542" s="116"/>
      <c r="C542" s="129"/>
      <c r="D542" s="116"/>
      <c r="E542" s="117"/>
      <c r="F542" s="116"/>
      <c r="G542" s="117"/>
      <c r="H542" s="116"/>
      <c r="I542" s="117"/>
      <c r="J542" s="116"/>
      <c r="K542" s="117"/>
      <c r="L542" s="114"/>
      <c r="M542" s="114"/>
      <c r="N542" s="114"/>
      <c r="O542" s="114"/>
      <c r="P542" s="114"/>
      <c r="Q542" s="114"/>
      <c r="R542" s="114"/>
      <c r="S542" s="114"/>
      <c r="T542" s="114"/>
      <c r="U542" s="114"/>
      <c r="V542" s="114"/>
      <c r="W542" s="114"/>
      <c r="X542" s="114"/>
      <c r="Y542" s="114"/>
      <c r="Z542" s="114"/>
    </row>
    <row r="543" spans="1:26" ht="12" customHeight="1">
      <c r="A543" s="116"/>
      <c r="B543" s="116"/>
      <c r="C543" s="129"/>
      <c r="D543" s="116"/>
      <c r="E543" s="117"/>
      <c r="F543" s="116"/>
      <c r="G543" s="117"/>
      <c r="H543" s="116"/>
      <c r="I543" s="117"/>
      <c r="J543" s="116"/>
      <c r="K543" s="117"/>
      <c r="L543" s="114"/>
      <c r="M543" s="114"/>
      <c r="N543" s="114"/>
      <c r="O543" s="114"/>
      <c r="P543" s="114"/>
      <c r="Q543" s="114"/>
      <c r="R543" s="114"/>
      <c r="S543" s="114"/>
      <c r="T543" s="114"/>
      <c r="U543" s="114"/>
      <c r="V543" s="114"/>
      <c r="W543" s="114"/>
      <c r="X543" s="114"/>
      <c r="Y543" s="114"/>
      <c r="Z543" s="114"/>
    </row>
    <row r="544" spans="1:26" ht="12" customHeight="1">
      <c r="A544" s="116"/>
      <c r="B544" s="116"/>
      <c r="C544" s="129"/>
      <c r="D544" s="116"/>
      <c r="E544" s="117"/>
      <c r="F544" s="116"/>
      <c r="G544" s="117"/>
      <c r="H544" s="116"/>
      <c r="I544" s="117"/>
      <c r="J544" s="116"/>
      <c r="K544" s="117"/>
      <c r="L544" s="114"/>
      <c r="M544" s="114"/>
      <c r="N544" s="114"/>
      <c r="O544" s="114"/>
      <c r="P544" s="114"/>
      <c r="Q544" s="114"/>
      <c r="R544" s="114"/>
      <c r="S544" s="114"/>
      <c r="T544" s="114"/>
      <c r="U544" s="114"/>
      <c r="V544" s="114"/>
      <c r="W544" s="114"/>
      <c r="X544" s="114"/>
      <c r="Y544" s="114"/>
      <c r="Z544" s="114"/>
    </row>
    <row r="545" spans="1:26" ht="12" customHeight="1">
      <c r="A545" s="116"/>
      <c r="B545" s="116"/>
      <c r="C545" s="129"/>
      <c r="D545" s="116"/>
      <c r="E545" s="117"/>
      <c r="F545" s="116"/>
      <c r="G545" s="117"/>
      <c r="H545" s="116"/>
      <c r="I545" s="117"/>
      <c r="J545" s="116"/>
      <c r="K545" s="117"/>
      <c r="L545" s="114"/>
      <c r="M545" s="114"/>
      <c r="N545" s="114"/>
      <c r="O545" s="114"/>
      <c r="P545" s="114"/>
      <c r="Q545" s="114"/>
      <c r="R545" s="114"/>
      <c r="S545" s="114"/>
      <c r="T545" s="114"/>
      <c r="U545" s="114"/>
      <c r="V545" s="114"/>
      <c r="W545" s="114"/>
      <c r="X545" s="114"/>
      <c r="Y545" s="114"/>
      <c r="Z545" s="114"/>
    </row>
    <row r="546" spans="1:26" ht="12" customHeight="1">
      <c r="A546" s="116"/>
      <c r="B546" s="116"/>
      <c r="C546" s="129"/>
      <c r="D546" s="116"/>
      <c r="E546" s="117"/>
      <c r="F546" s="116"/>
      <c r="G546" s="117"/>
      <c r="H546" s="116"/>
      <c r="I546" s="117"/>
      <c r="J546" s="116"/>
      <c r="K546" s="117"/>
      <c r="L546" s="114"/>
      <c r="M546" s="114"/>
      <c r="N546" s="114"/>
      <c r="O546" s="114"/>
      <c r="P546" s="114"/>
      <c r="Q546" s="114"/>
      <c r="R546" s="114"/>
      <c r="S546" s="114"/>
      <c r="T546" s="114"/>
      <c r="U546" s="114"/>
      <c r="V546" s="114"/>
      <c r="W546" s="114"/>
      <c r="X546" s="114"/>
      <c r="Y546" s="114"/>
      <c r="Z546" s="114"/>
    </row>
    <row r="547" spans="1:26" ht="12" customHeight="1">
      <c r="A547" s="116"/>
      <c r="B547" s="116"/>
      <c r="C547" s="129"/>
      <c r="D547" s="116"/>
      <c r="E547" s="117"/>
      <c r="F547" s="116"/>
      <c r="G547" s="117"/>
      <c r="H547" s="116"/>
      <c r="I547" s="117"/>
      <c r="J547" s="116"/>
      <c r="K547" s="117"/>
      <c r="L547" s="114"/>
      <c r="M547" s="114"/>
      <c r="N547" s="114"/>
      <c r="O547" s="114"/>
      <c r="P547" s="114"/>
      <c r="Q547" s="114"/>
      <c r="R547" s="114"/>
      <c r="S547" s="114"/>
      <c r="T547" s="114"/>
      <c r="U547" s="114"/>
      <c r="V547" s="114"/>
      <c r="W547" s="114"/>
      <c r="X547" s="114"/>
      <c r="Y547" s="114"/>
      <c r="Z547" s="114"/>
    </row>
    <row r="548" spans="1:26" ht="12" customHeight="1">
      <c r="A548" s="116"/>
      <c r="B548" s="116"/>
      <c r="C548" s="129"/>
      <c r="D548" s="116"/>
      <c r="E548" s="117"/>
      <c r="F548" s="116"/>
      <c r="G548" s="117"/>
      <c r="H548" s="116"/>
      <c r="I548" s="117"/>
      <c r="J548" s="116"/>
      <c r="K548" s="117"/>
      <c r="L548" s="114"/>
      <c r="M548" s="114"/>
      <c r="N548" s="114"/>
      <c r="O548" s="114"/>
      <c r="P548" s="114"/>
      <c r="Q548" s="114"/>
      <c r="R548" s="114"/>
      <c r="S548" s="114"/>
      <c r="T548" s="114"/>
      <c r="U548" s="114"/>
      <c r="V548" s="114"/>
      <c r="W548" s="114"/>
      <c r="X548" s="114"/>
      <c r="Y548" s="114"/>
      <c r="Z548" s="114"/>
    </row>
    <row r="549" spans="1:26" ht="12" customHeight="1">
      <c r="A549" s="116"/>
      <c r="B549" s="116"/>
      <c r="C549" s="129"/>
      <c r="D549" s="116"/>
      <c r="E549" s="117"/>
      <c r="F549" s="116"/>
      <c r="G549" s="117"/>
      <c r="H549" s="116"/>
      <c r="I549" s="117"/>
      <c r="J549" s="116"/>
      <c r="K549" s="117"/>
      <c r="L549" s="114"/>
      <c r="M549" s="114"/>
      <c r="N549" s="114"/>
      <c r="O549" s="114"/>
      <c r="P549" s="114"/>
      <c r="Q549" s="114"/>
      <c r="R549" s="114"/>
      <c r="S549" s="114"/>
      <c r="T549" s="114"/>
      <c r="U549" s="114"/>
      <c r="V549" s="114"/>
      <c r="W549" s="114"/>
      <c r="X549" s="114"/>
      <c r="Y549" s="114"/>
      <c r="Z549" s="114"/>
    </row>
    <row r="550" spans="1:26" ht="12" customHeight="1">
      <c r="A550" s="116"/>
      <c r="B550" s="116"/>
      <c r="C550" s="129"/>
      <c r="D550" s="116"/>
      <c r="E550" s="117"/>
      <c r="F550" s="116"/>
      <c r="G550" s="117"/>
      <c r="H550" s="116"/>
      <c r="I550" s="117"/>
      <c r="J550" s="116"/>
      <c r="K550" s="117"/>
      <c r="L550" s="114"/>
      <c r="M550" s="114"/>
      <c r="N550" s="114"/>
      <c r="O550" s="114"/>
      <c r="P550" s="114"/>
      <c r="Q550" s="114"/>
      <c r="R550" s="114"/>
      <c r="S550" s="114"/>
      <c r="T550" s="114"/>
      <c r="U550" s="114"/>
      <c r="V550" s="114"/>
      <c r="W550" s="114"/>
      <c r="X550" s="114"/>
      <c r="Y550" s="114"/>
      <c r="Z550" s="114"/>
    </row>
    <row r="551" spans="1:26" ht="12" customHeight="1">
      <c r="A551" s="116"/>
      <c r="B551" s="116"/>
      <c r="C551" s="129"/>
      <c r="D551" s="116"/>
      <c r="E551" s="117"/>
      <c r="F551" s="116"/>
      <c r="G551" s="117"/>
      <c r="H551" s="116"/>
      <c r="I551" s="117"/>
      <c r="J551" s="116"/>
      <c r="K551" s="117"/>
      <c r="L551" s="114"/>
      <c r="M551" s="114"/>
      <c r="N551" s="114"/>
      <c r="O551" s="114"/>
      <c r="P551" s="114"/>
      <c r="Q551" s="114"/>
      <c r="R551" s="114"/>
      <c r="S551" s="114"/>
      <c r="T551" s="114"/>
      <c r="U551" s="114"/>
      <c r="V551" s="114"/>
      <c r="W551" s="114"/>
      <c r="X551" s="114"/>
      <c r="Y551" s="114"/>
      <c r="Z551" s="114"/>
    </row>
    <row r="552" spans="1:26" ht="12" customHeight="1">
      <c r="A552" s="116"/>
      <c r="B552" s="116"/>
      <c r="C552" s="129"/>
      <c r="D552" s="116"/>
      <c r="E552" s="117"/>
      <c r="F552" s="116"/>
      <c r="G552" s="117"/>
      <c r="H552" s="116"/>
      <c r="I552" s="117"/>
      <c r="J552" s="116"/>
      <c r="K552" s="117"/>
      <c r="L552" s="114"/>
      <c r="M552" s="114"/>
      <c r="N552" s="114"/>
      <c r="O552" s="114"/>
      <c r="P552" s="114"/>
      <c r="Q552" s="114"/>
      <c r="R552" s="114"/>
      <c r="S552" s="114"/>
      <c r="T552" s="114"/>
      <c r="U552" s="114"/>
      <c r="V552" s="114"/>
      <c r="W552" s="114"/>
      <c r="X552" s="114"/>
      <c r="Y552" s="114"/>
      <c r="Z552" s="114"/>
    </row>
    <row r="553" spans="1:26" ht="12" customHeight="1">
      <c r="A553" s="116"/>
      <c r="B553" s="116"/>
      <c r="C553" s="129"/>
      <c r="D553" s="116"/>
      <c r="E553" s="117"/>
      <c r="F553" s="116"/>
      <c r="G553" s="117"/>
      <c r="H553" s="116"/>
      <c r="I553" s="117"/>
      <c r="J553" s="116"/>
      <c r="K553" s="117"/>
      <c r="L553" s="114"/>
      <c r="M553" s="114"/>
      <c r="N553" s="114"/>
      <c r="O553" s="114"/>
      <c r="P553" s="114"/>
      <c r="Q553" s="114"/>
      <c r="R553" s="114"/>
      <c r="S553" s="114"/>
      <c r="T553" s="114"/>
      <c r="U553" s="114"/>
      <c r="V553" s="114"/>
      <c r="W553" s="114"/>
      <c r="X553" s="114"/>
      <c r="Y553" s="114"/>
      <c r="Z553" s="114"/>
    </row>
    <row r="554" spans="1:26" ht="12" customHeight="1">
      <c r="A554" s="116"/>
      <c r="B554" s="116"/>
      <c r="C554" s="129"/>
      <c r="D554" s="116"/>
      <c r="E554" s="117"/>
      <c r="F554" s="116"/>
      <c r="G554" s="117"/>
      <c r="H554" s="116"/>
      <c r="I554" s="117"/>
      <c r="J554" s="116"/>
      <c r="K554" s="117"/>
      <c r="L554" s="114"/>
      <c r="M554" s="114"/>
      <c r="N554" s="114"/>
      <c r="O554" s="114"/>
      <c r="P554" s="114"/>
      <c r="Q554" s="114"/>
      <c r="R554" s="114"/>
      <c r="S554" s="114"/>
      <c r="T554" s="114"/>
      <c r="U554" s="114"/>
      <c r="V554" s="114"/>
      <c r="W554" s="114"/>
      <c r="X554" s="114"/>
      <c r="Y554" s="114"/>
      <c r="Z554" s="114"/>
    </row>
    <row r="555" spans="1:26" ht="12" customHeight="1">
      <c r="A555" s="116"/>
      <c r="B555" s="116"/>
      <c r="C555" s="129"/>
      <c r="D555" s="116"/>
      <c r="E555" s="117"/>
      <c r="F555" s="116"/>
      <c r="G555" s="117"/>
      <c r="H555" s="116"/>
      <c r="I555" s="117"/>
      <c r="J555" s="116"/>
      <c r="K555" s="117"/>
      <c r="L555" s="114"/>
      <c r="M555" s="114"/>
      <c r="N555" s="114"/>
      <c r="O555" s="114"/>
      <c r="P555" s="114"/>
      <c r="Q555" s="114"/>
      <c r="R555" s="114"/>
      <c r="S555" s="114"/>
      <c r="T555" s="114"/>
      <c r="U555" s="114"/>
      <c r="V555" s="114"/>
      <c r="W555" s="114"/>
      <c r="X555" s="114"/>
      <c r="Y555" s="114"/>
      <c r="Z555" s="114"/>
    </row>
    <row r="556" spans="1:26" ht="12" customHeight="1">
      <c r="A556" s="116"/>
      <c r="B556" s="116"/>
      <c r="C556" s="129"/>
      <c r="D556" s="116"/>
      <c r="E556" s="117"/>
      <c r="F556" s="116"/>
      <c r="G556" s="117"/>
      <c r="H556" s="116"/>
      <c r="I556" s="117"/>
      <c r="J556" s="116"/>
      <c r="K556" s="117"/>
      <c r="L556" s="114"/>
      <c r="M556" s="114"/>
      <c r="N556" s="114"/>
      <c r="O556" s="114"/>
      <c r="P556" s="114"/>
      <c r="Q556" s="114"/>
      <c r="R556" s="114"/>
      <c r="S556" s="114"/>
      <c r="T556" s="114"/>
      <c r="U556" s="114"/>
      <c r="V556" s="114"/>
      <c r="W556" s="114"/>
      <c r="X556" s="114"/>
      <c r="Y556" s="114"/>
      <c r="Z556" s="114"/>
    </row>
    <row r="557" spans="1:26" ht="12" customHeight="1">
      <c r="A557" s="116"/>
      <c r="B557" s="116"/>
      <c r="C557" s="129"/>
      <c r="D557" s="116"/>
      <c r="E557" s="117"/>
      <c r="F557" s="116"/>
      <c r="G557" s="117"/>
      <c r="H557" s="116"/>
      <c r="I557" s="117"/>
      <c r="J557" s="116"/>
      <c r="K557" s="117"/>
      <c r="L557" s="114"/>
      <c r="M557" s="114"/>
      <c r="N557" s="114"/>
      <c r="O557" s="114"/>
      <c r="P557" s="114"/>
      <c r="Q557" s="114"/>
      <c r="R557" s="114"/>
      <c r="S557" s="114"/>
      <c r="T557" s="114"/>
      <c r="U557" s="114"/>
      <c r="V557" s="114"/>
      <c r="W557" s="114"/>
      <c r="X557" s="114"/>
      <c r="Y557" s="114"/>
      <c r="Z557" s="114"/>
    </row>
    <row r="558" spans="1:26" ht="12" customHeight="1">
      <c r="A558" s="116"/>
      <c r="B558" s="116"/>
      <c r="C558" s="129"/>
      <c r="D558" s="116"/>
      <c r="E558" s="117"/>
      <c r="F558" s="116"/>
      <c r="G558" s="117"/>
      <c r="H558" s="116"/>
      <c r="I558" s="117"/>
      <c r="J558" s="116"/>
      <c r="K558" s="117"/>
      <c r="L558" s="114"/>
      <c r="M558" s="114"/>
      <c r="N558" s="114"/>
      <c r="O558" s="114"/>
      <c r="P558" s="114"/>
      <c r="Q558" s="114"/>
      <c r="R558" s="114"/>
      <c r="S558" s="114"/>
      <c r="T558" s="114"/>
      <c r="U558" s="114"/>
      <c r="V558" s="114"/>
      <c r="W558" s="114"/>
      <c r="X558" s="114"/>
      <c r="Y558" s="114"/>
      <c r="Z558" s="114"/>
    </row>
    <row r="559" spans="1:26" ht="12" customHeight="1">
      <c r="A559" s="116"/>
      <c r="B559" s="116"/>
      <c r="C559" s="129"/>
      <c r="D559" s="116"/>
      <c r="E559" s="117"/>
      <c r="F559" s="116"/>
      <c r="G559" s="117"/>
      <c r="H559" s="116"/>
      <c r="I559" s="117"/>
      <c r="J559" s="116"/>
      <c r="K559" s="117"/>
      <c r="L559" s="114"/>
      <c r="M559" s="114"/>
      <c r="N559" s="114"/>
      <c r="O559" s="114"/>
      <c r="P559" s="114"/>
      <c r="Q559" s="114"/>
      <c r="R559" s="114"/>
      <c r="S559" s="114"/>
      <c r="T559" s="114"/>
      <c r="U559" s="114"/>
      <c r="V559" s="114"/>
      <c r="W559" s="114"/>
      <c r="X559" s="114"/>
      <c r="Y559" s="114"/>
      <c r="Z559" s="114"/>
    </row>
    <row r="560" spans="1:26" ht="12" customHeight="1">
      <c r="A560" s="116"/>
      <c r="B560" s="116"/>
      <c r="C560" s="129"/>
      <c r="D560" s="116"/>
      <c r="E560" s="117"/>
      <c r="F560" s="116"/>
      <c r="G560" s="117"/>
      <c r="H560" s="116"/>
      <c r="I560" s="117"/>
      <c r="J560" s="116"/>
      <c r="K560" s="117"/>
      <c r="L560" s="114"/>
      <c r="M560" s="114"/>
      <c r="N560" s="114"/>
      <c r="O560" s="114"/>
      <c r="P560" s="114"/>
      <c r="Q560" s="114"/>
      <c r="R560" s="114"/>
      <c r="S560" s="114"/>
      <c r="T560" s="114"/>
      <c r="U560" s="114"/>
      <c r="V560" s="114"/>
      <c r="W560" s="114"/>
      <c r="X560" s="114"/>
      <c r="Y560" s="114"/>
      <c r="Z560" s="114"/>
    </row>
    <row r="561" spans="1:26" ht="12" customHeight="1">
      <c r="A561" s="116"/>
      <c r="B561" s="116"/>
      <c r="C561" s="129"/>
      <c r="D561" s="116"/>
      <c r="E561" s="117"/>
      <c r="F561" s="116"/>
      <c r="G561" s="117"/>
      <c r="H561" s="116"/>
      <c r="I561" s="117"/>
      <c r="J561" s="116"/>
      <c r="K561" s="117"/>
      <c r="L561" s="114"/>
      <c r="M561" s="114"/>
      <c r="N561" s="114"/>
      <c r="O561" s="114"/>
      <c r="P561" s="114"/>
      <c r="Q561" s="114"/>
      <c r="R561" s="114"/>
      <c r="S561" s="114"/>
      <c r="T561" s="114"/>
      <c r="U561" s="114"/>
      <c r="V561" s="114"/>
      <c r="W561" s="114"/>
      <c r="X561" s="114"/>
      <c r="Y561" s="114"/>
      <c r="Z561" s="114"/>
    </row>
    <row r="562" spans="1:26" ht="12" customHeight="1">
      <c r="A562" s="116"/>
      <c r="B562" s="116"/>
      <c r="C562" s="129"/>
      <c r="D562" s="116"/>
      <c r="E562" s="117"/>
      <c r="F562" s="116"/>
      <c r="G562" s="117"/>
      <c r="H562" s="116"/>
      <c r="I562" s="117"/>
      <c r="J562" s="116"/>
      <c r="K562" s="117"/>
      <c r="L562" s="114"/>
      <c r="M562" s="114"/>
      <c r="N562" s="114"/>
      <c r="O562" s="114"/>
      <c r="P562" s="114"/>
      <c r="Q562" s="114"/>
      <c r="R562" s="114"/>
      <c r="S562" s="114"/>
      <c r="T562" s="114"/>
      <c r="U562" s="114"/>
      <c r="V562" s="114"/>
      <c r="W562" s="114"/>
      <c r="X562" s="114"/>
      <c r="Y562" s="114"/>
      <c r="Z562" s="114"/>
    </row>
    <row r="563" spans="1:26" ht="12" customHeight="1">
      <c r="A563" s="116"/>
      <c r="B563" s="116"/>
      <c r="C563" s="129"/>
      <c r="D563" s="116"/>
      <c r="E563" s="117"/>
      <c r="F563" s="116"/>
      <c r="G563" s="117"/>
      <c r="H563" s="116"/>
      <c r="I563" s="117"/>
      <c r="J563" s="116"/>
      <c r="K563" s="117"/>
      <c r="L563" s="114"/>
      <c r="M563" s="114"/>
      <c r="N563" s="114"/>
      <c r="O563" s="114"/>
      <c r="P563" s="114"/>
      <c r="Q563" s="114"/>
      <c r="R563" s="114"/>
      <c r="S563" s="114"/>
      <c r="T563" s="114"/>
      <c r="U563" s="114"/>
      <c r="V563" s="114"/>
      <c r="W563" s="114"/>
      <c r="X563" s="114"/>
      <c r="Y563" s="114"/>
      <c r="Z563" s="114"/>
    </row>
    <row r="564" spans="1:26" ht="12" customHeight="1">
      <c r="A564" s="116"/>
      <c r="B564" s="116"/>
      <c r="C564" s="129"/>
      <c r="D564" s="116"/>
      <c r="E564" s="117"/>
      <c r="F564" s="116"/>
      <c r="G564" s="117"/>
      <c r="H564" s="116"/>
      <c r="I564" s="117"/>
      <c r="J564" s="116"/>
      <c r="K564" s="117"/>
      <c r="L564" s="114"/>
      <c r="M564" s="114"/>
      <c r="N564" s="114"/>
      <c r="O564" s="114"/>
      <c r="P564" s="114"/>
      <c r="Q564" s="114"/>
      <c r="R564" s="114"/>
      <c r="S564" s="114"/>
      <c r="T564" s="114"/>
      <c r="U564" s="114"/>
      <c r="V564" s="114"/>
      <c r="W564" s="114"/>
      <c r="X564" s="114"/>
      <c r="Y564" s="114"/>
      <c r="Z564" s="114"/>
    </row>
    <row r="565" spans="1:26" ht="12" customHeight="1">
      <c r="A565" s="116"/>
      <c r="B565" s="116"/>
      <c r="C565" s="129"/>
      <c r="D565" s="116"/>
      <c r="E565" s="117"/>
      <c r="F565" s="116"/>
      <c r="G565" s="117"/>
      <c r="H565" s="116"/>
      <c r="I565" s="117"/>
      <c r="J565" s="116"/>
      <c r="K565" s="117"/>
      <c r="L565" s="114"/>
      <c r="M565" s="114"/>
      <c r="N565" s="114"/>
      <c r="O565" s="114"/>
      <c r="P565" s="114"/>
      <c r="Q565" s="114"/>
      <c r="R565" s="114"/>
      <c r="S565" s="114"/>
      <c r="T565" s="114"/>
      <c r="U565" s="114"/>
      <c r="V565" s="114"/>
      <c r="W565" s="114"/>
      <c r="X565" s="114"/>
      <c r="Y565" s="114"/>
      <c r="Z565" s="114"/>
    </row>
    <row r="566" spans="1:26" ht="12" customHeight="1">
      <c r="A566" s="116"/>
      <c r="B566" s="116"/>
      <c r="C566" s="129"/>
      <c r="D566" s="116"/>
      <c r="E566" s="117"/>
      <c r="F566" s="116"/>
      <c r="G566" s="117"/>
      <c r="H566" s="116"/>
      <c r="I566" s="117"/>
      <c r="J566" s="116"/>
      <c r="K566" s="117"/>
      <c r="L566" s="114"/>
      <c r="M566" s="114"/>
      <c r="N566" s="114"/>
      <c r="O566" s="114"/>
      <c r="P566" s="114"/>
      <c r="Q566" s="114"/>
      <c r="R566" s="114"/>
      <c r="S566" s="114"/>
      <c r="T566" s="114"/>
      <c r="U566" s="114"/>
      <c r="V566" s="114"/>
      <c r="W566" s="114"/>
      <c r="X566" s="114"/>
      <c r="Y566" s="114"/>
      <c r="Z566" s="114"/>
    </row>
    <row r="567" spans="1:26" ht="12" customHeight="1">
      <c r="A567" s="116"/>
      <c r="B567" s="116"/>
      <c r="C567" s="129"/>
      <c r="D567" s="116"/>
      <c r="E567" s="117"/>
      <c r="F567" s="116"/>
      <c r="G567" s="117"/>
      <c r="H567" s="116"/>
      <c r="I567" s="117"/>
      <c r="J567" s="116"/>
      <c r="K567" s="117"/>
      <c r="L567" s="114"/>
      <c r="M567" s="114"/>
      <c r="N567" s="114"/>
      <c r="O567" s="114"/>
      <c r="P567" s="114"/>
      <c r="Q567" s="114"/>
      <c r="R567" s="114"/>
      <c r="S567" s="114"/>
      <c r="T567" s="114"/>
      <c r="U567" s="114"/>
      <c r="V567" s="114"/>
      <c r="W567" s="114"/>
      <c r="X567" s="114"/>
      <c r="Y567" s="114"/>
      <c r="Z567" s="114"/>
    </row>
    <row r="568" spans="1:26" ht="12" customHeight="1">
      <c r="A568" s="116"/>
      <c r="B568" s="116"/>
      <c r="C568" s="129"/>
      <c r="D568" s="116"/>
      <c r="E568" s="117"/>
      <c r="F568" s="116"/>
      <c r="G568" s="117"/>
      <c r="H568" s="116"/>
      <c r="I568" s="117"/>
      <c r="J568" s="116"/>
      <c r="K568" s="117"/>
      <c r="L568" s="114"/>
      <c r="M568" s="114"/>
      <c r="N568" s="114"/>
      <c r="O568" s="114"/>
      <c r="P568" s="114"/>
      <c r="Q568" s="114"/>
      <c r="R568" s="114"/>
      <c r="S568" s="114"/>
      <c r="T568" s="114"/>
      <c r="U568" s="114"/>
      <c r="V568" s="114"/>
      <c r="W568" s="114"/>
      <c r="X568" s="114"/>
      <c r="Y568" s="114"/>
      <c r="Z568" s="114"/>
    </row>
    <row r="569" spans="1:26" ht="12" customHeight="1">
      <c r="A569" s="116"/>
      <c r="B569" s="116"/>
      <c r="C569" s="129"/>
      <c r="D569" s="116"/>
      <c r="E569" s="117"/>
      <c r="F569" s="116"/>
      <c r="G569" s="117"/>
      <c r="H569" s="116"/>
      <c r="I569" s="117"/>
      <c r="J569" s="116"/>
      <c r="K569" s="117"/>
      <c r="L569" s="114"/>
      <c r="M569" s="114"/>
      <c r="N569" s="114"/>
      <c r="O569" s="114"/>
      <c r="P569" s="114"/>
      <c r="Q569" s="114"/>
      <c r="R569" s="114"/>
      <c r="S569" s="114"/>
      <c r="T569" s="114"/>
      <c r="U569" s="114"/>
      <c r="V569" s="114"/>
      <c r="W569" s="114"/>
      <c r="X569" s="114"/>
      <c r="Y569" s="114"/>
      <c r="Z569" s="114"/>
    </row>
    <row r="570" spans="1:26" ht="12" customHeight="1">
      <c r="A570" s="116"/>
      <c r="B570" s="116"/>
      <c r="C570" s="129"/>
      <c r="D570" s="116"/>
      <c r="E570" s="117"/>
      <c r="F570" s="116"/>
      <c r="G570" s="117"/>
      <c r="H570" s="116"/>
      <c r="I570" s="117"/>
      <c r="J570" s="116"/>
      <c r="K570" s="117"/>
      <c r="L570" s="114"/>
      <c r="M570" s="114"/>
      <c r="N570" s="114"/>
      <c r="O570" s="114"/>
      <c r="P570" s="114"/>
      <c r="Q570" s="114"/>
      <c r="R570" s="114"/>
      <c r="S570" s="114"/>
      <c r="T570" s="114"/>
      <c r="U570" s="114"/>
      <c r="V570" s="114"/>
      <c r="W570" s="114"/>
      <c r="X570" s="114"/>
      <c r="Y570" s="114"/>
      <c r="Z570" s="114"/>
    </row>
    <row r="571" spans="1:26" ht="12" customHeight="1">
      <c r="A571" s="116"/>
      <c r="B571" s="116"/>
      <c r="C571" s="129"/>
      <c r="D571" s="116"/>
      <c r="E571" s="117"/>
      <c r="F571" s="116"/>
      <c r="G571" s="117"/>
      <c r="H571" s="116"/>
      <c r="I571" s="117"/>
      <c r="J571" s="116"/>
      <c r="K571" s="117"/>
      <c r="L571" s="114"/>
      <c r="M571" s="114"/>
      <c r="N571" s="114"/>
      <c r="O571" s="114"/>
      <c r="P571" s="114"/>
      <c r="Q571" s="114"/>
      <c r="R571" s="114"/>
      <c r="S571" s="114"/>
      <c r="T571" s="114"/>
      <c r="U571" s="114"/>
      <c r="V571" s="114"/>
      <c r="W571" s="114"/>
      <c r="X571" s="114"/>
      <c r="Y571" s="114"/>
      <c r="Z571" s="114"/>
    </row>
    <row r="572" spans="1:26" ht="12" customHeight="1">
      <c r="A572" s="116"/>
      <c r="B572" s="116"/>
      <c r="C572" s="129"/>
      <c r="D572" s="116"/>
      <c r="E572" s="117"/>
      <c r="F572" s="116"/>
      <c r="G572" s="117"/>
      <c r="H572" s="116"/>
      <c r="I572" s="117"/>
      <c r="J572" s="116"/>
      <c r="K572" s="117"/>
      <c r="L572" s="114"/>
      <c r="M572" s="114"/>
      <c r="N572" s="114"/>
      <c r="O572" s="114"/>
      <c r="P572" s="114"/>
      <c r="Q572" s="114"/>
      <c r="R572" s="114"/>
      <c r="S572" s="114"/>
      <c r="T572" s="114"/>
      <c r="U572" s="114"/>
      <c r="V572" s="114"/>
      <c r="W572" s="114"/>
      <c r="X572" s="114"/>
      <c r="Y572" s="114"/>
      <c r="Z572" s="114"/>
    </row>
    <row r="573" spans="1:26" ht="12" customHeight="1">
      <c r="A573" s="116"/>
      <c r="B573" s="116"/>
      <c r="C573" s="129"/>
      <c r="D573" s="116"/>
      <c r="E573" s="117"/>
      <c r="F573" s="116"/>
      <c r="G573" s="117"/>
      <c r="H573" s="116"/>
      <c r="I573" s="117"/>
      <c r="J573" s="116"/>
      <c r="K573" s="117"/>
      <c r="L573" s="114"/>
      <c r="M573" s="114"/>
      <c r="N573" s="114"/>
      <c r="O573" s="114"/>
      <c r="P573" s="114"/>
      <c r="Q573" s="114"/>
      <c r="R573" s="114"/>
      <c r="S573" s="114"/>
      <c r="T573" s="114"/>
      <c r="U573" s="114"/>
      <c r="V573" s="114"/>
      <c r="W573" s="114"/>
      <c r="X573" s="114"/>
      <c r="Y573" s="114"/>
      <c r="Z573" s="114"/>
    </row>
    <row r="574" spans="1:26" ht="12" customHeight="1">
      <c r="A574" s="116"/>
      <c r="B574" s="116"/>
      <c r="C574" s="129"/>
      <c r="D574" s="116"/>
      <c r="E574" s="117"/>
      <c r="F574" s="116"/>
      <c r="G574" s="117"/>
      <c r="H574" s="116"/>
      <c r="I574" s="117"/>
      <c r="J574" s="116"/>
      <c r="K574" s="117"/>
      <c r="L574" s="114"/>
      <c r="M574" s="114"/>
      <c r="N574" s="114"/>
      <c r="O574" s="114"/>
      <c r="P574" s="114"/>
      <c r="Q574" s="114"/>
      <c r="R574" s="114"/>
      <c r="S574" s="114"/>
      <c r="T574" s="114"/>
      <c r="U574" s="114"/>
      <c r="V574" s="114"/>
      <c r="W574" s="114"/>
      <c r="X574" s="114"/>
      <c r="Y574" s="114"/>
      <c r="Z574" s="114"/>
    </row>
    <row r="575" spans="1:26" ht="12" customHeight="1">
      <c r="A575" s="116"/>
      <c r="B575" s="116"/>
      <c r="C575" s="129"/>
      <c r="D575" s="116"/>
      <c r="E575" s="117"/>
      <c r="F575" s="116"/>
      <c r="G575" s="117"/>
      <c r="H575" s="116"/>
      <c r="I575" s="117"/>
      <c r="J575" s="116"/>
      <c r="K575" s="117"/>
      <c r="L575" s="114"/>
      <c r="M575" s="114"/>
      <c r="N575" s="114"/>
      <c r="O575" s="114"/>
      <c r="P575" s="114"/>
      <c r="Q575" s="114"/>
      <c r="R575" s="114"/>
      <c r="S575" s="114"/>
      <c r="T575" s="114"/>
      <c r="U575" s="114"/>
      <c r="V575" s="114"/>
      <c r="W575" s="114"/>
      <c r="X575" s="114"/>
      <c r="Y575" s="114"/>
      <c r="Z575" s="114"/>
    </row>
    <row r="576" spans="1:26" ht="12" customHeight="1">
      <c r="A576" s="116"/>
      <c r="B576" s="116"/>
      <c r="C576" s="129"/>
      <c r="D576" s="116"/>
      <c r="E576" s="117"/>
      <c r="F576" s="116"/>
      <c r="G576" s="117"/>
      <c r="H576" s="116"/>
      <c r="I576" s="117"/>
      <c r="J576" s="116"/>
      <c r="K576" s="117"/>
      <c r="L576" s="114"/>
      <c r="M576" s="114"/>
      <c r="N576" s="114"/>
      <c r="O576" s="114"/>
      <c r="P576" s="114"/>
      <c r="Q576" s="114"/>
      <c r="R576" s="114"/>
      <c r="S576" s="114"/>
      <c r="T576" s="114"/>
      <c r="U576" s="114"/>
      <c r="V576" s="114"/>
      <c r="W576" s="114"/>
      <c r="X576" s="114"/>
      <c r="Y576" s="114"/>
      <c r="Z576" s="114"/>
    </row>
    <row r="577" spans="1:26" ht="12" customHeight="1">
      <c r="A577" s="116"/>
      <c r="B577" s="116"/>
      <c r="C577" s="129"/>
      <c r="D577" s="116"/>
      <c r="E577" s="117"/>
      <c r="F577" s="116"/>
      <c r="G577" s="117"/>
      <c r="H577" s="116"/>
      <c r="I577" s="117"/>
      <c r="J577" s="116"/>
      <c r="K577" s="117"/>
      <c r="L577" s="114"/>
      <c r="M577" s="114"/>
      <c r="N577" s="114"/>
      <c r="O577" s="114"/>
      <c r="P577" s="114"/>
      <c r="Q577" s="114"/>
      <c r="R577" s="114"/>
      <c r="S577" s="114"/>
      <c r="T577" s="114"/>
      <c r="U577" s="114"/>
      <c r="V577" s="114"/>
      <c r="W577" s="114"/>
      <c r="X577" s="114"/>
      <c r="Y577" s="114"/>
      <c r="Z577" s="114"/>
    </row>
    <row r="578" spans="1:26" ht="12" customHeight="1">
      <c r="A578" s="116"/>
      <c r="B578" s="116"/>
      <c r="C578" s="129"/>
      <c r="D578" s="116"/>
      <c r="E578" s="117"/>
      <c r="F578" s="116"/>
      <c r="G578" s="117"/>
      <c r="H578" s="116"/>
      <c r="I578" s="117"/>
      <c r="J578" s="116"/>
      <c r="K578" s="117"/>
      <c r="L578" s="114"/>
      <c r="M578" s="114"/>
      <c r="N578" s="114"/>
      <c r="O578" s="114"/>
      <c r="P578" s="114"/>
      <c r="Q578" s="114"/>
      <c r="R578" s="114"/>
      <c r="S578" s="114"/>
      <c r="T578" s="114"/>
      <c r="U578" s="114"/>
      <c r="V578" s="114"/>
      <c r="W578" s="114"/>
      <c r="X578" s="114"/>
      <c r="Y578" s="114"/>
      <c r="Z578" s="114"/>
    </row>
    <row r="579" spans="1:26" ht="12" customHeight="1">
      <c r="A579" s="116"/>
      <c r="B579" s="116"/>
      <c r="C579" s="129"/>
      <c r="D579" s="116"/>
      <c r="E579" s="117"/>
      <c r="F579" s="116"/>
      <c r="G579" s="117"/>
      <c r="H579" s="116"/>
      <c r="I579" s="117"/>
      <c r="J579" s="116"/>
      <c r="K579" s="117"/>
      <c r="L579" s="114"/>
      <c r="M579" s="114"/>
      <c r="N579" s="114"/>
      <c r="O579" s="114"/>
      <c r="P579" s="114"/>
      <c r="Q579" s="114"/>
      <c r="R579" s="114"/>
      <c r="S579" s="114"/>
      <c r="T579" s="114"/>
      <c r="U579" s="114"/>
      <c r="V579" s="114"/>
      <c r="W579" s="114"/>
      <c r="X579" s="114"/>
      <c r="Y579" s="114"/>
      <c r="Z579" s="114"/>
    </row>
    <row r="580" spans="1:26" ht="12" customHeight="1">
      <c r="A580" s="116"/>
      <c r="B580" s="116"/>
      <c r="C580" s="129"/>
      <c r="D580" s="116"/>
      <c r="E580" s="117"/>
      <c r="F580" s="116"/>
      <c r="G580" s="117"/>
      <c r="H580" s="116"/>
      <c r="I580" s="117"/>
      <c r="J580" s="116"/>
      <c r="K580" s="117"/>
      <c r="L580" s="114"/>
      <c r="M580" s="114"/>
      <c r="N580" s="114"/>
      <c r="O580" s="114"/>
      <c r="P580" s="114"/>
      <c r="Q580" s="114"/>
      <c r="R580" s="114"/>
      <c r="S580" s="114"/>
      <c r="T580" s="114"/>
      <c r="U580" s="114"/>
      <c r="V580" s="114"/>
      <c r="W580" s="114"/>
      <c r="X580" s="114"/>
      <c r="Y580" s="114"/>
      <c r="Z580" s="114"/>
    </row>
    <row r="581" spans="1:26" ht="12" customHeight="1">
      <c r="A581" s="116"/>
      <c r="B581" s="116"/>
      <c r="C581" s="129"/>
      <c r="D581" s="116"/>
      <c r="E581" s="117"/>
      <c r="F581" s="116"/>
      <c r="G581" s="117"/>
      <c r="H581" s="116"/>
      <c r="I581" s="117"/>
      <c r="J581" s="116"/>
      <c r="K581" s="117"/>
      <c r="L581" s="114"/>
      <c r="M581" s="114"/>
      <c r="N581" s="114"/>
      <c r="O581" s="114"/>
      <c r="P581" s="114"/>
      <c r="Q581" s="114"/>
      <c r="R581" s="114"/>
      <c r="S581" s="114"/>
      <c r="T581" s="114"/>
      <c r="U581" s="114"/>
      <c r="V581" s="114"/>
      <c r="W581" s="114"/>
      <c r="X581" s="114"/>
      <c r="Y581" s="114"/>
      <c r="Z581" s="114"/>
    </row>
    <row r="582" spans="1:26" ht="12" customHeight="1">
      <c r="A582" s="116"/>
      <c r="B582" s="116"/>
      <c r="C582" s="129"/>
      <c r="D582" s="116"/>
      <c r="E582" s="117"/>
      <c r="F582" s="116"/>
      <c r="G582" s="117"/>
      <c r="H582" s="116"/>
      <c r="I582" s="117"/>
      <c r="J582" s="116"/>
      <c r="K582" s="117"/>
      <c r="L582" s="114"/>
      <c r="M582" s="114"/>
      <c r="N582" s="114"/>
      <c r="O582" s="114"/>
      <c r="P582" s="114"/>
      <c r="Q582" s="114"/>
      <c r="R582" s="114"/>
      <c r="S582" s="114"/>
      <c r="T582" s="114"/>
      <c r="U582" s="114"/>
      <c r="V582" s="114"/>
      <c r="W582" s="114"/>
      <c r="X582" s="114"/>
      <c r="Y582" s="114"/>
      <c r="Z582" s="114"/>
    </row>
    <row r="583" spans="1:26" ht="12" customHeight="1">
      <c r="A583" s="116"/>
      <c r="B583" s="116"/>
      <c r="C583" s="129"/>
      <c r="D583" s="116"/>
      <c r="E583" s="117"/>
      <c r="F583" s="116"/>
      <c r="G583" s="117"/>
      <c r="H583" s="116"/>
      <c r="I583" s="117"/>
      <c r="J583" s="116"/>
      <c r="K583" s="117"/>
      <c r="L583" s="114"/>
      <c r="M583" s="114"/>
      <c r="N583" s="114"/>
      <c r="O583" s="114"/>
      <c r="P583" s="114"/>
      <c r="Q583" s="114"/>
      <c r="R583" s="114"/>
      <c r="S583" s="114"/>
      <c r="T583" s="114"/>
      <c r="U583" s="114"/>
      <c r="V583" s="114"/>
      <c r="W583" s="114"/>
      <c r="X583" s="114"/>
      <c r="Y583" s="114"/>
      <c r="Z583" s="114"/>
    </row>
    <row r="584" spans="1:26" ht="12" customHeight="1">
      <c r="A584" s="116"/>
      <c r="B584" s="116"/>
      <c r="C584" s="129"/>
      <c r="D584" s="116"/>
      <c r="E584" s="117"/>
      <c r="F584" s="116"/>
      <c r="G584" s="117"/>
      <c r="H584" s="116"/>
      <c r="I584" s="117"/>
      <c r="J584" s="116"/>
      <c r="K584" s="117"/>
      <c r="L584" s="114"/>
      <c r="M584" s="114"/>
      <c r="N584" s="114"/>
      <c r="O584" s="114"/>
      <c r="P584" s="114"/>
      <c r="Q584" s="114"/>
      <c r="R584" s="114"/>
      <c r="S584" s="114"/>
      <c r="T584" s="114"/>
      <c r="U584" s="114"/>
      <c r="V584" s="114"/>
      <c r="W584" s="114"/>
      <c r="X584" s="114"/>
      <c r="Y584" s="114"/>
      <c r="Z584" s="114"/>
    </row>
    <row r="585" spans="1:26" ht="12" customHeight="1">
      <c r="A585" s="116"/>
      <c r="B585" s="116"/>
      <c r="C585" s="129"/>
      <c r="D585" s="116"/>
      <c r="E585" s="117"/>
      <c r="F585" s="116"/>
      <c r="G585" s="117"/>
      <c r="H585" s="116"/>
      <c r="I585" s="117"/>
      <c r="J585" s="116"/>
      <c r="K585" s="117"/>
      <c r="L585" s="114"/>
      <c r="M585" s="114"/>
      <c r="N585" s="114"/>
      <c r="O585" s="114"/>
      <c r="P585" s="114"/>
      <c r="Q585" s="114"/>
      <c r="R585" s="114"/>
      <c r="S585" s="114"/>
      <c r="T585" s="114"/>
      <c r="U585" s="114"/>
      <c r="V585" s="114"/>
      <c r="W585" s="114"/>
      <c r="X585" s="114"/>
      <c r="Y585" s="114"/>
      <c r="Z585" s="114"/>
    </row>
    <row r="586" spans="1:26" ht="12" customHeight="1">
      <c r="A586" s="116"/>
      <c r="B586" s="116"/>
      <c r="C586" s="129"/>
      <c r="D586" s="116"/>
      <c r="E586" s="117"/>
      <c r="F586" s="116"/>
      <c r="G586" s="117"/>
      <c r="H586" s="116"/>
      <c r="I586" s="117"/>
      <c r="J586" s="116"/>
      <c r="K586" s="117"/>
      <c r="L586" s="114"/>
      <c r="M586" s="114"/>
      <c r="N586" s="114"/>
      <c r="O586" s="114"/>
      <c r="P586" s="114"/>
      <c r="Q586" s="114"/>
      <c r="R586" s="114"/>
      <c r="S586" s="114"/>
      <c r="T586" s="114"/>
      <c r="U586" s="114"/>
      <c r="V586" s="114"/>
      <c r="W586" s="114"/>
      <c r="X586" s="114"/>
      <c r="Y586" s="114"/>
      <c r="Z586" s="114"/>
    </row>
    <row r="587" spans="1:26" ht="12" customHeight="1">
      <c r="A587" s="116"/>
      <c r="B587" s="116"/>
      <c r="C587" s="129"/>
      <c r="D587" s="116"/>
      <c r="E587" s="117"/>
      <c r="F587" s="116"/>
      <c r="G587" s="117"/>
      <c r="H587" s="116"/>
      <c r="I587" s="117"/>
      <c r="J587" s="116"/>
      <c r="K587" s="117"/>
      <c r="L587" s="114"/>
      <c r="M587" s="114"/>
      <c r="N587" s="114"/>
      <c r="O587" s="114"/>
      <c r="P587" s="114"/>
      <c r="Q587" s="114"/>
      <c r="R587" s="114"/>
      <c r="S587" s="114"/>
      <c r="T587" s="114"/>
      <c r="U587" s="114"/>
      <c r="V587" s="114"/>
      <c r="W587" s="114"/>
      <c r="X587" s="114"/>
      <c r="Y587" s="114"/>
      <c r="Z587" s="114"/>
    </row>
    <row r="588" spans="1:26" ht="12" customHeight="1">
      <c r="A588" s="116"/>
      <c r="B588" s="116"/>
      <c r="C588" s="129"/>
      <c r="D588" s="116"/>
      <c r="E588" s="117"/>
      <c r="F588" s="116"/>
      <c r="G588" s="117"/>
      <c r="H588" s="116"/>
      <c r="I588" s="117"/>
      <c r="J588" s="116"/>
      <c r="K588" s="117"/>
      <c r="L588" s="114"/>
      <c r="M588" s="114"/>
      <c r="N588" s="114"/>
      <c r="O588" s="114"/>
      <c r="P588" s="114"/>
      <c r="Q588" s="114"/>
      <c r="R588" s="114"/>
      <c r="S588" s="114"/>
      <c r="T588" s="114"/>
      <c r="U588" s="114"/>
      <c r="V588" s="114"/>
      <c r="W588" s="114"/>
      <c r="X588" s="114"/>
      <c r="Y588" s="114"/>
      <c r="Z588" s="114"/>
    </row>
    <row r="589" spans="1:26" ht="12" customHeight="1">
      <c r="A589" s="116"/>
      <c r="B589" s="116"/>
      <c r="C589" s="129"/>
      <c r="D589" s="116"/>
      <c r="E589" s="117"/>
      <c r="F589" s="116"/>
      <c r="G589" s="117"/>
      <c r="H589" s="116"/>
      <c r="I589" s="117"/>
      <c r="J589" s="116"/>
      <c r="K589" s="117"/>
      <c r="L589" s="114"/>
      <c r="M589" s="114"/>
      <c r="N589" s="114"/>
      <c r="O589" s="114"/>
      <c r="P589" s="114"/>
      <c r="Q589" s="114"/>
      <c r="R589" s="114"/>
      <c r="S589" s="114"/>
      <c r="T589" s="114"/>
      <c r="U589" s="114"/>
      <c r="V589" s="114"/>
      <c r="W589" s="114"/>
      <c r="X589" s="114"/>
      <c r="Y589" s="114"/>
      <c r="Z589" s="114"/>
    </row>
    <row r="590" spans="1:26" ht="12" customHeight="1">
      <c r="A590" s="116"/>
      <c r="B590" s="116"/>
      <c r="C590" s="129"/>
      <c r="D590" s="116"/>
      <c r="E590" s="117"/>
      <c r="F590" s="116"/>
      <c r="G590" s="117"/>
      <c r="H590" s="116"/>
      <c r="I590" s="117"/>
      <c r="J590" s="116"/>
      <c r="K590" s="117"/>
      <c r="L590" s="114"/>
      <c r="M590" s="114"/>
      <c r="N590" s="114"/>
      <c r="O590" s="114"/>
      <c r="P590" s="114"/>
      <c r="Q590" s="114"/>
      <c r="R590" s="114"/>
      <c r="S590" s="114"/>
      <c r="T590" s="114"/>
      <c r="U590" s="114"/>
      <c r="V590" s="114"/>
      <c r="W590" s="114"/>
      <c r="X590" s="114"/>
      <c r="Y590" s="114"/>
      <c r="Z590" s="114"/>
    </row>
    <row r="591" spans="1:26" ht="12" customHeight="1">
      <c r="A591" s="116"/>
      <c r="B591" s="116"/>
      <c r="C591" s="129"/>
      <c r="D591" s="116"/>
      <c r="E591" s="117"/>
      <c r="F591" s="116"/>
      <c r="G591" s="117"/>
      <c r="H591" s="116"/>
      <c r="I591" s="117"/>
      <c r="J591" s="116"/>
      <c r="K591" s="117"/>
      <c r="L591" s="114"/>
      <c r="M591" s="114"/>
      <c r="N591" s="114"/>
      <c r="O591" s="114"/>
      <c r="P591" s="114"/>
      <c r="Q591" s="114"/>
      <c r="R591" s="114"/>
      <c r="S591" s="114"/>
      <c r="T591" s="114"/>
      <c r="U591" s="114"/>
      <c r="V591" s="114"/>
      <c r="W591" s="114"/>
      <c r="X591" s="114"/>
      <c r="Y591" s="114"/>
      <c r="Z591" s="114"/>
    </row>
    <row r="592" spans="1:26" ht="12" customHeight="1">
      <c r="A592" s="116"/>
      <c r="B592" s="116"/>
      <c r="C592" s="129"/>
      <c r="D592" s="116"/>
      <c r="E592" s="117"/>
      <c r="F592" s="116"/>
      <c r="G592" s="117"/>
      <c r="H592" s="116"/>
      <c r="I592" s="117"/>
      <c r="J592" s="116"/>
      <c r="K592" s="117"/>
      <c r="L592" s="114"/>
      <c r="M592" s="114"/>
      <c r="N592" s="114"/>
      <c r="O592" s="114"/>
      <c r="P592" s="114"/>
      <c r="Q592" s="114"/>
      <c r="R592" s="114"/>
      <c r="S592" s="114"/>
      <c r="T592" s="114"/>
      <c r="U592" s="114"/>
      <c r="V592" s="114"/>
      <c r="W592" s="114"/>
      <c r="X592" s="114"/>
      <c r="Y592" s="114"/>
      <c r="Z592" s="114"/>
    </row>
    <row r="593" spans="1:26" ht="12" customHeight="1">
      <c r="A593" s="116"/>
      <c r="B593" s="116"/>
      <c r="C593" s="129"/>
      <c r="D593" s="116"/>
      <c r="E593" s="117"/>
      <c r="F593" s="116"/>
      <c r="G593" s="117"/>
      <c r="H593" s="116"/>
      <c r="I593" s="117"/>
      <c r="J593" s="116"/>
      <c r="K593" s="117"/>
      <c r="L593" s="114"/>
      <c r="M593" s="114"/>
      <c r="N593" s="114"/>
      <c r="O593" s="114"/>
      <c r="P593" s="114"/>
      <c r="Q593" s="114"/>
      <c r="R593" s="114"/>
      <c r="S593" s="114"/>
      <c r="T593" s="114"/>
      <c r="U593" s="114"/>
      <c r="V593" s="114"/>
      <c r="W593" s="114"/>
      <c r="X593" s="114"/>
      <c r="Y593" s="114"/>
      <c r="Z593" s="114"/>
    </row>
    <row r="594" spans="1:26" ht="12" customHeight="1">
      <c r="A594" s="116"/>
      <c r="B594" s="116"/>
      <c r="C594" s="129"/>
      <c r="D594" s="116"/>
      <c r="E594" s="117"/>
      <c r="F594" s="116"/>
      <c r="G594" s="117"/>
      <c r="H594" s="116"/>
      <c r="I594" s="117"/>
      <c r="J594" s="116"/>
      <c r="K594" s="117"/>
      <c r="L594" s="114"/>
      <c r="M594" s="114"/>
      <c r="N594" s="114"/>
      <c r="O594" s="114"/>
      <c r="P594" s="114"/>
      <c r="Q594" s="114"/>
      <c r="R594" s="114"/>
      <c r="S594" s="114"/>
      <c r="T594" s="114"/>
      <c r="U594" s="114"/>
      <c r="V594" s="114"/>
      <c r="W594" s="114"/>
      <c r="X594" s="114"/>
      <c r="Y594" s="114"/>
      <c r="Z594" s="114"/>
    </row>
    <row r="595" spans="1:26" ht="12" customHeight="1">
      <c r="A595" s="116"/>
      <c r="B595" s="116"/>
      <c r="C595" s="129"/>
      <c r="D595" s="116"/>
      <c r="E595" s="117"/>
      <c r="F595" s="116"/>
      <c r="G595" s="117"/>
      <c r="H595" s="116"/>
      <c r="I595" s="117"/>
      <c r="J595" s="116"/>
      <c r="K595" s="117"/>
      <c r="L595" s="114"/>
      <c r="M595" s="114"/>
      <c r="N595" s="114"/>
      <c r="O595" s="114"/>
      <c r="P595" s="114"/>
      <c r="Q595" s="114"/>
      <c r="R595" s="114"/>
      <c r="S595" s="114"/>
      <c r="T595" s="114"/>
      <c r="U595" s="114"/>
      <c r="V595" s="114"/>
      <c r="W595" s="114"/>
      <c r="X595" s="114"/>
      <c r="Y595" s="114"/>
      <c r="Z595" s="114"/>
    </row>
    <row r="596" spans="1:26" ht="12" customHeight="1">
      <c r="A596" s="116"/>
      <c r="B596" s="116"/>
      <c r="C596" s="129"/>
      <c r="D596" s="116"/>
      <c r="E596" s="117"/>
      <c r="F596" s="116"/>
      <c r="G596" s="117"/>
      <c r="H596" s="116"/>
      <c r="I596" s="117"/>
      <c r="J596" s="116"/>
      <c r="K596" s="117"/>
      <c r="L596" s="114"/>
      <c r="M596" s="114"/>
      <c r="N596" s="114"/>
      <c r="O596" s="114"/>
      <c r="P596" s="114"/>
      <c r="Q596" s="114"/>
      <c r="R596" s="114"/>
      <c r="S596" s="114"/>
      <c r="T596" s="114"/>
      <c r="U596" s="114"/>
      <c r="V596" s="114"/>
      <c r="W596" s="114"/>
      <c r="X596" s="114"/>
      <c r="Y596" s="114"/>
      <c r="Z596" s="114"/>
    </row>
    <row r="597" spans="1:26" ht="12" customHeight="1">
      <c r="A597" s="116"/>
      <c r="B597" s="116"/>
      <c r="C597" s="129"/>
      <c r="D597" s="116"/>
      <c r="E597" s="117"/>
      <c r="F597" s="116"/>
      <c r="G597" s="117"/>
      <c r="H597" s="116"/>
      <c r="I597" s="117"/>
      <c r="J597" s="116"/>
      <c r="K597" s="117"/>
      <c r="L597" s="114"/>
      <c r="M597" s="114"/>
      <c r="N597" s="114"/>
      <c r="O597" s="114"/>
      <c r="P597" s="114"/>
      <c r="Q597" s="114"/>
      <c r="R597" s="114"/>
      <c r="S597" s="114"/>
      <c r="T597" s="114"/>
      <c r="U597" s="114"/>
      <c r="V597" s="114"/>
      <c r="W597" s="114"/>
      <c r="X597" s="114"/>
      <c r="Y597" s="114"/>
      <c r="Z597" s="114"/>
    </row>
    <row r="598" spans="1:26" ht="12" customHeight="1">
      <c r="A598" s="116"/>
      <c r="B598" s="116"/>
      <c r="C598" s="129"/>
      <c r="D598" s="116"/>
      <c r="E598" s="117"/>
      <c r="F598" s="116"/>
      <c r="G598" s="117"/>
      <c r="H598" s="116"/>
      <c r="I598" s="117"/>
      <c r="J598" s="116"/>
      <c r="K598" s="117"/>
      <c r="L598" s="114"/>
      <c r="M598" s="114"/>
      <c r="N598" s="114"/>
      <c r="O598" s="114"/>
      <c r="P598" s="114"/>
      <c r="Q598" s="114"/>
      <c r="R598" s="114"/>
      <c r="S598" s="114"/>
      <c r="T598" s="114"/>
      <c r="U598" s="114"/>
      <c r="V598" s="114"/>
      <c r="W598" s="114"/>
      <c r="X598" s="114"/>
      <c r="Y598" s="114"/>
      <c r="Z598" s="114"/>
    </row>
    <row r="599" spans="1:26" ht="12" customHeight="1">
      <c r="A599" s="116"/>
      <c r="B599" s="116"/>
      <c r="C599" s="129"/>
      <c r="D599" s="116"/>
      <c r="E599" s="117"/>
      <c r="F599" s="116"/>
      <c r="G599" s="117"/>
      <c r="H599" s="116"/>
      <c r="I599" s="117"/>
      <c r="J599" s="116"/>
      <c r="K599" s="117"/>
      <c r="L599" s="114"/>
      <c r="M599" s="114"/>
      <c r="N599" s="114"/>
      <c r="O599" s="114"/>
      <c r="P599" s="114"/>
      <c r="Q599" s="114"/>
      <c r="R599" s="114"/>
      <c r="S599" s="114"/>
      <c r="T599" s="114"/>
      <c r="U599" s="114"/>
      <c r="V599" s="114"/>
      <c r="W599" s="114"/>
      <c r="X599" s="114"/>
      <c r="Y599" s="114"/>
      <c r="Z599" s="114"/>
    </row>
    <row r="600" spans="1:26" ht="12" customHeight="1">
      <c r="A600" s="116"/>
      <c r="B600" s="116"/>
      <c r="C600" s="129"/>
      <c r="D600" s="116"/>
      <c r="E600" s="117"/>
      <c r="F600" s="116"/>
      <c r="G600" s="117"/>
      <c r="H600" s="116"/>
      <c r="I600" s="117"/>
      <c r="J600" s="116"/>
      <c r="K600" s="117"/>
      <c r="L600" s="114"/>
      <c r="M600" s="114"/>
      <c r="N600" s="114"/>
      <c r="O600" s="114"/>
      <c r="P600" s="114"/>
      <c r="Q600" s="114"/>
      <c r="R600" s="114"/>
      <c r="S600" s="114"/>
      <c r="T600" s="114"/>
      <c r="U600" s="114"/>
      <c r="V600" s="114"/>
      <c r="W600" s="114"/>
      <c r="X600" s="114"/>
      <c r="Y600" s="114"/>
      <c r="Z600" s="114"/>
    </row>
    <row r="601" spans="1:26" ht="12" customHeight="1">
      <c r="A601" s="116"/>
      <c r="B601" s="116"/>
      <c r="C601" s="129"/>
      <c r="D601" s="116"/>
      <c r="E601" s="117"/>
      <c r="F601" s="116"/>
      <c r="G601" s="117"/>
      <c r="H601" s="116"/>
      <c r="I601" s="117"/>
      <c r="J601" s="116"/>
      <c r="K601" s="117"/>
      <c r="L601" s="114"/>
      <c r="M601" s="114"/>
      <c r="N601" s="114"/>
      <c r="O601" s="114"/>
      <c r="P601" s="114"/>
      <c r="Q601" s="114"/>
      <c r="R601" s="114"/>
      <c r="S601" s="114"/>
      <c r="T601" s="114"/>
      <c r="U601" s="114"/>
      <c r="V601" s="114"/>
      <c r="W601" s="114"/>
      <c r="X601" s="114"/>
      <c r="Y601" s="114"/>
      <c r="Z601" s="114"/>
    </row>
    <row r="602" spans="1:26" ht="12" customHeight="1">
      <c r="A602" s="116"/>
      <c r="B602" s="116"/>
      <c r="C602" s="129"/>
      <c r="D602" s="116"/>
      <c r="E602" s="117"/>
      <c r="F602" s="116"/>
      <c r="G602" s="117"/>
      <c r="H602" s="116"/>
      <c r="I602" s="117"/>
      <c r="J602" s="116"/>
      <c r="K602" s="117"/>
      <c r="L602" s="114"/>
      <c r="M602" s="114"/>
      <c r="N602" s="114"/>
      <c r="O602" s="114"/>
      <c r="P602" s="114"/>
      <c r="Q602" s="114"/>
      <c r="R602" s="114"/>
      <c r="S602" s="114"/>
      <c r="T602" s="114"/>
      <c r="U602" s="114"/>
      <c r="V602" s="114"/>
      <c r="W602" s="114"/>
      <c r="X602" s="114"/>
      <c r="Y602" s="114"/>
      <c r="Z602" s="114"/>
    </row>
    <row r="603" spans="1:26" ht="12" customHeight="1">
      <c r="A603" s="116"/>
      <c r="B603" s="116"/>
      <c r="C603" s="129"/>
      <c r="D603" s="116"/>
      <c r="E603" s="117"/>
      <c r="F603" s="116"/>
      <c r="G603" s="117"/>
      <c r="H603" s="116"/>
      <c r="I603" s="117"/>
      <c r="J603" s="116"/>
      <c r="K603" s="117"/>
      <c r="L603" s="114"/>
      <c r="M603" s="114"/>
      <c r="N603" s="114"/>
      <c r="O603" s="114"/>
      <c r="P603" s="114"/>
      <c r="Q603" s="114"/>
      <c r="R603" s="114"/>
      <c r="S603" s="114"/>
      <c r="T603" s="114"/>
      <c r="U603" s="114"/>
      <c r="V603" s="114"/>
      <c r="W603" s="114"/>
      <c r="X603" s="114"/>
      <c r="Y603" s="114"/>
      <c r="Z603" s="114"/>
    </row>
    <row r="604" spans="1:26" ht="12" customHeight="1">
      <c r="A604" s="116"/>
      <c r="B604" s="116"/>
      <c r="C604" s="129"/>
      <c r="D604" s="116"/>
      <c r="E604" s="117"/>
      <c r="F604" s="116"/>
      <c r="G604" s="117"/>
      <c r="H604" s="116"/>
      <c r="I604" s="117"/>
      <c r="J604" s="116"/>
      <c r="K604" s="117"/>
      <c r="L604" s="114"/>
      <c r="M604" s="114"/>
      <c r="N604" s="114"/>
      <c r="O604" s="114"/>
      <c r="P604" s="114"/>
      <c r="Q604" s="114"/>
      <c r="R604" s="114"/>
      <c r="S604" s="114"/>
      <c r="T604" s="114"/>
      <c r="U604" s="114"/>
      <c r="V604" s="114"/>
      <c r="W604" s="114"/>
      <c r="X604" s="114"/>
      <c r="Y604" s="114"/>
      <c r="Z604" s="114"/>
    </row>
    <row r="605" spans="1:26" ht="12" customHeight="1">
      <c r="A605" s="116"/>
      <c r="B605" s="116"/>
      <c r="C605" s="129"/>
      <c r="D605" s="116"/>
      <c r="E605" s="117"/>
      <c r="F605" s="116"/>
      <c r="G605" s="117"/>
      <c r="H605" s="116"/>
      <c r="I605" s="117"/>
      <c r="J605" s="116"/>
      <c r="K605" s="117"/>
      <c r="L605" s="114"/>
      <c r="M605" s="114"/>
      <c r="N605" s="114"/>
      <c r="O605" s="114"/>
      <c r="P605" s="114"/>
      <c r="Q605" s="114"/>
      <c r="R605" s="114"/>
      <c r="S605" s="114"/>
      <c r="T605" s="114"/>
      <c r="U605" s="114"/>
      <c r="V605" s="114"/>
      <c r="W605" s="114"/>
      <c r="X605" s="114"/>
      <c r="Y605" s="114"/>
      <c r="Z605" s="114"/>
    </row>
    <row r="606" spans="1:26" ht="12" customHeight="1">
      <c r="A606" s="116"/>
      <c r="B606" s="116"/>
      <c r="C606" s="129"/>
      <c r="D606" s="116"/>
      <c r="E606" s="117"/>
      <c r="F606" s="116"/>
      <c r="G606" s="117"/>
      <c r="H606" s="116"/>
      <c r="I606" s="117"/>
      <c r="J606" s="116"/>
      <c r="K606" s="117"/>
      <c r="L606" s="114"/>
      <c r="M606" s="114"/>
      <c r="N606" s="114"/>
      <c r="O606" s="114"/>
      <c r="P606" s="114"/>
      <c r="Q606" s="114"/>
      <c r="R606" s="114"/>
      <c r="S606" s="114"/>
      <c r="T606" s="114"/>
      <c r="U606" s="114"/>
      <c r="V606" s="114"/>
      <c r="W606" s="114"/>
      <c r="X606" s="114"/>
      <c r="Y606" s="114"/>
      <c r="Z606" s="114"/>
    </row>
    <row r="607" spans="1:26" ht="12" customHeight="1">
      <c r="A607" s="116"/>
      <c r="B607" s="116"/>
      <c r="C607" s="129"/>
      <c r="D607" s="116"/>
      <c r="E607" s="117"/>
      <c r="F607" s="116"/>
      <c r="G607" s="117"/>
      <c r="H607" s="116"/>
      <c r="I607" s="117"/>
      <c r="J607" s="116"/>
      <c r="K607" s="117"/>
      <c r="L607" s="114"/>
      <c r="M607" s="114"/>
      <c r="N607" s="114"/>
      <c r="O607" s="114"/>
      <c r="P607" s="114"/>
      <c r="Q607" s="114"/>
      <c r="R607" s="114"/>
      <c r="S607" s="114"/>
      <c r="T607" s="114"/>
      <c r="U607" s="114"/>
      <c r="V607" s="114"/>
      <c r="W607" s="114"/>
      <c r="X607" s="114"/>
      <c r="Y607" s="114"/>
      <c r="Z607" s="114"/>
    </row>
    <row r="608" spans="1:26" ht="12" customHeight="1">
      <c r="A608" s="116"/>
      <c r="B608" s="116"/>
      <c r="C608" s="129"/>
      <c r="D608" s="116"/>
      <c r="E608" s="117"/>
      <c r="F608" s="116"/>
      <c r="G608" s="117"/>
      <c r="H608" s="116"/>
      <c r="I608" s="117"/>
      <c r="J608" s="116"/>
      <c r="K608" s="117"/>
      <c r="L608" s="114"/>
      <c r="M608" s="114"/>
      <c r="N608" s="114"/>
      <c r="O608" s="114"/>
      <c r="P608" s="114"/>
      <c r="Q608" s="114"/>
      <c r="R608" s="114"/>
      <c r="S608" s="114"/>
      <c r="T608" s="114"/>
      <c r="U608" s="114"/>
      <c r="V608" s="114"/>
      <c r="W608" s="114"/>
      <c r="X608" s="114"/>
      <c r="Y608" s="114"/>
      <c r="Z608" s="114"/>
    </row>
    <row r="609" spans="1:26" ht="12" customHeight="1">
      <c r="A609" s="116"/>
      <c r="B609" s="116"/>
      <c r="C609" s="129"/>
      <c r="D609" s="116"/>
      <c r="E609" s="117"/>
      <c r="F609" s="116"/>
      <c r="G609" s="117"/>
      <c r="H609" s="116"/>
      <c r="I609" s="117"/>
      <c r="J609" s="116"/>
      <c r="K609" s="117"/>
      <c r="L609" s="114"/>
      <c r="M609" s="114"/>
      <c r="N609" s="114"/>
      <c r="O609" s="114"/>
      <c r="P609" s="114"/>
      <c r="Q609" s="114"/>
      <c r="R609" s="114"/>
      <c r="S609" s="114"/>
      <c r="T609" s="114"/>
      <c r="U609" s="114"/>
      <c r="V609" s="114"/>
      <c r="W609" s="114"/>
      <c r="X609" s="114"/>
      <c r="Y609" s="114"/>
      <c r="Z609" s="114"/>
    </row>
    <row r="610" spans="1:26" ht="12" customHeight="1">
      <c r="A610" s="116"/>
      <c r="B610" s="116"/>
      <c r="C610" s="129"/>
      <c r="D610" s="116"/>
      <c r="E610" s="117"/>
      <c r="F610" s="116"/>
      <c r="G610" s="117"/>
      <c r="H610" s="116"/>
      <c r="I610" s="117"/>
      <c r="J610" s="116"/>
      <c r="K610" s="117"/>
      <c r="L610" s="114"/>
      <c r="M610" s="114"/>
      <c r="N610" s="114"/>
      <c r="O610" s="114"/>
      <c r="P610" s="114"/>
      <c r="Q610" s="114"/>
      <c r="R610" s="114"/>
      <c r="S610" s="114"/>
      <c r="T610" s="114"/>
      <c r="U610" s="114"/>
      <c r="V610" s="114"/>
      <c r="W610" s="114"/>
      <c r="X610" s="114"/>
      <c r="Y610" s="114"/>
      <c r="Z610" s="114"/>
    </row>
    <row r="611" spans="1:26" ht="12" customHeight="1">
      <c r="A611" s="116"/>
      <c r="B611" s="116"/>
      <c r="C611" s="129"/>
      <c r="D611" s="116"/>
      <c r="E611" s="117"/>
      <c r="F611" s="116"/>
      <c r="G611" s="117"/>
      <c r="H611" s="116"/>
      <c r="I611" s="117"/>
      <c r="J611" s="116"/>
      <c r="K611" s="117"/>
      <c r="L611" s="114"/>
      <c r="M611" s="114"/>
      <c r="N611" s="114"/>
      <c r="O611" s="114"/>
      <c r="P611" s="114"/>
      <c r="Q611" s="114"/>
      <c r="R611" s="114"/>
      <c r="S611" s="114"/>
      <c r="T611" s="114"/>
      <c r="U611" s="114"/>
      <c r="V611" s="114"/>
      <c r="W611" s="114"/>
      <c r="X611" s="114"/>
      <c r="Y611" s="114"/>
      <c r="Z611" s="114"/>
    </row>
    <row r="612" spans="1:26" ht="12" customHeight="1">
      <c r="A612" s="116"/>
      <c r="B612" s="116"/>
      <c r="C612" s="129"/>
      <c r="D612" s="116"/>
      <c r="E612" s="117"/>
      <c r="F612" s="116"/>
      <c r="G612" s="117"/>
      <c r="H612" s="116"/>
      <c r="I612" s="117"/>
      <c r="J612" s="116"/>
      <c r="K612" s="117"/>
      <c r="L612" s="114"/>
      <c r="M612" s="114"/>
      <c r="N612" s="114"/>
      <c r="O612" s="114"/>
      <c r="P612" s="114"/>
      <c r="Q612" s="114"/>
      <c r="R612" s="114"/>
      <c r="S612" s="114"/>
      <c r="T612" s="114"/>
      <c r="U612" s="114"/>
      <c r="V612" s="114"/>
      <c r="W612" s="114"/>
      <c r="X612" s="114"/>
      <c r="Y612" s="114"/>
      <c r="Z612" s="114"/>
    </row>
    <row r="613" spans="1:26" ht="12" customHeight="1">
      <c r="A613" s="116"/>
      <c r="B613" s="116"/>
      <c r="C613" s="129"/>
      <c r="D613" s="116"/>
      <c r="E613" s="117"/>
      <c r="F613" s="116"/>
      <c r="G613" s="117"/>
      <c r="H613" s="116"/>
      <c r="I613" s="117"/>
      <c r="J613" s="116"/>
      <c r="K613" s="117"/>
      <c r="L613" s="114"/>
      <c r="M613" s="114"/>
      <c r="N613" s="114"/>
      <c r="O613" s="114"/>
      <c r="P613" s="114"/>
      <c r="Q613" s="114"/>
      <c r="R613" s="114"/>
      <c r="S613" s="114"/>
      <c r="T613" s="114"/>
      <c r="U613" s="114"/>
      <c r="V613" s="114"/>
      <c r="W613" s="114"/>
      <c r="X613" s="114"/>
      <c r="Y613" s="114"/>
      <c r="Z613" s="114"/>
    </row>
    <row r="614" spans="1:26" ht="12" customHeight="1">
      <c r="A614" s="116"/>
      <c r="B614" s="116"/>
      <c r="C614" s="129"/>
      <c r="D614" s="116"/>
      <c r="E614" s="117"/>
      <c r="F614" s="116"/>
      <c r="G614" s="117"/>
      <c r="H614" s="116"/>
      <c r="I614" s="117"/>
      <c r="J614" s="116"/>
      <c r="K614" s="117"/>
      <c r="L614" s="114"/>
      <c r="M614" s="114"/>
      <c r="N614" s="114"/>
      <c r="O614" s="114"/>
      <c r="P614" s="114"/>
      <c r="Q614" s="114"/>
      <c r="R614" s="114"/>
      <c r="S614" s="114"/>
      <c r="T614" s="114"/>
      <c r="U614" s="114"/>
      <c r="V614" s="114"/>
      <c r="W614" s="114"/>
      <c r="X614" s="114"/>
      <c r="Y614" s="114"/>
      <c r="Z614" s="114"/>
    </row>
    <row r="615" spans="1:26" ht="12" customHeight="1">
      <c r="A615" s="116"/>
      <c r="B615" s="116"/>
      <c r="C615" s="129"/>
      <c r="D615" s="116"/>
      <c r="E615" s="117"/>
      <c r="F615" s="116"/>
      <c r="G615" s="117"/>
      <c r="H615" s="116"/>
      <c r="I615" s="117"/>
      <c r="J615" s="116"/>
      <c r="K615" s="117"/>
      <c r="L615" s="114"/>
      <c r="M615" s="114"/>
      <c r="N615" s="114"/>
      <c r="O615" s="114"/>
      <c r="P615" s="114"/>
      <c r="Q615" s="114"/>
      <c r="R615" s="114"/>
      <c r="S615" s="114"/>
      <c r="T615" s="114"/>
      <c r="U615" s="114"/>
      <c r="V615" s="114"/>
      <c r="W615" s="114"/>
      <c r="X615" s="114"/>
      <c r="Y615" s="114"/>
      <c r="Z615" s="114"/>
    </row>
    <row r="616" spans="1:26" ht="12" customHeight="1">
      <c r="A616" s="116"/>
      <c r="B616" s="116"/>
      <c r="C616" s="129"/>
      <c r="D616" s="116"/>
      <c r="E616" s="117"/>
      <c r="F616" s="116"/>
      <c r="G616" s="117"/>
      <c r="H616" s="116"/>
      <c r="I616" s="117"/>
      <c r="J616" s="116"/>
      <c r="K616" s="117"/>
      <c r="L616" s="114"/>
      <c r="M616" s="114"/>
      <c r="N616" s="114"/>
      <c r="O616" s="114"/>
      <c r="P616" s="114"/>
      <c r="Q616" s="114"/>
      <c r="R616" s="114"/>
      <c r="S616" s="114"/>
      <c r="T616" s="114"/>
      <c r="U616" s="114"/>
      <c r="V616" s="114"/>
      <c r="W616" s="114"/>
      <c r="X616" s="114"/>
      <c r="Y616" s="114"/>
      <c r="Z616" s="114"/>
    </row>
    <row r="617" spans="1:26" ht="12" customHeight="1">
      <c r="A617" s="116"/>
      <c r="B617" s="116"/>
      <c r="C617" s="129"/>
      <c r="D617" s="116"/>
      <c r="E617" s="117"/>
      <c r="F617" s="116"/>
      <c r="G617" s="117"/>
      <c r="H617" s="116"/>
      <c r="I617" s="117"/>
      <c r="J617" s="116"/>
      <c r="K617" s="117"/>
      <c r="L617" s="114"/>
      <c r="M617" s="114"/>
      <c r="N617" s="114"/>
      <c r="O617" s="114"/>
      <c r="P617" s="114"/>
      <c r="Q617" s="114"/>
      <c r="R617" s="114"/>
      <c r="S617" s="114"/>
      <c r="T617" s="114"/>
      <c r="U617" s="114"/>
      <c r="V617" s="114"/>
      <c r="W617" s="114"/>
      <c r="X617" s="114"/>
      <c r="Y617" s="114"/>
      <c r="Z617" s="114"/>
    </row>
    <row r="618" spans="1:26" ht="12" customHeight="1">
      <c r="A618" s="116"/>
      <c r="B618" s="116"/>
      <c r="C618" s="129"/>
      <c r="D618" s="116"/>
      <c r="E618" s="117"/>
      <c r="F618" s="116"/>
      <c r="G618" s="117"/>
      <c r="H618" s="116"/>
      <c r="I618" s="117"/>
      <c r="J618" s="116"/>
      <c r="K618" s="117"/>
      <c r="L618" s="114"/>
      <c r="M618" s="114"/>
      <c r="N618" s="114"/>
      <c r="O618" s="114"/>
      <c r="P618" s="114"/>
      <c r="Q618" s="114"/>
      <c r="R618" s="114"/>
      <c r="S618" s="114"/>
      <c r="T618" s="114"/>
      <c r="U618" s="114"/>
      <c r="V618" s="114"/>
      <c r="W618" s="114"/>
      <c r="X618" s="114"/>
      <c r="Y618" s="114"/>
      <c r="Z618" s="114"/>
    </row>
    <row r="619" spans="1:26" ht="12" customHeight="1">
      <c r="A619" s="116"/>
      <c r="B619" s="116"/>
      <c r="C619" s="129"/>
      <c r="D619" s="116"/>
      <c r="E619" s="117"/>
      <c r="F619" s="116"/>
      <c r="G619" s="117"/>
      <c r="H619" s="116"/>
      <c r="I619" s="117"/>
      <c r="J619" s="116"/>
      <c r="K619" s="117"/>
      <c r="L619" s="114"/>
      <c r="M619" s="114"/>
      <c r="N619" s="114"/>
      <c r="O619" s="114"/>
      <c r="P619" s="114"/>
      <c r="Q619" s="114"/>
      <c r="R619" s="114"/>
      <c r="S619" s="114"/>
      <c r="T619" s="114"/>
      <c r="U619" s="114"/>
      <c r="V619" s="114"/>
      <c r="W619" s="114"/>
      <c r="X619" s="114"/>
      <c r="Y619" s="114"/>
      <c r="Z619" s="114"/>
    </row>
    <row r="620" spans="1:26" ht="12" customHeight="1">
      <c r="A620" s="116"/>
      <c r="B620" s="116"/>
      <c r="C620" s="129"/>
      <c r="D620" s="116"/>
      <c r="E620" s="117"/>
      <c r="F620" s="116"/>
      <c r="G620" s="117"/>
      <c r="H620" s="116"/>
      <c r="I620" s="117"/>
      <c r="J620" s="116"/>
      <c r="K620" s="117"/>
      <c r="L620" s="114"/>
      <c r="M620" s="114"/>
      <c r="N620" s="114"/>
      <c r="O620" s="114"/>
      <c r="P620" s="114"/>
      <c r="Q620" s="114"/>
      <c r="R620" s="114"/>
      <c r="S620" s="114"/>
      <c r="T620" s="114"/>
      <c r="U620" s="114"/>
      <c r="V620" s="114"/>
      <c r="W620" s="114"/>
      <c r="X620" s="114"/>
      <c r="Y620" s="114"/>
      <c r="Z620" s="114"/>
    </row>
    <row r="621" spans="1:26" ht="12" customHeight="1">
      <c r="A621" s="116"/>
      <c r="B621" s="116"/>
      <c r="C621" s="129"/>
      <c r="D621" s="116"/>
      <c r="E621" s="117"/>
      <c r="F621" s="116"/>
      <c r="G621" s="117"/>
      <c r="H621" s="116"/>
      <c r="I621" s="117"/>
      <c r="J621" s="116"/>
      <c r="K621" s="117"/>
      <c r="L621" s="114"/>
      <c r="M621" s="114"/>
      <c r="N621" s="114"/>
      <c r="O621" s="114"/>
      <c r="P621" s="114"/>
      <c r="Q621" s="114"/>
      <c r="R621" s="114"/>
      <c r="S621" s="114"/>
      <c r="T621" s="114"/>
      <c r="U621" s="114"/>
      <c r="V621" s="114"/>
      <c r="W621" s="114"/>
      <c r="X621" s="114"/>
      <c r="Y621" s="114"/>
      <c r="Z621" s="114"/>
    </row>
    <row r="622" spans="1:26" ht="12" customHeight="1">
      <c r="A622" s="116"/>
      <c r="B622" s="116"/>
      <c r="C622" s="129"/>
      <c r="D622" s="116"/>
      <c r="E622" s="117"/>
      <c r="F622" s="116"/>
      <c r="G622" s="117"/>
      <c r="H622" s="116"/>
      <c r="I622" s="117"/>
      <c r="J622" s="116"/>
      <c r="K622" s="117"/>
      <c r="L622" s="114"/>
      <c r="M622" s="114"/>
      <c r="N622" s="114"/>
      <c r="O622" s="114"/>
      <c r="P622" s="114"/>
      <c r="Q622" s="114"/>
      <c r="R622" s="114"/>
      <c r="S622" s="114"/>
      <c r="T622" s="114"/>
      <c r="U622" s="114"/>
      <c r="V622" s="114"/>
      <c r="W622" s="114"/>
      <c r="X622" s="114"/>
      <c r="Y622" s="114"/>
      <c r="Z622" s="114"/>
    </row>
    <row r="623" spans="1:26" ht="12" customHeight="1">
      <c r="A623" s="116"/>
      <c r="B623" s="116"/>
      <c r="C623" s="129"/>
      <c r="D623" s="116"/>
      <c r="E623" s="117"/>
      <c r="F623" s="116"/>
      <c r="G623" s="117"/>
      <c r="H623" s="116"/>
      <c r="I623" s="117"/>
      <c r="J623" s="116"/>
      <c r="K623" s="117"/>
      <c r="L623" s="114"/>
      <c r="M623" s="114"/>
      <c r="N623" s="114"/>
      <c r="O623" s="114"/>
      <c r="P623" s="114"/>
      <c r="Q623" s="114"/>
      <c r="R623" s="114"/>
      <c r="S623" s="114"/>
      <c r="T623" s="114"/>
      <c r="U623" s="114"/>
      <c r="V623" s="114"/>
      <c r="W623" s="114"/>
      <c r="X623" s="114"/>
      <c r="Y623" s="114"/>
      <c r="Z623" s="114"/>
    </row>
    <row r="624" spans="1:26" ht="12" customHeight="1">
      <c r="A624" s="116"/>
      <c r="B624" s="116"/>
      <c r="C624" s="129"/>
      <c r="D624" s="116"/>
      <c r="E624" s="117"/>
      <c r="F624" s="116"/>
      <c r="G624" s="117"/>
      <c r="H624" s="116"/>
      <c r="I624" s="117"/>
      <c r="J624" s="116"/>
      <c r="K624" s="117"/>
      <c r="L624" s="114"/>
      <c r="M624" s="114"/>
      <c r="N624" s="114"/>
      <c r="O624" s="114"/>
      <c r="P624" s="114"/>
      <c r="Q624" s="114"/>
      <c r="R624" s="114"/>
      <c r="S624" s="114"/>
      <c r="T624" s="114"/>
      <c r="U624" s="114"/>
      <c r="V624" s="114"/>
      <c r="W624" s="114"/>
      <c r="X624" s="114"/>
      <c r="Y624" s="114"/>
      <c r="Z624" s="114"/>
    </row>
    <row r="625" spans="1:26" ht="12" customHeight="1">
      <c r="A625" s="116"/>
      <c r="B625" s="116"/>
      <c r="C625" s="129"/>
      <c r="D625" s="116"/>
      <c r="E625" s="117"/>
      <c r="F625" s="116"/>
      <c r="G625" s="117"/>
      <c r="H625" s="116"/>
      <c r="I625" s="117"/>
      <c r="J625" s="116"/>
      <c r="K625" s="117"/>
      <c r="L625" s="114"/>
      <c r="M625" s="114"/>
      <c r="N625" s="114"/>
      <c r="O625" s="114"/>
      <c r="P625" s="114"/>
      <c r="Q625" s="114"/>
      <c r="R625" s="114"/>
      <c r="S625" s="114"/>
      <c r="T625" s="114"/>
      <c r="U625" s="114"/>
      <c r="V625" s="114"/>
      <c r="W625" s="114"/>
      <c r="X625" s="114"/>
      <c r="Y625" s="114"/>
      <c r="Z625" s="114"/>
    </row>
    <row r="626" spans="1:26" ht="12" customHeight="1">
      <c r="A626" s="116"/>
      <c r="B626" s="116"/>
      <c r="C626" s="129"/>
      <c r="D626" s="116"/>
      <c r="E626" s="117"/>
      <c r="F626" s="116"/>
      <c r="G626" s="117"/>
      <c r="H626" s="116"/>
      <c r="I626" s="117"/>
      <c r="J626" s="116"/>
      <c r="K626" s="117"/>
      <c r="L626" s="114"/>
      <c r="M626" s="114"/>
      <c r="N626" s="114"/>
      <c r="O626" s="114"/>
      <c r="P626" s="114"/>
      <c r="Q626" s="114"/>
      <c r="R626" s="114"/>
      <c r="S626" s="114"/>
      <c r="T626" s="114"/>
      <c r="U626" s="114"/>
      <c r="V626" s="114"/>
      <c r="W626" s="114"/>
      <c r="X626" s="114"/>
      <c r="Y626" s="114"/>
      <c r="Z626" s="114"/>
    </row>
    <row r="627" spans="1:26" ht="12" customHeight="1">
      <c r="A627" s="116"/>
      <c r="B627" s="116"/>
      <c r="C627" s="129"/>
      <c r="D627" s="116"/>
      <c r="E627" s="117"/>
      <c r="F627" s="116"/>
      <c r="G627" s="117"/>
      <c r="H627" s="116"/>
      <c r="I627" s="117"/>
      <c r="J627" s="116"/>
      <c r="K627" s="117"/>
      <c r="L627" s="114"/>
      <c r="M627" s="114"/>
      <c r="N627" s="114"/>
      <c r="O627" s="114"/>
      <c r="P627" s="114"/>
      <c r="Q627" s="114"/>
      <c r="R627" s="114"/>
      <c r="S627" s="114"/>
      <c r="T627" s="114"/>
      <c r="U627" s="114"/>
      <c r="V627" s="114"/>
      <c r="W627" s="114"/>
      <c r="X627" s="114"/>
      <c r="Y627" s="114"/>
      <c r="Z627" s="114"/>
    </row>
    <row r="628" spans="1:26" ht="12" customHeight="1">
      <c r="A628" s="116"/>
      <c r="B628" s="116"/>
      <c r="C628" s="129"/>
      <c r="D628" s="116"/>
      <c r="E628" s="117"/>
      <c r="F628" s="116"/>
      <c r="G628" s="117"/>
      <c r="H628" s="116"/>
      <c r="I628" s="117"/>
      <c r="J628" s="116"/>
      <c r="K628" s="117"/>
      <c r="L628" s="114"/>
      <c r="M628" s="114"/>
      <c r="N628" s="114"/>
      <c r="O628" s="114"/>
      <c r="P628" s="114"/>
      <c r="Q628" s="114"/>
      <c r="R628" s="114"/>
      <c r="S628" s="114"/>
      <c r="T628" s="114"/>
      <c r="U628" s="114"/>
      <c r="V628" s="114"/>
      <c r="W628" s="114"/>
      <c r="X628" s="114"/>
      <c r="Y628" s="114"/>
      <c r="Z628" s="114"/>
    </row>
    <row r="629" spans="1:26" ht="12" customHeight="1">
      <c r="A629" s="116"/>
      <c r="B629" s="116"/>
      <c r="C629" s="129"/>
      <c r="D629" s="116"/>
      <c r="E629" s="117"/>
      <c r="F629" s="116"/>
      <c r="G629" s="117"/>
      <c r="H629" s="116"/>
      <c r="I629" s="117"/>
      <c r="J629" s="116"/>
      <c r="K629" s="117"/>
      <c r="L629" s="114"/>
      <c r="M629" s="114"/>
      <c r="N629" s="114"/>
      <c r="O629" s="114"/>
      <c r="P629" s="114"/>
      <c r="Q629" s="114"/>
      <c r="R629" s="114"/>
      <c r="S629" s="114"/>
      <c r="T629" s="114"/>
      <c r="U629" s="114"/>
      <c r="V629" s="114"/>
      <c r="W629" s="114"/>
      <c r="X629" s="114"/>
      <c r="Y629" s="114"/>
      <c r="Z629" s="114"/>
    </row>
    <row r="630" spans="1:26" ht="12" customHeight="1">
      <c r="A630" s="116"/>
      <c r="B630" s="116"/>
      <c r="C630" s="129"/>
      <c r="D630" s="116"/>
      <c r="E630" s="117"/>
      <c r="F630" s="116"/>
      <c r="G630" s="117"/>
      <c r="H630" s="116"/>
      <c r="I630" s="117"/>
      <c r="J630" s="116"/>
      <c r="K630" s="117"/>
      <c r="L630" s="114"/>
      <c r="M630" s="114"/>
      <c r="N630" s="114"/>
      <c r="O630" s="114"/>
      <c r="P630" s="114"/>
      <c r="Q630" s="114"/>
      <c r="R630" s="114"/>
      <c r="S630" s="114"/>
      <c r="T630" s="114"/>
      <c r="U630" s="114"/>
      <c r="V630" s="114"/>
      <c r="W630" s="114"/>
      <c r="X630" s="114"/>
      <c r="Y630" s="114"/>
      <c r="Z630" s="114"/>
    </row>
    <row r="631" spans="1:26" ht="12" customHeight="1">
      <c r="A631" s="116"/>
      <c r="B631" s="116"/>
      <c r="C631" s="129"/>
      <c r="D631" s="116"/>
      <c r="E631" s="117"/>
      <c r="F631" s="116"/>
      <c r="G631" s="117"/>
      <c r="H631" s="116"/>
      <c r="I631" s="117"/>
      <c r="J631" s="116"/>
      <c r="K631" s="117"/>
      <c r="L631" s="114"/>
      <c r="M631" s="114"/>
      <c r="N631" s="114"/>
      <c r="O631" s="114"/>
      <c r="P631" s="114"/>
      <c r="Q631" s="114"/>
      <c r="R631" s="114"/>
      <c r="S631" s="114"/>
      <c r="T631" s="114"/>
      <c r="U631" s="114"/>
      <c r="V631" s="114"/>
      <c r="W631" s="114"/>
      <c r="X631" s="114"/>
      <c r="Y631" s="114"/>
      <c r="Z631" s="114"/>
    </row>
    <row r="632" spans="1:26" ht="12" customHeight="1">
      <c r="A632" s="116"/>
      <c r="B632" s="116"/>
      <c r="C632" s="129"/>
      <c r="D632" s="116"/>
      <c r="E632" s="117"/>
      <c r="F632" s="116"/>
      <c r="G632" s="117"/>
      <c r="H632" s="116"/>
      <c r="I632" s="117"/>
      <c r="J632" s="116"/>
      <c r="K632" s="117"/>
      <c r="L632" s="114"/>
      <c r="M632" s="114"/>
      <c r="N632" s="114"/>
      <c r="O632" s="114"/>
      <c r="P632" s="114"/>
      <c r="Q632" s="114"/>
      <c r="R632" s="114"/>
      <c r="S632" s="114"/>
      <c r="T632" s="114"/>
      <c r="U632" s="114"/>
      <c r="V632" s="114"/>
      <c r="W632" s="114"/>
      <c r="X632" s="114"/>
      <c r="Y632" s="114"/>
      <c r="Z632" s="114"/>
    </row>
    <row r="633" spans="1:26" ht="12" customHeight="1">
      <c r="A633" s="116"/>
      <c r="B633" s="116"/>
      <c r="C633" s="129"/>
      <c r="D633" s="116"/>
      <c r="E633" s="117"/>
      <c r="F633" s="116"/>
      <c r="G633" s="117"/>
      <c r="H633" s="116"/>
      <c r="I633" s="117"/>
      <c r="J633" s="116"/>
      <c r="K633" s="117"/>
      <c r="L633" s="114"/>
      <c r="M633" s="114"/>
      <c r="N633" s="114"/>
      <c r="O633" s="114"/>
      <c r="P633" s="114"/>
      <c r="Q633" s="114"/>
      <c r="R633" s="114"/>
      <c r="S633" s="114"/>
      <c r="T633" s="114"/>
      <c r="U633" s="114"/>
      <c r="V633" s="114"/>
      <c r="W633" s="114"/>
      <c r="X633" s="114"/>
      <c r="Y633" s="114"/>
      <c r="Z633" s="114"/>
    </row>
    <row r="634" spans="1:26" ht="12" customHeight="1">
      <c r="A634" s="116"/>
      <c r="B634" s="116"/>
      <c r="C634" s="129"/>
      <c r="D634" s="116"/>
      <c r="E634" s="117"/>
      <c r="F634" s="116"/>
      <c r="G634" s="117"/>
      <c r="H634" s="116"/>
      <c r="I634" s="117"/>
      <c r="J634" s="116"/>
      <c r="K634" s="117"/>
      <c r="L634" s="114"/>
      <c r="M634" s="114"/>
      <c r="N634" s="114"/>
      <c r="O634" s="114"/>
      <c r="P634" s="114"/>
      <c r="Q634" s="114"/>
      <c r="R634" s="114"/>
      <c r="S634" s="114"/>
      <c r="T634" s="114"/>
      <c r="U634" s="114"/>
      <c r="V634" s="114"/>
      <c r="W634" s="114"/>
      <c r="X634" s="114"/>
      <c r="Y634" s="114"/>
      <c r="Z634" s="114"/>
    </row>
    <row r="635" spans="1:26" ht="12" customHeight="1">
      <c r="A635" s="116"/>
      <c r="B635" s="116"/>
      <c r="C635" s="129"/>
      <c r="D635" s="116"/>
      <c r="E635" s="117"/>
      <c r="F635" s="116"/>
      <c r="G635" s="117"/>
      <c r="H635" s="116"/>
      <c r="I635" s="117"/>
      <c r="J635" s="116"/>
      <c r="K635" s="117"/>
      <c r="L635" s="114"/>
      <c r="M635" s="114"/>
      <c r="N635" s="114"/>
      <c r="O635" s="114"/>
      <c r="P635" s="114"/>
      <c r="Q635" s="114"/>
      <c r="R635" s="114"/>
      <c r="S635" s="114"/>
      <c r="T635" s="114"/>
      <c r="U635" s="114"/>
      <c r="V635" s="114"/>
      <c r="W635" s="114"/>
      <c r="X635" s="114"/>
      <c r="Y635" s="114"/>
      <c r="Z635" s="114"/>
    </row>
    <row r="636" spans="1:26" ht="12" customHeight="1">
      <c r="A636" s="116"/>
      <c r="B636" s="116"/>
      <c r="C636" s="129"/>
      <c r="D636" s="116"/>
      <c r="E636" s="117"/>
      <c r="F636" s="116"/>
      <c r="G636" s="117"/>
      <c r="H636" s="116"/>
      <c r="I636" s="117"/>
      <c r="J636" s="116"/>
      <c r="K636" s="117"/>
      <c r="L636" s="114"/>
      <c r="M636" s="114"/>
      <c r="N636" s="114"/>
      <c r="O636" s="114"/>
      <c r="P636" s="114"/>
      <c r="Q636" s="114"/>
      <c r="R636" s="114"/>
      <c r="S636" s="114"/>
      <c r="T636" s="114"/>
      <c r="U636" s="114"/>
      <c r="V636" s="114"/>
      <c r="W636" s="114"/>
      <c r="X636" s="114"/>
      <c r="Y636" s="114"/>
      <c r="Z636" s="114"/>
    </row>
    <row r="637" spans="1:26" ht="12" customHeight="1">
      <c r="A637" s="116"/>
      <c r="B637" s="116"/>
      <c r="C637" s="129"/>
      <c r="D637" s="116"/>
      <c r="E637" s="117"/>
      <c r="F637" s="116"/>
      <c r="G637" s="117"/>
      <c r="H637" s="116"/>
      <c r="I637" s="117"/>
      <c r="J637" s="116"/>
      <c r="K637" s="117"/>
      <c r="L637" s="114"/>
      <c r="M637" s="114"/>
      <c r="N637" s="114"/>
      <c r="O637" s="114"/>
      <c r="P637" s="114"/>
      <c r="Q637" s="114"/>
      <c r="R637" s="114"/>
      <c r="S637" s="114"/>
      <c r="T637" s="114"/>
      <c r="U637" s="114"/>
      <c r="V637" s="114"/>
      <c r="W637" s="114"/>
      <c r="X637" s="114"/>
      <c r="Y637" s="114"/>
      <c r="Z637" s="114"/>
    </row>
    <row r="638" spans="1:26" ht="12" customHeight="1">
      <c r="A638" s="116"/>
      <c r="B638" s="116"/>
      <c r="C638" s="129"/>
      <c r="D638" s="116"/>
      <c r="E638" s="117"/>
      <c r="F638" s="116"/>
      <c r="G638" s="117"/>
      <c r="H638" s="116"/>
      <c r="I638" s="117"/>
      <c r="J638" s="116"/>
      <c r="K638" s="117"/>
      <c r="L638" s="114"/>
      <c r="M638" s="114"/>
      <c r="N638" s="114"/>
      <c r="O638" s="114"/>
      <c r="P638" s="114"/>
      <c r="Q638" s="114"/>
      <c r="R638" s="114"/>
      <c r="S638" s="114"/>
      <c r="T638" s="114"/>
      <c r="U638" s="114"/>
      <c r="V638" s="114"/>
      <c r="W638" s="114"/>
      <c r="X638" s="114"/>
      <c r="Y638" s="114"/>
      <c r="Z638" s="114"/>
    </row>
    <row r="639" spans="1:26" ht="12" customHeight="1">
      <c r="A639" s="116"/>
      <c r="B639" s="116"/>
      <c r="C639" s="129"/>
      <c r="D639" s="116"/>
      <c r="E639" s="117"/>
      <c r="F639" s="116"/>
      <c r="G639" s="117"/>
      <c r="H639" s="116"/>
      <c r="I639" s="117"/>
      <c r="J639" s="116"/>
      <c r="K639" s="117"/>
      <c r="L639" s="114"/>
      <c r="M639" s="114"/>
      <c r="N639" s="114"/>
      <c r="O639" s="114"/>
      <c r="P639" s="114"/>
      <c r="Q639" s="114"/>
      <c r="R639" s="114"/>
      <c r="S639" s="114"/>
      <c r="T639" s="114"/>
      <c r="U639" s="114"/>
      <c r="V639" s="114"/>
      <c r="W639" s="114"/>
      <c r="X639" s="114"/>
      <c r="Y639" s="114"/>
      <c r="Z639" s="114"/>
    </row>
    <row r="640" spans="1:26" ht="12" customHeight="1">
      <c r="A640" s="116"/>
      <c r="B640" s="116"/>
      <c r="C640" s="129"/>
      <c r="D640" s="116"/>
      <c r="E640" s="117"/>
      <c r="F640" s="116"/>
      <c r="G640" s="117"/>
      <c r="H640" s="116"/>
      <c r="I640" s="117"/>
      <c r="J640" s="116"/>
      <c r="K640" s="117"/>
      <c r="L640" s="114"/>
      <c r="M640" s="114"/>
      <c r="N640" s="114"/>
      <c r="O640" s="114"/>
      <c r="P640" s="114"/>
      <c r="Q640" s="114"/>
      <c r="R640" s="114"/>
      <c r="S640" s="114"/>
      <c r="T640" s="114"/>
      <c r="U640" s="114"/>
      <c r="V640" s="114"/>
      <c r="W640" s="114"/>
      <c r="X640" s="114"/>
      <c r="Y640" s="114"/>
      <c r="Z640" s="114"/>
    </row>
    <row r="641" spans="1:26" ht="12" customHeight="1">
      <c r="A641" s="116"/>
      <c r="B641" s="116"/>
      <c r="C641" s="129"/>
      <c r="D641" s="116"/>
      <c r="E641" s="117"/>
      <c r="F641" s="116"/>
      <c r="G641" s="117"/>
      <c r="H641" s="116"/>
      <c r="I641" s="117"/>
      <c r="J641" s="116"/>
      <c r="K641" s="117"/>
      <c r="L641" s="114"/>
      <c r="M641" s="114"/>
      <c r="N641" s="114"/>
      <c r="O641" s="114"/>
      <c r="P641" s="114"/>
      <c r="Q641" s="114"/>
      <c r="R641" s="114"/>
      <c r="S641" s="114"/>
      <c r="T641" s="114"/>
      <c r="U641" s="114"/>
      <c r="V641" s="114"/>
      <c r="W641" s="114"/>
      <c r="X641" s="114"/>
      <c r="Y641" s="114"/>
      <c r="Z641" s="114"/>
    </row>
    <row r="642" spans="1:26" ht="12" customHeight="1">
      <c r="A642" s="116"/>
      <c r="B642" s="116"/>
      <c r="C642" s="129"/>
      <c r="D642" s="116"/>
      <c r="E642" s="117"/>
      <c r="F642" s="116"/>
      <c r="G642" s="117"/>
      <c r="H642" s="116"/>
      <c r="I642" s="117"/>
      <c r="J642" s="116"/>
      <c r="K642" s="117"/>
      <c r="L642" s="114"/>
      <c r="M642" s="114"/>
      <c r="N642" s="114"/>
      <c r="O642" s="114"/>
      <c r="P642" s="114"/>
      <c r="Q642" s="114"/>
      <c r="R642" s="114"/>
      <c r="S642" s="114"/>
      <c r="T642" s="114"/>
      <c r="U642" s="114"/>
      <c r="V642" s="114"/>
      <c r="W642" s="114"/>
      <c r="X642" s="114"/>
      <c r="Y642" s="114"/>
      <c r="Z642" s="114"/>
    </row>
    <row r="643" spans="1:26" ht="12" customHeight="1">
      <c r="A643" s="116"/>
      <c r="B643" s="116"/>
      <c r="C643" s="129"/>
      <c r="D643" s="116"/>
      <c r="E643" s="117"/>
      <c r="F643" s="116"/>
      <c r="G643" s="117"/>
      <c r="H643" s="116"/>
      <c r="I643" s="117"/>
      <c r="J643" s="116"/>
      <c r="K643" s="117"/>
      <c r="L643" s="114"/>
      <c r="M643" s="114"/>
      <c r="N643" s="114"/>
      <c r="O643" s="114"/>
      <c r="P643" s="114"/>
      <c r="Q643" s="114"/>
      <c r="R643" s="114"/>
      <c r="S643" s="114"/>
      <c r="T643" s="114"/>
      <c r="U643" s="114"/>
      <c r="V643" s="114"/>
      <c r="W643" s="114"/>
      <c r="X643" s="114"/>
      <c r="Y643" s="114"/>
      <c r="Z643" s="114"/>
    </row>
    <row r="644" spans="1:26" ht="12" customHeight="1">
      <c r="A644" s="116"/>
      <c r="B644" s="116"/>
      <c r="C644" s="129"/>
      <c r="D644" s="116"/>
      <c r="E644" s="117"/>
      <c r="F644" s="116"/>
      <c r="G644" s="117"/>
      <c r="H644" s="116"/>
      <c r="I644" s="117"/>
      <c r="J644" s="116"/>
      <c r="K644" s="117"/>
      <c r="L644" s="114"/>
      <c r="M644" s="114"/>
      <c r="N644" s="114"/>
      <c r="O644" s="114"/>
      <c r="P644" s="114"/>
      <c r="Q644" s="114"/>
      <c r="R644" s="114"/>
      <c r="S644" s="114"/>
      <c r="T644" s="114"/>
      <c r="U644" s="114"/>
      <c r="V644" s="114"/>
      <c r="W644" s="114"/>
      <c r="X644" s="114"/>
      <c r="Y644" s="114"/>
      <c r="Z644" s="114"/>
    </row>
    <row r="645" spans="1:26" ht="12" customHeight="1">
      <c r="A645" s="116"/>
      <c r="B645" s="116"/>
      <c r="C645" s="129"/>
      <c r="D645" s="116"/>
      <c r="E645" s="117"/>
      <c r="F645" s="116"/>
      <c r="G645" s="117"/>
      <c r="H645" s="116"/>
      <c r="I645" s="117"/>
      <c r="J645" s="116"/>
      <c r="K645" s="117"/>
      <c r="L645" s="114"/>
      <c r="M645" s="114"/>
      <c r="N645" s="114"/>
      <c r="O645" s="114"/>
      <c r="P645" s="114"/>
      <c r="Q645" s="114"/>
      <c r="R645" s="114"/>
      <c r="S645" s="114"/>
      <c r="T645" s="114"/>
      <c r="U645" s="114"/>
      <c r="V645" s="114"/>
      <c r="W645" s="114"/>
      <c r="X645" s="114"/>
      <c r="Y645" s="114"/>
      <c r="Z645" s="114"/>
    </row>
    <row r="646" spans="1:26" ht="12" customHeight="1">
      <c r="A646" s="116"/>
      <c r="B646" s="116"/>
      <c r="C646" s="129"/>
      <c r="D646" s="116"/>
      <c r="E646" s="117"/>
      <c r="F646" s="116"/>
      <c r="G646" s="117"/>
      <c r="H646" s="116"/>
      <c r="I646" s="117"/>
      <c r="J646" s="116"/>
      <c r="K646" s="117"/>
      <c r="L646" s="114"/>
      <c r="M646" s="114"/>
      <c r="N646" s="114"/>
      <c r="O646" s="114"/>
      <c r="P646" s="114"/>
      <c r="Q646" s="114"/>
      <c r="R646" s="114"/>
      <c r="S646" s="114"/>
      <c r="T646" s="114"/>
      <c r="U646" s="114"/>
      <c r="V646" s="114"/>
      <c r="W646" s="114"/>
      <c r="X646" s="114"/>
      <c r="Y646" s="114"/>
      <c r="Z646" s="114"/>
    </row>
    <row r="647" spans="1:26" ht="12" customHeight="1">
      <c r="A647" s="116"/>
      <c r="B647" s="116"/>
      <c r="C647" s="129"/>
      <c r="D647" s="116"/>
      <c r="E647" s="117"/>
      <c r="F647" s="116"/>
      <c r="G647" s="117"/>
      <c r="H647" s="116"/>
      <c r="I647" s="117"/>
      <c r="J647" s="116"/>
      <c r="K647" s="117"/>
      <c r="L647" s="114"/>
      <c r="M647" s="114"/>
      <c r="N647" s="114"/>
      <c r="O647" s="114"/>
      <c r="P647" s="114"/>
      <c r="Q647" s="114"/>
      <c r="R647" s="114"/>
      <c r="S647" s="114"/>
      <c r="T647" s="114"/>
      <c r="U647" s="114"/>
      <c r="V647" s="114"/>
      <c r="W647" s="114"/>
      <c r="X647" s="114"/>
      <c r="Y647" s="114"/>
      <c r="Z647" s="114"/>
    </row>
    <row r="648" spans="1:26" ht="12" customHeight="1">
      <c r="A648" s="116"/>
      <c r="B648" s="116"/>
      <c r="C648" s="129"/>
      <c r="D648" s="116"/>
      <c r="E648" s="117"/>
      <c r="F648" s="116"/>
      <c r="G648" s="117"/>
      <c r="H648" s="116"/>
      <c r="I648" s="117"/>
      <c r="J648" s="116"/>
      <c r="K648" s="117"/>
      <c r="L648" s="114"/>
      <c r="M648" s="114"/>
      <c r="N648" s="114"/>
      <c r="O648" s="114"/>
      <c r="P648" s="114"/>
      <c r="Q648" s="114"/>
      <c r="R648" s="114"/>
      <c r="S648" s="114"/>
      <c r="T648" s="114"/>
      <c r="U648" s="114"/>
      <c r="V648" s="114"/>
      <c r="W648" s="114"/>
      <c r="X648" s="114"/>
      <c r="Y648" s="114"/>
      <c r="Z648" s="114"/>
    </row>
    <row r="649" spans="1:26" ht="12" customHeight="1">
      <c r="A649" s="116"/>
      <c r="B649" s="116"/>
      <c r="C649" s="129"/>
      <c r="D649" s="116"/>
      <c r="E649" s="117"/>
      <c r="F649" s="116"/>
      <c r="G649" s="117"/>
      <c r="H649" s="116"/>
      <c r="I649" s="117"/>
      <c r="J649" s="116"/>
      <c r="K649" s="117"/>
      <c r="L649" s="114"/>
      <c r="M649" s="114"/>
      <c r="N649" s="114"/>
      <c r="O649" s="114"/>
      <c r="P649" s="114"/>
      <c r="Q649" s="114"/>
      <c r="R649" s="114"/>
      <c r="S649" s="114"/>
      <c r="T649" s="114"/>
      <c r="U649" s="114"/>
      <c r="V649" s="114"/>
      <c r="W649" s="114"/>
      <c r="X649" s="114"/>
      <c r="Y649" s="114"/>
      <c r="Z649" s="114"/>
    </row>
    <row r="650" spans="1:26" ht="12" customHeight="1">
      <c r="A650" s="116"/>
      <c r="B650" s="116"/>
      <c r="C650" s="129"/>
      <c r="D650" s="116"/>
      <c r="E650" s="117"/>
      <c r="F650" s="116"/>
      <c r="G650" s="117"/>
      <c r="H650" s="116"/>
      <c r="I650" s="117"/>
      <c r="J650" s="116"/>
      <c r="K650" s="117"/>
      <c r="L650" s="114"/>
      <c r="M650" s="114"/>
      <c r="N650" s="114"/>
      <c r="O650" s="114"/>
      <c r="P650" s="114"/>
      <c r="Q650" s="114"/>
      <c r="R650" s="114"/>
      <c r="S650" s="114"/>
      <c r="T650" s="114"/>
      <c r="U650" s="114"/>
      <c r="V650" s="114"/>
      <c r="W650" s="114"/>
      <c r="X650" s="114"/>
      <c r="Y650" s="114"/>
      <c r="Z650" s="114"/>
    </row>
    <row r="651" spans="1:26" ht="12" customHeight="1">
      <c r="A651" s="116"/>
      <c r="B651" s="116"/>
      <c r="C651" s="129"/>
      <c r="D651" s="116"/>
      <c r="E651" s="117"/>
      <c r="F651" s="116"/>
      <c r="G651" s="117"/>
      <c r="H651" s="116"/>
      <c r="I651" s="117"/>
      <c r="J651" s="116"/>
      <c r="K651" s="117"/>
      <c r="L651" s="114"/>
      <c r="M651" s="114"/>
      <c r="N651" s="114"/>
      <c r="O651" s="114"/>
      <c r="P651" s="114"/>
      <c r="Q651" s="114"/>
      <c r="R651" s="114"/>
      <c r="S651" s="114"/>
      <c r="T651" s="114"/>
      <c r="U651" s="114"/>
      <c r="V651" s="114"/>
      <c r="W651" s="114"/>
      <c r="X651" s="114"/>
      <c r="Y651" s="114"/>
      <c r="Z651" s="114"/>
    </row>
    <row r="652" spans="1:26" ht="12" customHeight="1">
      <c r="A652" s="116"/>
      <c r="B652" s="116"/>
      <c r="C652" s="129"/>
      <c r="D652" s="116"/>
      <c r="E652" s="117"/>
      <c r="F652" s="116"/>
      <c r="G652" s="117"/>
      <c r="H652" s="116"/>
      <c r="I652" s="117"/>
      <c r="J652" s="116"/>
      <c r="K652" s="117"/>
      <c r="L652" s="114"/>
      <c r="M652" s="114"/>
      <c r="N652" s="114"/>
      <c r="O652" s="114"/>
      <c r="P652" s="114"/>
      <c r="Q652" s="114"/>
      <c r="R652" s="114"/>
      <c r="S652" s="114"/>
      <c r="T652" s="114"/>
      <c r="U652" s="114"/>
      <c r="V652" s="114"/>
      <c r="W652" s="114"/>
      <c r="X652" s="114"/>
      <c r="Y652" s="114"/>
      <c r="Z652" s="114"/>
    </row>
    <row r="653" spans="1:26" ht="12" customHeight="1">
      <c r="A653" s="116"/>
      <c r="B653" s="116"/>
      <c r="C653" s="129"/>
      <c r="D653" s="116"/>
      <c r="E653" s="117"/>
      <c r="F653" s="116"/>
      <c r="G653" s="117"/>
      <c r="H653" s="116"/>
      <c r="I653" s="117"/>
      <c r="J653" s="116"/>
      <c r="K653" s="117"/>
      <c r="L653" s="114"/>
      <c r="M653" s="114"/>
      <c r="N653" s="114"/>
      <c r="O653" s="114"/>
      <c r="P653" s="114"/>
      <c r="Q653" s="114"/>
      <c r="R653" s="114"/>
      <c r="S653" s="114"/>
      <c r="T653" s="114"/>
      <c r="U653" s="114"/>
      <c r="V653" s="114"/>
      <c r="W653" s="114"/>
      <c r="X653" s="114"/>
      <c r="Y653" s="114"/>
      <c r="Z653" s="114"/>
    </row>
    <row r="654" spans="1:26" ht="12" customHeight="1">
      <c r="A654" s="116"/>
      <c r="B654" s="116"/>
      <c r="C654" s="129"/>
      <c r="D654" s="116"/>
      <c r="E654" s="117"/>
      <c r="F654" s="116"/>
      <c r="G654" s="117"/>
      <c r="H654" s="116"/>
      <c r="I654" s="117"/>
      <c r="J654" s="116"/>
      <c r="K654" s="117"/>
      <c r="L654" s="114"/>
      <c r="M654" s="114"/>
      <c r="N654" s="114"/>
      <c r="O654" s="114"/>
      <c r="P654" s="114"/>
      <c r="Q654" s="114"/>
      <c r="R654" s="114"/>
      <c r="S654" s="114"/>
      <c r="T654" s="114"/>
      <c r="U654" s="114"/>
      <c r="V654" s="114"/>
      <c r="W654" s="114"/>
      <c r="X654" s="114"/>
      <c r="Y654" s="114"/>
      <c r="Z654" s="114"/>
    </row>
    <row r="655" spans="1:26" ht="12" customHeight="1">
      <c r="A655" s="116"/>
      <c r="B655" s="116"/>
      <c r="C655" s="129"/>
      <c r="D655" s="116"/>
      <c r="E655" s="117"/>
      <c r="F655" s="116"/>
      <c r="G655" s="117"/>
      <c r="H655" s="116"/>
      <c r="I655" s="117"/>
      <c r="J655" s="116"/>
      <c r="K655" s="117"/>
      <c r="L655" s="114"/>
      <c r="M655" s="114"/>
      <c r="N655" s="114"/>
      <c r="O655" s="114"/>
      <c r="P655" s="114"/>
      <c r="Q655" s="114"/>
      <c r="R655" s="114"/>
      <c r="S655" s="114"/>
      <c r="T655" s="114"/>
      <c r="U655" s="114"/>
      <c r="V655" s="114"/>
      <c r="W655" s="114"/>
      <c r="X655" s="114"/>
      <c r="Y655" s="114"/>
      <c r="Z655" s="114"/>
    </row>
    <row r="656" spans="1:26" ht="12" customHeight="1">
      <c r="A656" s="116"/>
      <c r="B656" s="116"/>
      <c r="C656" s="129"/>
      <c r="D656" s="116"/>
      <c r="E656" s="117"/>
      <c r="F656" s="116"/>
      <c r="G656" s="117"/>
      <c r="H656" s="116"/>
      <c r="I656" s="117"/>
      <c r="J656" s="116"/>
      <c r="K656" s="117"/>
      <c r="L656" s="114"/>
      <c r="M656" s="114"/>
      <c r="N656" s="114"/>
      <c r="O656" s="114"/>
      <c r="P656" s="114"/>
      <c r="Q656" s="114"/>
      <c r="R656" s="114"/>
      <c r="S656" s="114"/>
      <c r="T656" s="114"/>
      <c r="U656" s="114"/>
      <c r="V656" s="114"/>
      <c r="W656" s="114"/>
      <c r="X656" s="114"/>
      <c r="Y656" s="114"/>
      <c r="Z656" s="114"/>
    </row>
    <row r="657" spans="1:26" ht="12" customHeight="1">
      <c r="A657" s="116"/>
      <c r="B657" s="116"/>
      <c r="C657" s="129"/>
      <c r="D657" s="116"/>
      <c r="E657" s="117"/>
      <c r="F657" s="116"/>
      <c r="G657" s="117"/>
      <c r="H657" s="116"/>
      <c r="I657" s="117"/>
      <c r="J657" s="116"/>
      <c r="K657" s="117"/>
      <c r="L657" s="114"/>
      <c r="M657" s="114"/>
      <c r="N657" s="114"/>
      <c r="O657" s="114"/>
      <c r="P657" s="114"/>
      <c r="Q657" s="114"/>
      <c r="R657" s="114"/>
      <c r="S657" s="114"/>
      <c r="T657" s="114"/>
      <c r="U657" s="114"/>
      <c r="V657" s="114"/>
      <c r="W657" s="114"/>
      <c r="X657" s="114"/>
      <c r="Y657" s="114"/>
      <c r="Z657" s="114"/>
    </row>
    <row r="658" spans="1:26" ht="12" customHeight="1">
      <c r="A658" s="116"/>
      <c r="B658" s="116"/>
      <c r="C658" s="129"/>
      <c r="D658" s="116"/>
      <c r="E658" s="117"/>
      <c r="F658" s="116"/>
      <c r="G658" s="117"/>
      <c r="H658" s="116"/>
      <c r="I658" s="117"/>
      <c r="J658" s="116"/>
      <c r="K658" s="117"/>
      <c r="L658" s="114"/>
      <c r="M658" s="114"/>
      <c r="N658" s="114"/>
      <c r="O658" s="114"/>
      <c r="P658" s="114"/>
      <c r="Q658" s="114"/>
      <c r="R658" s="114"/>
      <c r="S658" s="114"/>
      <c r="T658" s="114"/>
      <c r="U658" s="114"/>
      <c r="V658" s="114"/>
      <c r="W658" s="114"/>
      <c r="X658" s="114"/>
      <c r="Y658" s="114"/>
      <c r="Z658" s="114"/>
    </row>
    <row r="659" spans="1:26" ht="12" customHeight="1">
      <c r="A659" s="116"/>
      <c r="B659" s="116"/>
      <c r="C659" s="129"/>
      <c r="D659" s="116"/>
      <c r="E659" s="117"/>
      <c r="F659" s="116"/>
      <c r="G659" s="117"/>
      <c r="H659" s="116"/>
      <c r="I659" s="117"/>
      <c r="J659" s="116"/>
      <c r="K659" s="117"/>
      <c r="L659" s="114"/>
      <c r="M659" s="114"/>
      <c r="N659" s="114"/>
      <c r="O659" s="114"/>
      <c r="P659" s="114"/>
      <c r="Q659" s="114"/>
      <c r="R659" s="114"/>
      <c r="S659" s="114"/>
      <c r="T659" s="114"/>
      <c r="U659" s="114"/>
      <c r="V659" s="114"/>
      <c r="W659" s="114"/>
      <c r="X659" s="114"/>
      <c r="Y659" s="114"/>
      <c r="Z659" s="114"/>
    </row>
    <row r="660" spans="1:26" ht="12" customHeight="1">
      <c r="A660" s="116"/>
      <c r="B660" s="116"/>
      <c r="C660" s="129"/>
      <c r="D660" s="116"/>
      <c r="E660" s="117"/>
      <c r="F660" s="116"/>
      <c r="G660" s="117"/>
      <c r="H660" s="116"/>
      <c r="I660" s="117"/>
      <c r="J660" s="116"/>
      <c r="K660" s="117"/>
      <c r="L660" s="114"/>
      <c r="M660" s="114"/>
      <c r="N660" s="114"/>
      <c r="O660" s="114"/>
      <c r="P660" s="114"/>
      <c r="Q660" s="114"/>
      <c r="R660" s="114"/>
      <c r="S660" s="114"/>
      <c r="T660" s="114"/>
      <c r="U660" s="114"/>
      <c r="V660" s="114"/>
      <c r="W660" s="114"/>
      <c r="X660" s="114"/>
      <c r="Y660" s="114"/>
      <c r="Z660" s="114"/>
    </row>
    <row r="661" spans="1:26" ht="12" customHeight="1">
      <c r="A661" s="116"/>
      <c r="B661" s="116"/>
      <c r="C661" s="129"/>
      <c r="D661" s="116"/>
      <c r="E661" s="117"/>
      <c r="F661" s="116"/>
      <c r="G661" s="117"/>
      <c r="H661" s="116"/>
      <c r="I661" s="117"/>
      <c r="J661" s="116"/>
      <c r="K661" s="117"/>
      <c r="L661" s="114"/>
      <c r="M661" s="114"/>
      <c r="N661" s="114"/>
      <c r="O661" s="114"/>
      <c r="P661" s="114"/>
      <c r="Q661" s="114"/>
      <c r="R661" s="114"/>
      <c r="S661" s="114"/>
      <c r="T661" s="114"/>
      <c r="U661" s="114"/>
      <c r="V661" s="114"/>
      <c r="W661" s="114"/>
      <c r="X661" s="114"/>
      <c r="Y661" s="114"/>
      <c r="Z661" s="114"/>
    </row>
    <row r="662" spans="1:26" ht="12" customHeight="1">
      <c r="A662" s="116"/>
      <c r="B662" s="116"/>
      <c r="C662" s="129"/>
      <c r="D662" s="116"/>
      <c r="E662" s="117"/>
      <c r="F662" s="116"/>
      <c r="G662" s="117"/>
      <c r="H662" s="116"/>
      <c r="I662" s="117"/>
      <c r="J662" s="116"/>
      <c r="K662" s="117"/>
      <c r="L662" s="114"/>
      <c r="M662" s="114"/>
      <c r="N662" s="114"/>
      <c r="O662" s="114"/>
      <c r="P662" s="114"/>
      <c r="Q662" s="114"/>
      <c r="R662" s="114"/>
      <c r="S662" s="114"/>
      <c r="T662" s="114"/>
      <c r="U662" s="114"/>
      <c r="V662" s="114"/>
      <c r="W662" s="114"/>
      <c r="X662" s="114"/>
      <c r="Y662" s="114"/>
      <c r="Z662" s="114"/>
    </row>
    <row r="663" spans="1:26" ht="12" customHeight="1">
      <c r="A663" s="116"/>
      <c r="B663" s="116"/>
      <c r="C663" s="129"/>
      <c r="D663" s="116"/>
      <c r="E663" s="117"/>
      <c r="F663" s="116"/>
      <c r="G663" s="117"/>
      <c r="H663" s="116"/>
      <c r="I663" s="117"/>
      <c r="J663" s="116"/>
      <c r="K663" s="117"/>
      <c r="L663" s="114"/>
      <c r="M663" s="114"/>
      <c r="N663" s="114"/>
      <c r="O663" s="114"/>
      <c r="P663" s="114"/>
      <c r="Q663" s="114"/>
      <c r="R663" s="114"/>
      <c r="S663" s="114"/>
      <c r="T663" s="114"/>
      <c r="U663" s="114"/>
      <c r="V663" s="114"/>
      <c r="W663" s="114"/>
      <c r="X663" s="114"/>
      <c r="Y663" s="114"/>
      <c r="Z663" s="114"/>
    </row>
    <row r="664" spans="1:26" ht="12" customHeight="1">
      <c r="A664" s="116"/>
      <c r="B664" s="116"/>
      <c r="C664" s="129"/>
      <c r="D664" s="116"/>
      <c r="E664" s="117"/>
      <c r="F664" s="116"/>
      <c r="G664" s="117"/>
      <c r="H664" s="116"/>
      <c r="I664" s="117"/>
      <c r="J664" s="116"/>
      <c r="K664" s="117"/>
      <c r="L664" s="114"/>
      <c r="M664" s="114"/>
      <c r="N664" s="114"/>
      <c r="O664" s="114"/>
      <c r="P664" s="114"/>
      <c r="Q664" s="114"/>
      <c r="R664" s="114"/>
      <c r="S664" s="114"/>
      <c r="T664" s="114"/>
      <c r="U664" s="114"/>
      <c r="V664" s="114"/>
      <c r="W664" s="114"/>
      <c r="X664" s="114"/>
      <c r="Y664" s="114"/>
      <c r="Z664" s="114"/>
    </row>
    <row r="665" spans="1:26" ht="12" customHeight="1">
      <c r="A665" s="116"/>
      <c r="B665" s="116"/>
      <c r="C665" s="129"/>
      <c r="D665" s="116"/>
      <c r="E665" s="117"/>
      <c r="F665" s="116"/>
      <c r="G665" s="117"/>
      <c r="H665" s="116"/>
      <c r="I665" s="117"/>
      <c r="J665" s="116"/>
      <c r="K665" s="117"/>
      <c r="L665" s="114"/>
      <c r="M665" s="114"/>
      <c r="N665" s="114"/>
      <c r="O665" s="114"/>
      <c r="P665" s="114"/>
      <c r="Q665" s="114"/>
      <c r="R665" s="114"/>
      <c r="S665" s="114"/>
      <c r="T665" s="114"/>
      <c r="U665" s="114"/>
      <c r="V665" s="114"/>
      <c r="W665" s="114"/>
      <c r="X665" s="114"/>
      <c r="Y665" s="114"/>
      <c r="Z665" s="114"/>
    </row>
    <row r="666" spans="1:26" ht="12" customHeight="1">
      <c r="A666" s="116"/>
      <c r="B666" s="116"/>
      <c r="C666" s="129"/>
      <c r="D666" s="116"/>
      <c r="E666" s="117"/>
      <c r="F666" s="116"/>
      <c r="G666" s="117"/>
      <c r="H666" s="116"/>
      <c r="I666" s="117"/>
      <c r="J666" s="116"/>
      <c r="K666" s="117"/>
      <c r="L666" s="114"/>
      <c r="M666" s="114"/>
      <c r="N666" s="114"/>
      <c r="O666" s="114"/>
      <c r="P666" s="114"/>
      <c r="Q666" s="114"/>
      <c r="R666" s="114"/>
      <c r="S666" s="114"/>
      <c r="T666" s="114"/>
      <c r="U666" s="114"/>
      <c r="V666" s="114"/>
      <c r="W666" s="114"/>
      <c r="X666" s="114"/>
      <c r="Y666" s="114"/>
      <c r="Z666" s="114"/>
    </row>
    <row r="667" spans="1:26" ht="12" customHeight="1">
      <c r="A667" s="116"/>
      <c r="B667" s="116"/>
      <c r="C667" s="129"/>
      <c r="D667" s="116"/>
      <c r="E667" s="117"/>
      <c r="F667" s="116"/>
      <c r="G667" s="117"/>
      <c r="H667" s="116"/>
      <c r="I667" s="117"/>
      <c r="J667" s="116"/>
      <c r="K667" s="117"/>
      <c r="L667" s="114"/>
      <c r="M667" s="114"/>
      <c r="N667" s="114"/>
      <c r="O667" s="114"/>
      <c r="P667" s="114"/>
      <c r="Q667" s="114"/>
      <c r="R667" s="114"/>
      <c r="S667" s="114"/>
      <c r="T667" s="114"/>
      <c r="U667" s="114"/>
      <c r="V667" s="114"/>
      <c r="W667" s="114"/>
      <c r="X667" s="114"/>
      <c r="Y667" s="114"/>
      <c r="Z667" s="114"/>
    </row>
    <row r="668" spans="1:26" ht="12" customHeight="1">
      <c r="A668" s="116"/>
      <c r="B668" s="116"/>
      <c r="C668" s="129"/>
      <c r="D668" s="116"/>
      <c r="E668" s="117"/>
      <c r="F668" s="116"/>
      <c r="G668" s="117"/>
      <c r="H668" s="116"/>
      <c r="I668" s="117"/>
      <c r="J668" s="116"/>
      <c r="K668" s="117"/>
      <c r="L668" s="114"/>
      <c r="M668" s="114"/>
      <c r="N668" s="114"/>
      <c r="O668" s="114"/>
      <c r="P668" s="114"/>
      <c r="Q668" s="114"/>
      <c r="R668" s="114"/>
      <c r="S668" s="114"/>
      <c r="T668" s="114"/>
      <c r="U668" s="114"/>
      <c r="V668" s="114"/>
      <c r="W668" s="114"/>
      <c r="X668" s="114"/>
      <c r="Y668" s="114"/>
      <c r="Z668" s="114"/>
    </row>
    <row r="669" spans="1:26" ht="12" customHeight="1">
      <c r="A669" s="116"/>
      <c r="B669" s="116"/>
      <c r="C669" s="129"/>
      <c r="D669" s="116"/>
      <c r="E669" s="117"/>
      <c r="F669" s="116"/>
      <c r="G669" s="117"/>
      <c r="H669" s="116"/>
      <c r="I669" s="117"/>
      <c r="J669" s="116"/>
      <c r="K669" s="117"/>
      <c r="L669" s="114"/>
      <c r="M669" s="114"/>
      <c r="N669" s="114"/>
      <c r="O669" s="114"/>
      <c r="P669" s="114"/>
      <c r="Q669" s="114"/>
      <c r="R669" s="114"/>
      <c r="S669" s="114"/>
      <c r="T669" s="114"/>
      <c r="U669" s="114"/>
      <c r="V669" s="114"/>
      <c r="W669" s="114"/>
      <c r="X669" s="114"/>
      <c r="Y669" s="114"/>
      <c r="Z669" s="114"/>
    </row>
    <row r="670" spans="1:26" ht="12" customHeight="1">
      <c r="A670" s="116"/>
      <c r="B670" s="116"/>
      <c r="C670" s="129"/>
      <c r="D670" s="116"/>
      <c r="E670" s="117"/>
      <c r="F670" s="116"/>
      <c r="G670" s="117"/>
      <c r="H670" s="116"/>
      <c r="I670" s="117"/>
      <c r="J670" s="116"/>
      <c r="K670" s="117"/>
      <c r="L670" s="114"/>
      <c r="M670" s="114"/>
      <c r="N670" s="114"/>
      <c r="O670" s="114"/>
      <c r="P670" s="114"/>
      <c r="Q670" s="114"/>
      <c r="R670" s="114"/>
      <c r="S670" s="114"/>
      <c r="T670" s="114"/>
      <c r="U670" s="114"/>
      <c r="V670" s="114"/>
      <c r="W670" s="114"/>
      <c r="X670" s="114"/>
      <c r="Y670" s="114"/>
      <c r="Z670" s="114"/>
    </row>
    <row r="671" spans="1:26" ht="12" customHeight="1">
      <c r="A671" s="116"/>
      <c r="B671" s="116"/>
      <c r="C671" s="129"/>
      <c r="D671" s="116"/>
      <c r="E671" s="117"/>
      <c r="F671" s="116"/>
      <c r="G671" s="117"/>
      <c r="H671" s="116"/>
      <c r="I671" s="117"/>
      <c r="J671" s="116"/>
      <c r="K671" s="117"/>
      <c r="L671" s="114"/>
      <c r="M671" s="114"/>
      <c r="N671" s="114"/>
      <c r="O671" s="114"/>
      <c r="P671" s="114"/>
      <c r="Q671" s="114"/>
      <c r="R671" s="114"/>
      <c r="S671" s="114"/>
      <c r="T671" s="114"/>
      <c r="U671" s="114"/>
      <c r="V671" s="114"/>
      <c r="W671" s="114"/>
      <c r="X671" s="114"/>
      <c r="Y671" s="114"/>
      <c r="Z671" s="114"/>
    </row>
    <row r="672" spans="1:26" ht="12" customHeight="1">
      <c r="A672" s="116"/>
      <c r="B672" s="116"/>
      <c r="C672" s="129"/>
      <c r="D672" s="116"/>
      <c r="E672" s="117"/>
      <c r="F672" s="116"/>
      <c r="G672" s="117"/>
      <c r="H672" s="116"/>
      <c r="I672" s="117"/>
      <c r="J672" s="116"/>
      <c r="K672" s="117"/>
      <c r="L672" s="114"/>
      <c r="M672" s="114"/>
      <c r="N672" s="114"/>
      <c r="O672" s="114"/>
      <c r="P672" s="114"/>
      <c r="Q672" s="114"/>
      <c r="R672" s="114"/>
      <c r="S672" s="114"/>
      <c r="T672" s="114"/>
      <c r="U672" s="114"/>
      <c r="V672" s="114"/>
      <c r="W672" s="114"/>
      <c r="X672" s="114"/>
      <c r="Y672" s="114"/>
      <c r="Z672" s="114"/>
    </row>
    <row r="673" spans="1:26" ht="12" customHeight="1">
      <c r="A673" s="116"/>
      <c r="B673" s="116"/>
      <c r="C673" s="129"/>
      <c r="D673" s="116"/>
      <c r="E673" s="117"/>
      <c r="F673" s="116"/>
      <c r="G673" s="117"/>
      <c r="H673" s="116"/>
      <c r="I673" s="117"/>
      <c r="J673" s="116"/>
      <c r="K673" s="117"/>
      <c r="L673" s="114"/>
      <c r="M673" s="114"/>
      <c r="N673" s="114"/>
      <c r="O673" s="114"/>
      <c r="P673" s="114"/>
      <c r="Q673" s="114"/>
      <c r="R673" s="114"/>
      <c r="S673" s="114"/>
      <c r="T673" s="114"/>
      <c r="U673" s="114"/>
      <c r="V673" s="114"/>
      <c r="W673" s="114"/>
      <c r="X673" s="114"/>
      <c r="Y673" s="114"/>
      <c r="Z673" s="114"/>
    </row>
    <row r="674" spans="1:26" ht="12" customHeight="1">
      <c r="A674" s="116"/>
      <c r="B674" s="116"/>
      <c r="C674" s="129"/>
      <c r="D674" s="116"/>
      <c r="E674" s="117"/>
      <c r="F674" s="116"/>
      <c r="G674" s="117"/>
      <c r="H674" s="116"/>
      <c r="I674" s="117"/>
      <c r="J674" s="116"/>
      <c r="K674" s="117"/>
      <c r="L674" s="114"/>
      <c r="M674" s="114"/>
      <c r="N674" s="114"/>
      <c r="O674" s="114"/>
      <c r="P674" s="114"/>
      <c r="Q674" s="114"/>
      <c r="R674" s="114"/>
      <c r="S674" s="114"/>
      <c r="T674" s="114"/>
      <c r="U674" s="114"/>
      <c r="V674" s="114"/>
      <c r="W674" s="114"/>
      <c r="X674" s="114"/>
      <c r="Y674" s="114"/>
      <c r="Z674" s="114"/>
    </row>
    <row r="675" spans="1:26" ht="12" customHeight="1">
      <c r="A675" s="116"/>
      <c r="B675" s="116"/>
      <c r="C675" s="129"/>
      <c r="D675" s="116"/>
      <c r="E675" s="117"/>
      <c r="F675" s="116"/>
      <c r="G675" s="117"/>
      <c r="H675" s="116"/>
      <c r="I675" s="117"/>
      <c r="J675" s="116"/>
      <c r="K675" s="117"/>
      <c r="L675" s="114"/>
      <c r="M675" s="114"/>
      <c r="N675" s="114"/>
      <c r="O675" s="114"/>
      <c r="P675" s="114"/>
      <c r="Q675" s="114"/>
      <c r="R675" s="114"/>
      <c r="S675" s="114"/>
      <c r="T675" s="114"/>
      <c r="U675" s="114"/>
      <c r="V675" s="114"/>
      <c r="W675" s="114"/>
      <c r="X675" s="114"/>
      <c r="Y675" s="114"/>
      <c r="Z675" s="114"/>
    </row>
    <row r="676" spans="1:26" ht="12" customHeight="1">
      <c r="A676" s="116"/>
      <c r="B676" s="116"/>
      <c r="C676" s="129"/>
      <c r="D676" s="116"/>
      <c r="E676" s="117"/>
      <c r="F676" s="116"/>
      <c r="G676" s="117"/>
      <c r="H676" s="116"/>
      <c r="I676" s="117"/>
      <c r="J676" s="116"/>
      <c r="K676" s="117"/>
      <c r="L676" s="114"/>
      <c r="M676" s="114"/>
      <c r="N676" s="114"/>
      <c r="O676" s="114"/>
      <c r="P676" s="114"/>
      <c r="Q676" s="114"/>
      <c r="R676" s="114"/>
      <c r="S676" s="114"/>
      <c r="T676" s="114"/>
      <c r="U676" s="114"/>
      <c r="V676" s="114"/>
      <c r="W676" s="114"/>
      <c r="X676" s="114"/>
      <c r="Y676" s="114"/>
      <c r="Z676" s="114"/>
    </row>
    <row r="677" spans="1:26" ht="12" customHeight="1">
      <c r="A677" s="116"/>
      <c r="B677" s="116"/>
      <c r="C677" s="129"/>
      <c r="D677" s="116"/>
      <c r="E677" s="117"/>
      <c r="F677" s="116"/>
      <c r="G677" s="117"/>
      <c r="H677" s="116"/>
      <c r="I677" s="117"/>
      <c r="J677" s="116"/>
      <c r="K677" s="117"/>
      <c r="L677" s="114"/>
      <c r="M677" s="114"/>
      <c r="N677" s="114"/>
      <c r="O677" s="114"/>
      <c r="P677" s="114"/>
      <c r="Q677" s="114"/>
      <c r="R677" s="114"/>
      <c r="S677" s="114"/>
      <c r="T677" s="114"/>
      <c r="U677" s="114"/>
      <c r="V677" s="114"/>
      <c r="W677" s="114"/>
      <c r="X677" s="114"/>
      <c r="Y677" s="114"/>
      <c r="Z677" s="114"/>
    </row>
    <row r="678" spans="1:26" ht="12" customHeight="1">
      <c r="A678" s="116"/>
      <c r="B678" s="116"/>
      <c r="C678" s="129"/>
      <c r="D678" s="116"/>
      <c r="E678" s="117"/>
      <c r="F678" s="116"/>
      <c r="G678" s="117"/>
      <c r="H678" s="116"/>
      <c r="I678" s="117"/>
      <c r="J678" s="116"/>
      <c r="K678" s="117"/>
      <c r="L678" s="114"/>
      <c r="M678" s="114"/>
      <c r="N678" s="114"/>
      <c r="O678" s="114"/>
      <c r="P678" s="114"/>
      <c r="Q678" s="114"/>
      <c r="R678" s="114"/>
      <c r="S678" s="114"/>
      <c r="T678" s="114"/>
      <c r="U678" s="114"/>
      <c r="V678" s="114"/>
      <c r="W678" s="114"/>
      <c r="X678" s="114"/>
      <c r="Y678" s="114"/>
      <c r="Z678" s="114"/>
    </row>
    <row r="679" spans="1:26" ht="12" customHeight="1">
      <c r="A679" s="116"/>
      <c r="B679" s="116"/>
      <c r="C679" s="129"/>
      <c r="D679" s="116"/>
      <c r="E679" s="117"/>
      <c r="F679" s="116"/>
      <c r="G679" s="117"/>
      <c r="H679" s="116"/>
      <c r="I679" s="117"/>
      <c r="J679" s="116"/>
      <c r="K679" s="117"/>
      <c r="L679" s="114"/>
      <c r="M679" s="114"/>
      <c r="N679" s="114"/>
      <c r="O679" s="114"/>
      <c r="P679" s="114"/>
      <c r="Q679" s="114"/>
      <c r="R679" s="114"/>
      <c r="S679" s="114"/>
      <c r="T679" s="114"/>
      <c r="U679" s="114"/>
      <c r="V679" s="114"/>
      <c r="W679" s="114"/>
      <c r="X679" s="114"/>
      <c r="Y679" s="114"/>
      <c r="Z679" s="114"/>
    </row>
    <row r="680" spans="1:26" ht="12" customHeight="1">
      <c r="A680" s="116"/>
      <c r="B680" s="116"/>
      <c r="C680" s="129"/>
      <c r="D680" s="116"/>
      <c r="E680" s="117"/>
      <c r="F680" s="116"/>
      <c r="G680" s="117"/>
      <c r="H680" s="116"/>
      <c r="I680" s="117"/>
      <c r="J680" s="116"/>
      <c r="K680" s="117"/>
      <c r="L680" s="114"/>
      <c r="M680" s="114"/>
      <c r="N680" s="114"/>
      <c r="O680" s="114"/>
      <c r="P680" s="114"/>
      <c r="Q680" s="114"/>
      <c r="R680" s="114"/>
      <c r="S680" s="114"/>
      <c r="T680" s="114"/>
      <c r="U680" s="114"/>
      <c r="V680" s="114"/>
      <c r="W680" s="114"/>
      <c r="X680" s="114"/>
      <c r="Y680" s="114"/>
      <c r="Z680" s="114"/>
    </row>
    <row r="681" spans="1:26" ht="12" customHeight="1">
      <c r="A681" s="116"/>
      <c r="B681" s="116"/>
      <c r="C681" s="129"/>
      <c r="D681" s="116"/>
      <c r="E681" s="117"/>
      <c r="F681" s="116"/>
      <c r="G681" s="117"/>
      <c r="H681" s="116"/>
      <c r="I681" s="117"/>
      <c r="J681" s="116"/>
      <c r="K681" s="117"/>
      <c r="L681" s="114"/>
      <c r="M681" s="114"/>
      <c r="N681" s="114"/>
      <c r="O681" s="114"/>
      <c r="P681" s="114"/>
      <c r="Q681" s="114"/>
      <c r="R681" s="114"/>
      <c r="S681" s="114"/>
      <c r="T681" s="114"/>
      <c r="U681" s="114"/>
      <c r="V681" s="114"/>
      <c r="W681" s="114"/>
      <c r="X681" s="114"/>
      <c r="Y681" s="114"/>
      <c r="Z681" s="114"/>
    </row>
    <row r="682" spans="1:26" ht="12" customHeight="1">
      <c r="A682" s="116"/>
      <c r="B682" s="116"/>
      <c r="C682" s="129"/>
      <c r="D682" s="116"/>
      <c r="E682" s="117"/>
      <c r="F682" s="116"/>
      <c r="G682" s="117"/>
      <c r="H682" s="116"/>
      <c r="I682" s="117"/>
      <c r="J682" s="116"/>
      <c r="K682" s="117"/>
      <c r="L682" s="114"/>
      <c r="M682" s="114"/>
      <c r="N682" s="114"/>
      <c r="O682" s="114"/>
      <c r="P682" s="114"/>
      <c r="Q682" s="114"/>
      <c r="R682" s="114"/>
      <c r="S682" s="114"/>
      <c r="T682" s="114"/>
      <c r="U682" s="114"/>
      <c r="V682" s="114"/>
      <c r="W682" s="114"/>
      <c r="X682" s="114"/>
      <c r="Y682" s="114"/>
      <c r="Z682" s="114"/>
    </row>
    <row r="683" spans="1:26" ht="12" customHeight="1">
      <c r="A683" s="116"/>
      <c r="B683" s="116"/>
      <c r="C683" s="129"/>
      <c r="D683" s="116"/>
      <c r="E683" s="117"/>
      <c r="F683" s="116"/>
      <c r="G683" s="117"/>
      <c r="H683" s="116"/>
      <c r="I683" s="117"/>
      <c r="J683" s="116"/>
      <c r="K683" s="117"/>
      <c r="L683" s="114"/>
      <c r="M683" s="114"/>
      <c r="N683" s="114"/>
      <c r="O683" s="114"/>
      <c r="P683" s="114"/>
      <c r="Q683" s="114"/>
      <c r="R683" s="114"/>
      <c r="S683" s="114"/>
      <c r="T683" s="114"/>
      <c r="U683" s="114"/>
      <c r="V683" s="114"/>
      <c r="W683" s="114"/>
      <c r="X683" s="114"/>
      <c r="Y683" s="114"/>
      <c r="Z683" s="114"/>
    </row>
    <row r="684" spans="1:26" ht="12" customHeight="1">
      <c r="A684" s="116"/>
      <c r="B684" s="116"/>
      <c r="C684" s="129"/>
      <c r="D684" s="116"/>
      <c r="E684" s="117"/>
      <c r="F684" s="116"/>
      <c r="G684" s="117"/>
      <c r="H684" s="116"/>
      <c r="I684" s="117"/>
      <c r="J684" s="116"/>
      <c r="K684" s="117"/>
      <c r="L684" s="114"/>
      <c r="M684" s="114"/>
      <c r="N684" s="114"/>
      <c r="O684" s="114"/>
      <c r="P684" s="114"/>
      <c r="Q684" s="114"/>
      <c r="R684" s="114"/>
      <c r="S684" s="114"/>
      <c r="T684" s="114"/>
      <c r="U684" s="114"/>
      <c r="V684" s="114"/>
      <c r="W684" s="114"/>
      <c r="X684" s="114"/>
      <c r="Y684" s="114"/>
      <c r="Z684" s="114"/>
    </row>
    <row r="685" spans="1:26" ht="12" customHeight="1">
      <c r="A685" s="116"/>
      <c r="B685" s="116"/>
      <c r="C685" s="129"/>
      <c r="D685" s="116"/>
      <c r="E685" s="117"/>
      <c r="F685" s="116"/>
      <c r="G685" s="117"/>
      <c r="H685" s="116"/>
      <c r="I685" s="117"/>
      <c r="J685" s="116"/>
      <c r="K685" s="117"/>
      <c r="L685" s="114"/>
      <c r="M685" s="114"/>
      <c r="N685" s="114"/>
      <c r="O685" s="114"/>
      <c r="P685" s="114"/>
      <c r="Q685" s="114"/>
      <c r="R685" s="114"/>
      <c r="S685" s="114"/>
      <c r="T685" s="114"/>
      <c r="U685" s="114"/>
      <c r="V685" s="114"/>
      <c r="W685" s="114"/>
      <c r="X685" s="114"/>
      <c r="Y685" s="114"/>
      <c r="Z685" s="114"/>
    </row>
    <row r="686" spans="1:26" ht="12" customHeight="1">
      <c r="A686" s="116"/>
      <c r="B686" s="116"/>
      <c r="C686" s="129"/>
      <c r="D686" s="116"/>
      <c r="E686" s="117"/>
      <c r="F686" s="116"/>
      <c r="G686" s="117"/>
      <c r="H686" s="116"/>
      <c r="I686" s="117"/>
      <c r="J686" s="116"/>
      <c r="K686" s="117"/>
      <c r="L686" s="114"/>
      <c r="M686" s="114"/>
      <c r="N686" s="114"/>
      <c r="O686" s="114"/>
      <c r="P686" s="114"/>
      <c r="Q686" s="114"/>
      <c r="R686" s="114"/>
      <c r="S686" s="114"/>
      <c r="T686" s="114"/>
      <c r="U686" s="114"/>
      <c r="V686" s="114"/>
      <c r="W686" s="114"/>
      <c r="X686" s="114"/>
      <c r="Y686" s="114"/>
      <c r="Z686" s="114"/>
    </row>
    <row r="687" spans="1:26" ht="12" customHeight="1">
      <c r="A687" s="116"/>
      <c r="B687" s="116"/>
      <c r="C687" s="129"/>
      <c r="D687" s="116"/>
      <c r="E687" s="117"/>
      <c r="F687" s="116"/>
      <c r="G687" s="117"/>
      <c r="H687" s="116"/>
      <c r="I687" s="117"/>
      <c r="J687" s="116"/>
      <c r="K687" s="117"/>
      <c r="L687" s="114"/>
      <c r="M687" s="114"/>
      <c r="N687" s="114"/>
      <c r="O687" s="114"/>
      <c r="P687" s="114"/>
      <c r="Q687" s="114"/>
      <c r="R687" s="114"/>
      <c r="S687" s="114"/>
      <c r="T687" s="114"/>
      <c r="U687" s="114"/>
      <c r="V687" s="114"/>
      <c r="W687" s="114"/>
      <c r="X687" s="114"/>
      <c r="Y687" s="114"/>
      <c r="Z687" s="114"/>
    </row>
    <row r="688" spans="1:26" ht="12" customHeight="1">
      <c r="A688" s="116"/>
      <c r="B688" s="116"/>
      <c r="C688" s="129"/>
      <c r="D688" s="116"/>
      <c r="E688" s="117"/>
      <c r="F688" s="116"/>
      <c r="G688" s="117"/>
      <c r="H688" s="116"/>
      <c r="I688" s="117"/>
      <c r="J688" s="116"/>
      <c r="K688" s="117"/>
      <c r="L688" s="114"/>
      <c r="M688" s="114"/>
      <c r="N688" s="114"/>
      <c r="O688" s="114"/>
      <c r="P688" s="114"/>
      <c r="Q688" s="114"/>
      <c r="R688" s="114"/>
      <c r="S688" s="114"/>
      <c r="T688" s="114"/>
      <c r="U688" s="114"/>
      <c r="V688" s="114"/>
      <c r="W688" s="114"/>
      <c r="X688" s="114"/>
      <c r="Y688" s="114"/>
      <c r="Z688" s="114"/>
    </row>
    <row r="689" spans="1:26" ht="12" customHeight="1">
      <c r="A689" s="116"/>
      <c r="B689" s="116"/>
      <c r="C689" s="129"/>
      <c r="D689" s="116"/>
      <c r="E689" s="117"/>
      <c r="F689" s="116"/>
      <c r="G689" s="117"/>
      <c r="H689" s="116"/>
      <c r="I689" s="117"/>
      <c r="J689" s="116"/>
      <c r="K689" s="117"/>
      <c r="L689" s="114"/>
      <c r="M689" s="114"/>
      <c r="N689" s="114"/>
      <c r="O689" s="114"/>
      <c r="P689" s="114"/>
      <c r="Q689" s="114"/>
      <c r="R689" s="114"/>
      <c r="S689" s="114"/>
      <c r="T689" s="114"/>
      <c r="U689" s="114"/>
      <c r="V689" s="114"/>
      <c r="W689" s="114"/>
      <c r="X689" s="114"/>
      <c r="Y689" s="114"/>
      <c r="Z689" s="114"/>
    </row>
    <row r="690" spans="1:26" ht="12" customHeight="1">
      <c r="A690" s="116"/>
      <c r="B690" s="116"/>
      <c r="C690" s="129"/>
      <c r="D690" s="116"/>
      <c r="E690" s="117"/>
      <c r="F690" s="116"/>
      <c r="G690" s="117"/>
      <c r="H690" s="116"/>
      <c r="I690" s="117"/>
      <c r="J690" s="116"/>
      <c r="K690" s="117"/>
      <c r="L690" s="114"/>
      <c r="M690" s="114"/>
      <c r="N690" s="114"/>
      <c r="O690" s="114"/>
      <c r="P690" s="114"/>
      <c r="Q690" s="114"/>
      <c r="R690" s="114"/>
      <c r="S690" s="114"/>
      <c r="T690" s="114"/>
      <c r="U690" s="114"/>
      <c r="V690" s="114"/>
      <c r="W690" s="114"/>
      <c r="X690" s="114"/>
      <c r="Y690" s="114"/>
      <c r="Z690" s="114"/>
    </row>
    <row r="691" spans="1:26" ht="12" customHeight="1">
      <c r="A691" s="116"/>
      <c r="B691" s="116"/>
      <c r="C691" s="129"/>
      <c r="D691" s="116"/>
      <c r="E691" s="117"/>
      <c r="F691" s="116"/>
      <c r="G691" s="117"/>
      <c r="H691" s="116"/>
      <c r="I691" s="117"/>
      <c r="J691" s="116"/>
      <c r="K691" s="117"/>
      <c r="L691" s="114"/>
      <c r="M691" s="114"/>
      <c r="N691" s="114"/>
      <c r="O691" s="114"/>
      <c r="P691" s="114"/>
      <c r="Q691" s="114"/>
      <c r="R691" s="114"/>
      <c r="S691" s="114"/>
      <c r="T691" s="114"/>
      <c r="U691" s="114"/>
      <c r="V691" s="114"/>
      <c r="W691" s="114"/>
      <c r="X691" s="114"/>
      <c r="Y691" s="114"/>
      <c r="Z691" s="114"/>
    </row>
    <row r="692" spans="1:26" ht="12" customHeight="1">
      <c r="A692" s="116"/>
      <c r="B692" s="116"/>
      <c r="C692" s="129"/>
      <c r="D692" s="116"/>
      <c r="E692" s="117"/>
      <c r="F692" s="116"/>
      <c r="G692" s="117"/>
      <c r="H692" s="116"/>
      <c r="I692" s="117"/>
      <c r="J692" s="116"/>
      <c r="K692" s="117"/>
      <c r="L692" s="114"/>
      <c r="M692" s="114"/>
      <c r="N692" s="114"/>
      <c r="O692" s="114"/>
      <c r="P692" s="114"/>
      <c r="Q692" s="114"/>
      <c r="R692" s="114"/>
      <c r="S692" s="114"/>
      <c r="T692" s="114"/>
      <c r="U692" s="114"/>
      <c r="V692" s="114"/>
      <c r="W692" s="114"/>
      <c r="X692" s="114"/>
      <c r="Y692" s="114"/>
      <c r="Z692" s="114"/>
    </row>
    <row r="693" spans="1:26" ht="12" customHeight="1">
      <c r="A693" s="116"/>
      <c r="B693" s="116"/>
      <c r="C693" s="129"/>
      <c r="D693" s="116"/>
      <c r="E693" s="117"/>
      <c r="F693" s="116"/>
      <c r="G693" s="117"/>
      <c r="H693" s="116"/>
      <c r="I693" s="117"/>
      <c r="J693" s="116"/>
      <c r="K693" s="117"/>
      <c r="L693" s="114"/>
      <c r="M693" s="114"/>
      <c r="N693" s="114"/>
      <c r="O693" s="114"/>
      <c r="P693" s="114"/>
      <c r="Q693" s="114"/>
      <c r="R693" s="114"/>
      <c r="S693" s="114"/>
      <c r="T693" s="114"/>
      <c r="U693" s="114"/>
      <c r="V693" s="114"/>
      <c r="W693" s="114"/>
      <c r="X693" s="114"/>
      <c r="Y693" s="114"/>
      <c r="Z693" s="114"/>
    </row>
    <row r="694" spans="1:26" ht="12" customHeight="1">
      <c r="A694" s="116"/>
      <c r="B694" s="116"/>
      <c r="C694" s="129"/>
      <c r="D694" s="116"/>
      <c r="E694" s="117"/>
      <c r="F694" s="116"/>
      <c r="G694" s="117"/>
      <c r="H694" s="116"/>
      <c r="I694" s="117"/>
      <c r="J694" s="116"/>
      <c r="K694" s="117"/>
      <c r="L694" s="114"/>
      <c r="M694" s="114"/>
      <c r="N694" s="114"/>
      <c r="O694" s="114"/>
      <c r="P694" s="114"/>
      <c r="Q694" s="114"/>
      <c r="R694" s="114"/>
      <c r="S694" s="114"/>
      <c r="T694" s="114"/>
      <c r="U694" s="114"/>
      <c r="V694" s="114"/>
      <c r="W694" s="114"/>
      <c r="X694" s="114"/>
      <c r="Y694" s="114"/>
      <c r="Z694" s="114"/>
    </row>
    <row r="695" spans="1:26" ht="12" customHeight="1">
      <c r="A695" s="116"/>
      <c r="B695" s="116"/>
      <c r="C695" s="129"/>
      <c r="D695" s="116"/>
      <c r="E695" s="117"/>
      <c r="F695" s="116"/>
      <c r="G695" s="117"/>
      <c r="H695" s="116"/>
      <c r="I695" s="117"/>
      <c r="J695" s="116"/>
      <c r="K695" s="117"/>
      <c r="L695" s="114"/>
      <c r="M695" s="114"/>
      <c r="N695" s="114"/>
      <c r="O695" s="114"/>
      <c r="P695" s="114"/>
      <c r="Q695" s="114"/>
      <c r="R695" s="114"/>
      <c r="S695" s="114"/>
      <c r="T695" s="114"/>
      <c r="U695" s="114"/>
      <c r="V695" s="114"/>
      <c r="W695" s="114"/>
      <c r="X695" s="114"/>
      <c r="Y695" s="114"/>
      <c r="Z695" s="114"/>
    </row>
    <row r="696" spans="1:26" ht="12" customHeight="1">
      <c r="A696" s="116"/>
      <c r="B696" s="116"/>
      <c r="C696" s="129"/>
      <c r="D696" s="116"/>
      <c r="E696" s="117"/>
      <c r="F696" s="116"/>
      <c r="G696" s="117"/>
      <c r="H696" s="116"/>
      <c r="I696" s="117"/>
      <c r="J696" s="116"/>
      <c r="K696" s="117"/>
      <c r="L696" s="114"/>
      <c r="M696" s="114"/>
      <c r="N696" s="114"/>
      <c r="O696" s="114"/>
      <c r="P696" s="114"/>
      <c r="Q696" s="114"/>
      <c r="R696" s="114"/>
      <c r="S696" s="114"/>
      <c r="T696" s="114"/>
      <c r="U696" s="114"/>
      <c r="V696" s="114"/>
      <c r="W696" s="114"/>
      <c r="X696" s="114"/>
      <c r="Y696" s="114"/>
      <c r="Z696" s="114"/>
    </row>
    <row r="697" spans="1:26" ht="12" customHeight="1">
      <c r="A697" s="116"/>
      <c r="B697" s="116"/>
      <c r="C697" s="129"/>
      <c r="D697" s="116"/>
      <c r="E697" s="117"/>
      <c r="F697" s="116"/>
      <c r="G697" s="117"/>
      <c r="H697" s="116"/>
      <c r="I697" s="117"/>
      <c r="J697" s="116"/>
      <c r="K697" s="117"/>
      <c r="L697" s="114"/>
      <c r="M697" s="114"/>
      <c r="N697" s="114"/>
      <c r="O697" s="114"/>
      <c r="P697" s="114"/>
      <c r="Q697" s="114"/>
      <c r="R697" s="114"/>
      <c r="S697" s="114"/>
      <c r="T697" s="114"/>
      <c r="U697" s="114"/>
      <c r="V697" s="114"/>
      <c r="W697" s="114"/>
      <c r="X697" s="114"/>
      <c r="Y697" s="114"/>
      <c r="Z697" s="114"/>
    </row>
    <row r="698" spans="1:26" ht="12" customHeight="1">
      <c r="A698" s="116"/>
      <c r="B698" s="116"/>
      <c r="C698" s="129"/>
      <c r="D698" s="116"/>
      <c r="E698" s="117"/>
      <c r="F698" s="116"/>
      <c r="G698" s="117"/>
      <c r="H698" s="116"/>
      <c r="I698" s="117"/>
      <c r="J698" s="116"/>
      <c r="K698" s="117"/>
      <c r="L698" s="114"/>
      <c r="M698" s="114"/>
      <c r="N698" s="114"/>
      <c r="O698" s="114"/>
      <c r="P698" s="114"/>
      <c r="Q698" s="114"/>
      <c r="R698" s="114"/>
      <c r="S698" s="114"/>
      <c r="T698" s="114"/>
      <c r="U698" s="114"/>
      <c r="V698" s="114"/>
      <c r="W698" s="114"/>
      <c r="X698" s="114"/>
      <c r="Y698" s="114"/>
      <c r="Z698" s="114"/>
    </row>
    <row r="699" spans="1:26" ht="12" customHeight="1">
      <c r="A699" s="116"/>
      <c r="B699" s="116"/>
      <c r="C699" s="129"/>
      <c r="D699" s="116"/>
      <c r="E699" s="117"/>
      <c r="F699" s="116"/>
      <c r="G699" s="117"/>
      <c r="H699" s="116"/>
      <c r="I699" s="117"/>
      <c r="J699" s="116"/>
      <c r="K699" s="117"/>
      <c r="L699" s="114"/>
      <c r="M699" s="114"/>
      <c r="N699" s="114"/>
      <c r="O699" s="114"/>
      <c r="P699" s="114"/>
      <c r="Q699" s="114"/>
      <c r="R699" s="114"/>
      <c r="S699" s="114"/>
      <c r="T699" s="114"/>
      <c r="U699" s="114"/>
      <c r="V699" s="114"/>
      <c r="W699" s="114"/>
      <c r="X699" s="114"/>
      <c r="Y699" s="114"/>
      <c r="Z699" s="114"/>
    </row>
    <row r="700" spans="1:26" ht="12" customHeight="1">
      <c r="A700" s="116"/>
      <c r="B700" s="116"/>
      <c r="C700" s="129"/>
      <c r="D700" s="116"/>
      <c r="E700" s="117"/>
      <c r="F700" s="116"/>
      <c r="G700" s="117"/>
      <c r="H700" s="116"/>
      <c r="I700" s="117"/>
      <c r="J700" s="116"/>
      <c r="K700" s="117"/>
      <c r="L700" s="114"/>
      <c r="M700" s="114"/>
      <c r="N700" s="114"/>
      <c r="O700" s="114"/>
      <c r="P700" s="114"/>
      <c r="Q700" s="114"/>
      <c r="R700" s="114"/>
      <c r="S700" s="114"/>
      <c r="T700" s="114"/>
      <c r="U700" s="114"/>
      <c r="V700" s="114"/>
      <c r="W700" s="114"/>
      <c r="X700" s="114"/>
      <c r="Y700" s="114"/>
      <c r="Z700" s="114"/>
    </row>
    <row r="701" spans="1:26" ht="12" customHeight="1">
      <c r="A701" s="116"/>
      <c r="B701" s="116"/>
      <c r="C701" s="129"/>
      <c r="D701" s="116"/>
      <c r="E701" s="117"/>
      <c r="F701" s="116"/>
      <c r="G701" s="117"/>
      <c r="H701" s="116"/>
      <c r="I701" s="117"/>
      <c r="J701" s="116"/>
      <c r="K701" s="117"/>
      <c r="L701" s="114"/>
      <c r="M701" s="114"/>
      <c r="N701" s="114"/>
      <c r="O701" s="114"/>
      <c r="P701" s="114"/>
      <c r="Q701" s="114"/>
      <c r="R701" s="114"/>
      <c r="S701" s="114"/>
      <c r="T701" s="114"/>
      <c r="U701" s="114"/>
      <c r="V701" s="114"/>
      <c r="W701" s="114"/>
      <c r="X701" s="114"/>
      <c r="Y701" s="114"/>
      <c r="Z701" s="114"/>
    </row>
    <row r="702" spans="1:26" ht="12" customHeight="1">
      <c r="A702" s="116"/>
      <c r="B702" s="116"/>
      <c r="C702" s="129"/>
      <c r="D702" s="116"/>
      <c r="E702" s="117"/>
      <c r="F702" s="116"/>
      <c r="G702" s="117"/>
      <c r="H702" s="116"/>
      <c r="I702" s="117"/>
      <c r="J702" s="116"/>
      <c r="K702" s="117"/>
      <c r="L702" s="114"/>
      <c r="M702" s="114"/>
      <c r="N702" s="114"/>
      <c r="O702" s="114"/>
      <c r="P702" s="114"/>
      <c r="Q702" s="114"/>
      <c r="R702" s="114"/>
      <c r="S702" s="114"/>
      <c r="T702" s="114"/>
      <c r="U702" s="114"/>
      <c r="V702" s="114"/>
      <c r="W702" s="114"/>
      <c r="X702" s="114"/>
      <c r="Y702" s="114"/>
      <c r="Z702" s="114"/>
    </row>
    <row r="703" spans="1:26" ht="12" customHeight="1">
      <c r="A703" s="116"/>
      <c r="B703" s="116"/>
      <c r="C703" s="129"/>
      <c r="D703" s="116"/>
      <c r="E703" s="117"/>
      <c r="F703" s="116"/>
      <c r="G703" s="117"/>
      <c r="H703" s="116"/>
      <c r="I703" s="117"/>
      <c r="J703" s="116"/>
      <c r="K703" s="117"/>
      <c r="L703" s="114"/>
      <c r="M703" s="114"/>
      <c r="N703" s="114"/>
      <c r="O703" s="114"/>
      <c r="P703" s="114"/>
      <c r="Q703" s="114"/>
      <c r="R703" s="114"/>
      <c r="S703" s="114"/>
      <c r="T703" s="114"/>
      <c r="U703" s="114"/>
      <c r="V703" s="114"/>
      <c r="W703" s="114"/>
      <c r="X703" s="114"/>
      <c r="Y703" s="114"/>
      <c r="Z703" s="114"/>
    </row>
    <row r="704" spans="1:26" ht="12" customHeight="1">
      <c r="A704" s="116"/>
      <c r="B704" s="116"/>
      <c r="C704" s="129"/>
      <c r="D704" s="116"/>
      <c r="E704" s="117"/>
      <c r="F704" s="116"/>
      <c r="G704" s="117"/>
      <c r="H704" s="116"/>
      <c r="I704" s="117"/>
      <c r="J704" s="116"/>
      <c r="K704" s="117"/>
      <c r="L704" s="114"/>
      <c r="M704" s="114"/>
      <c r="N704" s="114"/>
      <c r="O704" s="114"/>
      <c r="P704" s="114"/>
      <c r="Q704" s="114"/>
      <c r="R704" s="114"/>
      <c r="S704" s="114"/>
      <c r="T704" s="114"/>
      <c r="U704" s="114"/>
      <c r="V704" s="114"/>
      <c r="W704" s="114"/>
      <c r="X704" s="114"/>
      <c r="Y704" s="114"/>
      <c r="Z704" s="114"/>
    </row>
    <row r="705" spans="1:26" ht="12" customHeight="1">
      <c r="A705" s="116"/>
      <c r="B705" s="116"/>
      <c r="C705" s="129"/>
      <c r="D705" s="116"/>
      <c r="E705" s="117"/>
      <c r="F705" s="116"/>
      <c r="G705" s="117"/>
      <c r="H705" s="116"/>
      <c r="I705" s="117"/>
      <c r="J705" s="116"/>
      <c r="K705" s="117"/>
      <c r="L705" s="114"/>
      <c r="M705" s="114"/>
      <c r="N705" s="114"/>
      <c r="O705" s="114"/>
      <c r="P705" s="114"/>
      <c r="Q705" s="114"/>
      <c r="R705" s="114"/>
      <c r="S705" s="114"/>
      <c r="T705" s="114"/>
      <c r="U705" s="114"/>
      <c r="V705" s="114"/>
      <c r="W705" s="114"/>
      <c r="X705" s="114"/>
      <c r="Y705" s="114"/>
      <c r="Z705" s="114"/>
    </row>
    <row r="706" spans="1:26" ht="12" customHeight="1">
      <c r="A706" s="116"/>
      <c r="B706" s="116"/>
      <c r="C706" s="129"/>
      <c r="D706" s="116"/>
      <c r="E706" s="117"/>
      <c r="F706" s="116"/>
      <c r="G706" s="117"/>
      <c r="H706" s="116"/>
      <c r="I706" s="117"/>
      <c r="J706" s="116"/>
      <c r="K706" s="117"/>
      <c r="L706" s="114"/>
      <c r="M706" s="114"/>
      <c r="N706" s="114"/>
      <c r="O706" s="114"/>
      <c r="P706" s="114"/>
      <c r="Q706" s="114"/>
      <c r="R706" s="114"/>
      <c r="S706" s="114"/>
      <c r="T706" s="114"/>
      <c r="U706" s="114"/>
      <c r="V706" s="114"/>
      <c r="W706" s="114"/>
      <c r="X706" s="114"/>
      <c r="Y706" s="114"/>
      <c r="Z706" s="114"/>
    </row>
    <row r="707" spans="1:26" ht="12" customHeight="1">
      <c r="A707" s="116"/>
      <c r="B707" s="116"/>
      <c r="C707" s="129"/>
      <c r="D707" s="116"/>
      <c r="E707" s="117"/>
      <c r="F707" s="116"/>
      <c r="G707" s="117"/>
      <c r="H707" s="116"/>
      <c r="I707" s="117"/>
      <c r="J707" s="116"/>
      <c r="K707" s="117"/>
      <c r="L707" s="114"/>
      <c r="M707" s="114"/>
      <c r="N707" s="114"/>
      <c r="O707" s="114"/>
      <c r="P707" s="114"/>
      <c r="Q707" s="114"/>
      <c r="R707" s="114"/>
      <c r="S707" s="114"/>
      <c r="T707" s="114"/>
      <c r="U707" s="114"/>
      <c r="V707" s="114"/>
      <c r="W707" s="114"/>
      <c r="X707" s="114"/>
      <c r="Y707" s="114"/>
      <c r="Z707" s="114"/>
    </row>
    <row r="708" spans="1:26" ht="12" customHeight="1">
      <c r="A708" s="116"/>
      <c r="B708" s="116"/>
      <c r="C708" s="129"/>
      <c r="D708" s="116"/>
      <c r="E708" s="117"/>
      <c r="F708" s="116"/>
      <c r="G708" s="117"/>
      <c r="H708" s="116"/>
      <c r="I708" s="117"/>
      <c r="J708" s="116"/>
      <c r="K708" s="117"/>
      <c r="L708" s="114"/>
      <c r="M708" s="114"/>
      <c r="N708" s="114"/>
      <c r="O708" s="114"/>
      <c r="P708" s="114"/>
      <c r="Q708" s="114"/>
      <c r="R708" s="114"/>
      <c r="S708" s="114"/>
      <c r="T708" s="114"/>
      <c r="U708" s="114"/>
      <c r="V708" s="114"/>
      <c r="W708" s="114"/>
      <c r="X708" s="114"/>
      <c r="Y708" s="114"/>
      <c r="Z708" s="114"/>
    </row>
    <row r="709" spans="1:26" ht="12" customHeight="1">
      <c r="A709" s="116"/>
      <c r="B709" s="116"/>
      <c r="C709" s="129"/>
      <c r="D709" s="116"/>
      <c r="E709" s="117"/>
      <c r="F709" s="116"/>
      <c r="G709" s="117"/>
      <c r="H709" s="116"/>
      <c r="I709" s="117"/>
      <c r="J709" s="116"/>
      <c r="K709" s="117"/>
      <c r="L709" s="114"/>
      <c r="M709" s="114"/>
      <c r="N709" s="114"/>
      <c r="O709" s="114"/>
      <c r="P709" s="114"/>
      <c r="Q709" s="114"/>
      <c r="R709" s="114"/>
      <c r="S709" s="114"/>
      <c r="T709" s="114"/>
      <c r="U709" s="114"/>
      <c r="V709" s="114"/>
      <c r="W709" s="114"/>
      <c r="X709" s="114"/>
      <c r="Y709" s="114"/>
      <c r="Z709" s="114"/>
    </row>
    <row r="710" spans="1:26" ht="12" customHeight="1">
      <c r="A710" s="116"/>
      <c r="B710" s="116"/>
      <c r="C710" s="129"/>
      <c r="D710" s="116"/>
      <c r="E710" s="117"/>
      <c r="F710" s="116"/>
      <c r="G710" s="117"/>
      <c r="H710" s="116"/>
      <c r="I710" s="117"/>
      <c r="J710" s="116"/>
      <c r="K710" s="117"/>
      <c r="L710" s="114"/>
      <c r="M710" s="114"/>
      <c r="N710" s="114"/>
      <c r="O710" s="114"/>
      <c r="P710" s="114"/>
      <c r="Q710" s="114"/>
      <c r="R710" s="114"/>
      <c r="S710" s="114"/>
      <c r="T710" s="114"/>
      <c r="U710" s="114"/>
      <c r="V710" s="114"/>
      <c r="W710" s="114"/>
      <c r="X710" s="114"/>
      <c r="Y710" s="114"/>
      <c r="Z710" s="114"/>
    </row>
    <row r="711" spans="1:26" ht="12" customHeight="1">
      <c r="A711" s="116"/>
      <c r="B711" s="116"/>
      <c r="C711" s="129"/>
      <c r="D711" s="116"/>
      <c r="E711" s="117"/>
      <c r="F711" s="116"/>
      <c r="G711" s="117"/>
      <c r="H711" s="116"/>
      <c r="I711" s="117"/>
      <c r="J711" s="116"/>
      <c r="K711" s="117"/>
      <c r="L711" s="114"/>
      <c r="M711" s="114"/>
      <c r="N711" s="114"/>
      <c r="O711" s="114"/>
      <c r="P711" s="114"/>
      <c r="Q711" s="114"/>
      <c r="R711" s="114"/>
      <c r="S711" s="114"/>
      <c r="T711" s="114"/>
      <c r="U711" s="114"/>
      <c r="V711" s="114"/>
      <c r="W711" s="114"/>
      <c r="X711" s="114"/>
      <c r="Y711" s="114"/>
      <c r="Z711" s="114"/>
    </row>
    <row r="712" spans="1:26" ht="12" customHeight="1">
      <c r="A712" s="116"/>
      <c r="B712" s="116"/>
      <c r="C712" s="129"/>
      <c r="D712" s="116"/>
      <c r="E712" s="117"/>
      <c r="F712" s="116"/>
      <c r="G712" s="117"/>
      <c r="H712" s="116"/>
      <c r="I712" s="117"/>
      <c r="J712" s="116"/>
      <c r="K712" s="117"/>
      <c r="L712" s="114"/>
      <c r="M712" s="114"/>
      <c r="N712" s="114"/>
      <c r="O712" s="114"/>
      <c r="P712" s="114"/>
      <c r="Q712" s="114"/>
      <c r="R712" s="114"/>
      <c r="S712" s="114"/>
      <c r="T712" s="114"/>
      <c r="U712" s="114"/>
      <c r="V712" s="114"/>
      <c r="W712" s="114"/>
      <c r="X712" s="114"/>
      <c r="Y712" s="114"/>
      <c r="Z712" s="114"/>
    </row>
    <row r="713" spans="1:26" ht="12" customHeight="1">
      <c r="A713" s="116"/>
      <c r="B713" s="116"/>
      <c r="C713" s="129"/>
      <c r="D713" s="116"/>
      <c r="E713" s="117"/>
      <c r="F713" s="116"/>
      <c r="G713" s="117"/>
      <c r="H713" s="116"/>
      <c r="I713" s="117"/>
      <c r="J713" s="116"/>
      <c r="K713" s="117"/>
      <c r="L713" s="114"/>
      <c r="M713" s="114"/>
      <c r="N713" s="114"/>
      <c r="O713" s="114"/>
      <c r="P713" s="114"/>
      <c r="Q713" s="114"/>
      <c r="R713" s="114"/>
      <c r="S713" s="114"/>
      <c r="T713" s="114"/>
      <c r="U713" s="114"/>
      <c r="V713" s="114"/>
      <c r="W713" s="114"/>
      <c r="X713" s="114"/>
      <c r="Y713" s="114"/>
      <c r="Z713" s="114"/>
    </row>
    <row r="714" spans="1:26" ht="12" customHeight="1">
      <c r="A714" s="116"/>
      <c r="B714" s="116"/>
      <c r="C714" s="129"/>
      <c r="D714" s="116"/>
      <c r="E714" s="117"/>
      <c r="F714" s="116"/>
      <c r="G714" s="117"/>
      <c r="H714" s="116"/>
      <c r="I714" s="117"/>
      <c r="J714" s="116"/>
      <c r="K714" s="117"/>
      <c r="L714" s="114"/>
      <c r="M714" s="114"/>
      <c r="N714" s="114"/>
      <c r="O714" s="114"/>
      <c r="P714" s="114"/>
      <c r="Q714" s="114"/>
      <c r="R714" s="114"/>
      <c r="S714" s="114"/>
      <c r="T714" s="114"/>
      <c r="U714" s="114"/>
      <c r="V714" s="114"/>
      <c r="W714" s="114"/>
      <c r="X714" s="114"/>
      <c r="Y714" s="114"/>
      <c r="Z714" s="114"/>
    </row>
    <row r="715" spans="1:26" ht="12" customHeight="1">
      <c r="A715" s="116"/>
      <c r="B715" s="116"/>
      <c r="C715" s="129"/>
      <c r="D715" s="116"/>
      <c r="E715" s="117"/>
      <c r="F715" s="116"/>
      <c r="G715" s="117"/>
      <c r="H715" s="116"/>
      <c r="I715" s="117"/>
      <c r="J715" s="116"/>
      <c r="K715" s="117"/>
      <c r="L715" s="114"/>
      <c r="M715" s="114"/>
      <c r="N715" s="114"/>
      <c r="O715" s="114"/>
      <c r="P715" s="114"/>
      <c r="Q715" s="114"/>
      <c r="R715" s="114"/>
      <c r="S715" s="114"/>
      <c r="T715" s="114"/>
      <c r="U715" s="114"/>
      <c r="V715" s="114"/>
      <c r="W715" s="114"/>
      <c r="X715" s="114"/>
      <c r="Y715" s="114"/>
      <c r="Z715" s="114"/>
    </row>
    <row r="716" spans="1:26" ht="12" customHeight="1">
      <c r="A716" s="116"/>
      <c r="B716" s="116"/>
      <c r="C716" s="129"/>
      <c r="D716" s="116"/>
      <c r="E716" s="117"/>
      <c r="F716" s="116"/>
      <c r="G716" s="117"/>
      <c r="H716" s="116"/>
      <c r="I716" s="117"/>
      <c r="J716" s="116"/>
      <c r="K716" s="117"/>
      <c r="L716" s="114"/>
      <c r="M716" s="114"/>
      <c r="N716" s="114"/>
      <c r="O716" s="114"/>
      <c r="P716" s="114"/>
      <c r="Q716" s="114"/>
      <c r="R716" s="114"/>
      <c r="S716" s="114"/>
      <c r="T716" s="114"/>
      <c r="U716" s="114"/>
      <c r="V716" s="114"/>
      <c r="W716" s="114"/>
      <c r="X716" s="114"/>
      <c r="Y716" s="114"/>
      <c r="Z716" s="114"/>
    </row>
    <row r="717" spans="1:26" ht="12" customHeight="1">
      <c r="A717" s="116"/>
      <c r="B717" s="116"/>
      <c r="C717" s="129"/>
      <c r="D717" s="116"/>
      <c r="E717" s="117"/>
      <c r="F717" s="116"/>
      <c r="G717" s="117"/>
      <c r="H717" s="116"/>
      <c r="I717" s="117"/>
      <c r="J717" s="116"/>
      <c r="K717" s="117"/>
      <c r="L717" s="114"/>
      <c r="M717" s="114"/>
      <c r="N717" s="114"/>
      <c r="O717" s="114"/>
      <c r="P717" s="114"/>
      <c r="Q717" s="114"/>
      <c r="R717" s="114"/>
      <c r="S717" s="114"/>
      <c r="T717" s="114"/>
      <c r="U717" s="114"/>
      <c r="V717" s="114"/>
      <c r="W717" s="114"/>
      <c r="X717" s="114"/>
      <c r="Y717" s="114"/>
      <c r="Z717" s="114"/>
    </row>
    <row r="718" spans="1:26" ht="12" customHeight="1">
      <c r="A718" s="116"/>
      <c r="B718" s="116"/>
      <c r="C718" s="129"/>
      <c r="D718" s="116"/>
      <c r="E718" s="117"/>
      <c r="F718" s="116"/>
      <c r="G718" s="117"/>
      <c r="H718" s="116"/>
      <c r="I718" s="117"/>
      <c r="J718" s="116"/>
      <c r="K718" s="117"/>
      <c r="L718" s="114"/>
      <c r="M718" s="114"/>
      <c r="N718" s="114"/>
      <c r="O718" s="114"/>
      <c r="P718" s="114"/>
      <c r="Q718" s="114"/>
      <c r="R718" s="114"/>
      <c r="S718" s="114"/>
      <c r="T718" s="114"/>
      <c r="U718" s="114"/>
      <c r="V718" s="114"/>
      <c r="W718" s="114"/>
      <c r="X718" s="114"/>
      <c r="Y718" s="114"/>
      <c r="Z718" s="114"/>
    </row>
    <row r="719" spans="1:26" ht="12" customHeight="1">
      <c r="A719" s="116"/>
      <c r="B719" s="116"/>
      <c r="C719" s="129"/>
      <c r="D719" s="116"/>
      <c r="E719" s="117"/>
      <c r="F719" s="116"/>
      <c r="G719" s="117"/>
      <c r="H719" s="116"/>
      <c r="I719" s="117"/>
      <c r="J719" s="116"/>
      <c r="K719" s="117"/>
      <c r="L719" s="114"/>
      <c r="M719" s="114"/>
      <c r="N719" s="114"/>
      <c r="O719" s="114"/>
      <c r="P719" s="114"/>
      <c r="Q719" s="114"/>
      <c r="R719" s="114"/>
      <c r="S719" s="114"/>
      <c r="T719" s="114"/>
      <c r="U719" s="114"/>
      <c r="V719" s="114"/>
      <c r="W719" s="114"/>
      <c r="X719" s="114"/>
      <c r="Y719" s="114"/>
      <c r="Z719" s="114"/>
    </row>
    <row r="720" spans="1:26" ht="12" customHeight="1">
      <c r="A720" s="116"/>
      <c r="B720" s="116"/>
      <c r="C720" s="129"/>
      <c r="D720" s="116"/>
      <c r="E720" s="117"/>
      <c r="F720" s="116"/>
      <c r="G720" s="117"/>
      <c r="H720" s="116"/>
      <c r="I720" s="117"/>
      <c r="J720" s="116"/>
      <c r="K720" s="117"/>
      <c r="L720" s="114"/>
      <c r="M720" s="114"/>
      <c r="N720" s="114"/>
      <c r="O720" s="114"/>
      <c r="P720" s="114"/>
      <c r="Q720" s="114"/>
      <c r="R720" s="114"/>
      <c r="S720" s="114"/>
      <c r="T720" s="114"/>
      <c r="U720" s="114"/>
      <c r="V720" s="114"/>
      <c r="W720" s="114"/>
      <c r="X720" s="114"/>
      <c r="Y720" s="114"/>
      <c r="Z720" s="114"/>
    </row>
    <row r="721" spans="1:26" ht="12" customHeight="1">
      <c r="A721" s="116"/>
      <c r="B721" s="116"/>
      <c r="C721" s="129"/>
      <c r="D721" s="116"/>
      <c r="E721" s="117"/>
      <c r="F721" s="116"/>
      <c r="G721" s="117"/>
      <c r="H721" s="116"/>
      <c r="I721" s="117"/>
      <c r="J721" s="116"/>
      <c r="K721" s="117"/>
      <c r="L721" s="114"/>
      <c r="M721" s="114"/>
      <c r="N721" s="114"/>
      <c r="O721" s="114"/>
      <c r="P721" s="114"/>
      <c r="Q721" s="114"/>
      <c r="R721" s="114"/>
      <c r="S721" s="114"/>
      <c r="T721" s="114"/>
      <c r="U721" s="114"/>
      <c r="V721" s="114"/>
      <c r="W721" s="114"/>
      <c r="X721" s="114"/>
      <c r="Y721" s="114"/>
      <c r="Z721" s="114"/>
    </row>
    <row r="722" spans="1:26" ht="12" customHeight="1">
      <c r="A722" s="116"/>
      <c r="B722" s="116"/>
      <c r="C722" s="129"/>
      <c r="D722" s="116"/>
      <c r="E722" s="117"/>
      <c r="F722" s="116"/>
      <c r="G722" s="117"/>
      <c r="H722" s="116"/>
      <c r="I722" s="117"/>
      <c r="J722" s="116"/>
      <c r="K722" s="117"/>
      <c r="L722" s="114"/>
      <c r="M722" s="114"/>
      <c r="N722" s="114"/>
      <c r="O722" s="114"/>
      <c r="P722" s="114"/>
      <c r="Q722" s="114"/>
      <c r="R722" s="114"/>
      <c r="S722" s="114"/>
      <c r="T722" s="114"/>
      <c r="U722" s="114"/>
      <c r="V722" s="114"/>
      <c r="W722" s="114"/>
      <c r="X722" s="114"/>
      <c r="Y722" s="114"/>
      <c r="Z722" s="114"/>
    </row>
    <row r="723" spans="1:26" ht="12" customHeight="1">
      <c r="A723" s="116"/>
      <c r="B723" s="116"/>
      <c r="C723" s="129"/>
      <c r="D723" s="116"/>
      <c r="E723" s="117"/>
      <c r="F723" s="116"/>
      <c r="G723" s="117"/>
      <c r="H723" s="116"/>
      <c r="I723" s="117"/>
      <c r="J723" s="116"/>
      <c r="K723" s="117"/>
      <c r="L723" s="114"/>
      <c r="M723" s="114"/>
      <c r="N723" s="114"/>
      <c r="O723" s="114"/>
      <c r="P723" s="114"/>
      <c r="Q723" s="114"/>
      <c r="R723" s="114"/>
      <c r="S723" s="114"/>
      <c r="T723" s="114"/>
      <c r="U723" s="114"/>
      <c r="V723" s="114"/>
      <c r="W723" s="114"/>
      <c r="X723" s="114"/>
      <c r="Y723" s="114"/>
      <c r="Z723" s="114"/>
    </row>
    <row r="724" spans="1:26" ht="12" customHeight="1">
      <c r="A724" s="116"/>
      <c r="B724" s="116"/>
      <c r="C724" s="129"/>
      <c r="D724" s="116"/>
      <c r="E724" s="117"/>
      <c r="F724" s="116"/>
      <c r="G724" s="117"/>
      <c r="H724" s="116"/>
      <c r="I724" s="117"/>
      <c r="J724" s="116"/>
      <c r="K724" s="117"/>
      <c r="L724" s="114"/>
      <c r="M724" s="114"/>
      <c r="N724" s="114"/>
      <c r="O724" s="114"/>
      <c r="P724" s="114"/>
      <c r="Q724" s="114"/>
      <c r="R724" s="114"/>
      <c r="S724" s="114"/>
      <c r="T724" s="114"/>
      <c r="U724" s="114"/>
      <c r="V724" s="114"/>
      <c r="W724" s="114"/>
      <c r="X724" s="114"/>
      <c r="Y724" s="114"/>
      <c r="Z724" s="114"/>
    </row>
    <row r="725" spans="1:26" ht="12" customHeight="1">
      <c r="A725" s="116"/>
      <c r="B725" s="116"/>
      <c r="C725" s="129"/>
      <c r="D725" s="116"/>
      <c r="E725" s="117"/>
      <c r="F725" s="116"/>
      <c r="G725" s="117"/>
      <c r="H725" s="116"/>
      <c r="I725" s="117"/>
      <c r="J725" s="116"/>
      <c r="K725" s="117"/>
      <c r="L725" s="114"/>
      <c r="M725" s="114"/>
      <c r="N725" s="114"/>
      <c r="O725" s="114"/>
      <c r="P725" s="114"/>
      <c r="Q725" s="114"/>
      <c r="R725" s="114"/>
      <c r="S725" s="114"/>
      <c r="T725" s="114"/>
      <c r="U725" s="114"/>
      <c r="V725" s="114"/>
      <c r="W725" s="114"/>
      <c r="X725" s="114"/>
      <c r="Y725" s="114"/>
      <c r="Z725" s="114"/>
    </row>
    <row r="726" spans="1:26" ht="12" customHeight="1">
      <c r="A726" s="116"/>
      <c r="B726" s="116"/>
      <c r="C726" s="129"/>
      <c r="D726" s="116"/>
      <c r="E726" s="117"/>
      <c r="F726" s="116"/>
      <c r="G726" s="117"/>
      <c r="H726" s="116"/>
      <c r="I726" s="117"/>
      <c r="J726" s="116"/>
      <c r="K726" s="117"/>
      <c r="L726" s="114"/>
      <c r="M726" s="114"/>
      <c r="N726" s="114"/>
      <c r="O726" s="114"/>
      <c r="P726" s="114"/>
      <c r="Q726" s="114"/>
      <c r="R726" s="114"/>
      <c r="S726" s="114"/>
      <c r="T726" s="114"/>
      <c r="U726" s="114"/>
      <c r="V726" s="114"/>
      <c r="W726" s="114"/>
      <c r="X726" s="114"/>
      <c r="Y726" s="114"/>
      <c r="Z726" s="114"/>
    </row>
    <row r="727" spans="1:26" ht="12" customHeight="1">
      <c r="A727" s="116"/>
      <c r="B727" s="116"/>
      <c r="C727" s="129"/>
      <c r="D727" s="116"/>
      <c r="E727" s="117"/>
      <c r="F727" s="116"/>
      <c r="G727" s="117"/>
      <c r="H727" s="116"/>
      <c r="I727" s="117"/>
      <c r="J727" s="116"/>
      <c r="K727" s="117"/>
      <c r="L727" s="114"/>
      <c r="M727" s="114"/>
      <c r="N727" s="114"/>
      <c r="O727" s="114"/>
      <c r="P727" s="114"/>
      <c r="Q727" s="114"/>
      <c r="R727" s="114"/>
      <c r="S727" s="114"/>
      <c r="T727" s="114"/>
      <c r="U727" s="114"/>
      <c r="V727" s="114"/>
      <c r="W727" s="114"/>
      <c r="X727" s="114"/>
      <c r="Y727" s="114"/>
      <c r="Z727" s="114"/>
    </row>
    <row r="728" spans="1:26" ht="12" customHeight="1">
      <c r="A728" s="116"/>
      <c r="B728" s="116"/>
      <c r="C728" s="129"/>
      <c r="D728" s="116"/>
      <c r="E728" s="117"/>
      <c r="F728" s="116"/>
      <c r="G728" s="117"/>
      <c r="H728" s="116"/>
      <c r="I728" s="117"/>
      <c r="J728" s="116"/>
      <c r="K728" s="117"/>
      <c r="L728" s="114"/>
      <c r="M728" s="114"/>
      <c r="N728" s="114"/>
      <c r="O728" s="114"/>
      <c r="P728" s="114"/>
      <c r="Q728" s="114"/>
      <c r="R728" s="114"/>
      <c r="S728" s="114"/>
      <c r="T728" s="114"/>
      <c r="U728" s="114"/>
      <c r="V728" s="114"/>
      <c r="W728" s="114"/>
      <c r="X728" s="114"/>
      <c r="Y728" s="114"/>
      <c r="Z728" s="114"/>
    </row>
    <row r="729" spans="1:26" ht="12" customHeight="1">
      <c r="A729" s="116"/>
      <c r="B729" s="116"/>
      <c r="C729" s="129"/>
      <c r="D729" s="116"/>
      <c r="E729" s="117"/>
      <c r="F729" s="116"/>
      <c r="G729" s="117"/>
      <c r="H729" s="116"/>
      <c r="I729" s="117"/>
      <c r="J729" s="116"/>
      <c r="K729" s="117"/>
      <c r="L729" s="114"/>
      <c r="M729" s="114"/>
      <c r="N729" s="114"/>
      <c r="O729" s="114"/>
      <c r="P729" s="114"/>
      <c r="Q729" s="114"/>
      <c r="R729" s="114"/>
      <c r="S729" s="114"/>
      <c r="T729" s="114"/>
      <c r="U729" s="114"/>
      <c r="V729" s="114"/>
      <c r="W729" s="114"/>
      <c r="X729" s="114"/>
      <c r="Y729" s="114"/>
      <c r="Z729" s="114"/>
    </row>
    <row r="730" spans="1:26" ht="12" customHeight="1">
      <c r="A730" s="116"/>
      <c r="B730" s="116"/>
      <c r="C730" s="129"/>
      <c r="D730" s="116"/>
      <c r="E730" s="117"/>
      <c r="F730" s="116"/>
      <c r="G730" s="117"/>
      <c r="H730" s="116"/>
      <c r="I730" s="117"/>
      <c r="J730" s="116"/>
      <c r="K730" s="117"/>
      <c r="L730" s="114"/>
      <c r="M730" s="114"/>
      <c r="N730" s="114"/>
      <c r="O730" s="114"/>
      <c r="P730" s="114"/>
      <c r="Q730" s="114"/>
      <c r="R730" s="114"/>
      <c r="S730" s="114"/>
      <c r="T730" s="114"/>
      <c r="U730" s="114"/>
      <c r="V730" s="114"/>
      <c r="W730" s="114"/>
      <c r="X730" s="114"/>
      <c r="Y730" s="114"/>
      <c r="Z730" s="114"/>
    </row>
    <row r="731" spans="1:26" ht="12" customHeight="1">
      <c r="A731" s="116"/>
      <c r="B731" s="116"/>
      <c r="C731" s="129"/>
      <c r="D731" s="116"/>
      <c r="E731" s="117"/>
      <c r="F731" s="116"/>
      <c r="G731" s="117"/>
      <c r="H731" s="116"/>
      <c r="I731" s="117"/>
      <c r="J731" s="116"/>
      <c r="K731" s="117"/>
      <c r="L731" s="114"/>
      <c r="M731" s="114"/>
      <c r="N731" s="114"/>
      <c r="O731" s="114"/>
      <c r="P731" s="114"/>
      <c r="Q731" s="114"/>
      <c r="R731" s="114"/>
      <c r="S731" s="114"/>
      <c r="T731" s="114"/>
      <c r="U731" s="114"/>
      <c r="V731" s="114"/>
      <c r="W731" s="114"/>
      <c r="X731" s="114"/>
      <c r="Y731" s="114"/>
      <c r="Z731" s="114"/>
    </row>
    <row r="732" spans="1:26" ht="12" customHeight="1">
      <c r="A732" s="116"/>
      <c r="B732" s="116"/>
      <c r="C732" s="129"/>
      <c r="D732" s="116"/>
      <c r="E732" s="117"/>
      <c r="F732" s="116"/>
      <c r="G732" s="117"/>
      <c r="H732" s="116"/>
      <c r="I732" s="117"/>
      <c r="J732" s="116"/>
      <c r="K732" s="117"/>
      <c r="L732" s="114"/>
      <c r="M732" s="114"/>
      <c r="N732" s="114"/>
      <c r="O732" s="114"/>
      <c r="P732" s="114"/>
      <c r="Q732" s="114"/>
      <c r="R732" s="114"/>
      <c r="S732" s="114"/>
      <c r="T732" s="114"/>
      <c r="U732" s="114"/>
      <c r="V732" s="114"/>
      <c r="W732" s="114"/>
      <c r="X732" s="114"/>
      <c r="Y732" s="114"/>
      <c r="Z732" s="114"/>
    </row>
    <row r="733" spans="1:26" ht="12" customHeight="1">
      <c r="A733" s="116"/>
      <c r="B733" s="116"/>
      <c r="C733" s="129"/>
      <c r="D733" s="116"/>
      <c r="E733" s="117"/>
      <c r="F733" s="116"/>
      <c r="G733" s="117"/>
      <c r="H733" s="116"/>
      <c r="I733" s="117"/>
      <c r="J733" s="116"/>
      <c r="K733" s="117"/>
      <c r="L733" s="114"/>
      <c r="M733" s="114"/>
      <c r="N733" s="114"/>
      <c r="O733" s="114"/>
      <c r="P733" s="114"/>
      <c r="Q733" s="114"/>
      <c r="R733" s="114"/>
      <c r="S733" s="114"/>
      <c r="T733" s="114"/>
      <c r="U733" s="114"/>
      <c r="V733" s="114"/>
      <c r="W733" s="114"/>
      <c r="X733" s="114"/>
      <c r="Y733" s="114"/>
      <c r="Z733" s="114"/>
    </row>
    <row r="734" spans="1:26" ht="12" customHeight="1">
      <c r="A734" s="116"/>
      <c r="B734" s="116"/>
      <c r="C734" s="129"/>
      <c r="D734" s="116"/>
      <c r="E734" s="117"/>
      <c r="F734" s="116"/>
      <c r="G734" s="117"/>
      <c r="H734" s="116"/>
      <c r="I734" s="117"/>
      <c r="J734" s="116"/>
      <c r="K734" s="117"/>
      <c r="L734" s="114"/>
      <c r="M734" s="114"/>
      <c r="N734" s="114"/>
      <c r="O734" s="114"/>
      <c r="P734" s="114"/>
      <c r="Q734" s="114"/>
      <c r="R734" s="114"/>
      <c r="S734" s="114"/>
      <c r="T734" s="114"/>
      <c r="U734" s="114"/>
      <c r="V734" s="114"/>
      <c r="W734" s="114"/>
      <c r="X734" s="114"/>
      <c r="Y734" s="114"/>
      <c r="Z734" s="114"/>
    </row>
    <row r="735" spans="1:26" ht="12" customHeight="1">
      <c r="A735" s="116"/>
      <c r="B735" s="116"/>
      <c r="C735" s="129"/>
      <c r="D735" s="116"/>
      <c r="E735" s="117"/>
      <c r="F735" s="116"/>
      <c r="G735" s="117"/>
      <c r="H735" s="116"/>
      <c r="I735" s="117"/>
      <c r="J735" s="116"/>
      <c r="K735" s="117"/>
      <c r="L735" s="114"/>
      <c r="M735" s="114"/>
      <c r="N735" s="114"/>
      <c r="O735" s="114"/>
      <c r="P735" s="114"/>
      <c r="Q735" s="114"/>
      <c r="R735" s="114"/>
      <c r="S735" s="114"/>
      <c r="T735" s="114"/>
      <c r="U735" s="114"/>
      <c r="V735" s="114"/>
      <c r="W735" s="114"/>
      <c r="X735" s="114"/>
      <c r="Y735" s="114"/>
      <c r="Z735" s="114"/>
    </row>
    <row r="736" spans="1:26" ht="12" customHeight="1">
      <c r="A736" s="116"/>
      <c r="B736" s="116"/>
      <c r="C736" s="129"/>
      <c r="D736" s="116"/>
      <c r="E736" s="117"/>
      <c r="F736" s="116"/>
      <c r="G736" s="117"/>
      <c r="H736" s="116"/>
      <c r="I736" s="117"/>
      <c r="J736" s="116"/>
      <c r="K736" s="117"/>
      <c r="L736" s="114"/>
      <c r="M736" s="114"/>
      <c r="N736" s="114"/>
      <c r="O736" s="114"/>
      <c r="P736" s="114"/>
      <c r="Q736" s="114"/>
      <c r="R736" s="114"/>
      <c r="S736" s="114"/>
      <c r="T736" s="114"/>
      <c r="U736" s="114"/>
      <c r="V736" s="114"/>
      <c r="W736" s="114"/>
      <c r="X736" s="114"/>
      <c r="Y736" s="114"/>
      <c r="Z736" s="114"/>
    </row>
    <row r="737" spans="1:26" ht="12" customHeight="1">
      <c r="A737" s="116"/>
      <c r="B737" s="116"/>
      <c r="C737" s="129"/>
      <c r="D737" s="116"/>
      <c r="E737" s="117"/>
      <c r="F737" s="116"/>
      <c r="G737" s="117"/>
      <c r="H737" s="116"/>
      <c r="I737" s="117"/>
      <c r="J737" s="116"/>
      <c r="K737" s="117"/>
      <c r="L737" s="114"/>
      <c r="M737" s="114"/>
      <c r="N737" s="114"/>
      <c r="O737" s="114"/>
      <c r="P737" s="114"/>
      <c r="Q737" s="114"/>
      <c r="R737" s="114"/>
      <c r="S737" s="114"/>
      <c r="T737" s="114"/>
      <c r="U737" s="114"/>
      <c r="V737" s="114"/>
      <c r="W737" s="114"/>
      <c r="X737" s="114"/>
      <c r="Y737" s="114"/>
      <c r="Z737" s="114"/>
    </row>
    <row r="738" spans="1:26" ht="12" customHeight="1">
      <c r="A738" s="116"/>
      <c r="B738" s="116"/>
      <c r="C738" s="129"/>
      <c r="D738" s="116"/>
      <c r="E738" s="117"/>
      <c r="F738" s="116"/>
      <c r="G738" s="117"/>
      <c r="H738" s="116"/>
      <c r="I738" s="117"/>
      <c r="J738" s="116"/>
      <c r="K738" s="117"/>
      <c r="L738" s="114"/>
      <c r="M738" s="114"/>
      <c r="N738" s="114"/>
      <c r="O738" s="114"/>
      <c r="P738" s="114"/>
      <c r="Q738" s="114"/>
      <c r="R738" s="114"/>
      <c r="S738" s="114"/>
      <c r="T738" s="114"/>
      <c r="U738" s="114"/>
      <c r="V738" s="114"/>
      <c r="W738" s="114"/>
      <c r="X738" s="114"/>
      <c r="Y738" s="114"/>
      <c r="Z738" s="114"/>
    </row>
    <row r="739" spans="1:26" ht="12" customHeight="1">
      <c r="A739" s="116"/>
      <c r="B739" s="116"/>
      <c r="C739" s="129"/>
      <c r="D739" s="116"/>
      <c r="E739" s="117"/>
      <c r="F739" s="116"/>
      <c r="G739" s="117"/>
      <c r="H739" s="116"/>
      <c r="I739" s="117"/>
      <c r="J739" s="116"/>
      <c r="K739" s="117"/>
      <c r="L739" s="114"/>
      <c r="M739" s="114"/>
      <c r="N739" s="114"/>
      <c r="O739" s="114"/>
      <c r="P739" s="114"/>
      <c r="Q739" s="114"/>
      <c r="R739" s="114"/>
      <c r="S739" s="114"/>
      <c r="T739" s="114"/>
      <c r="U739" s="114"/>
      <c r="V739" s="114"/>
      <c r="W739" s="114"/>
      <c r="X739" s="114"/>
      <c r="Y739" s="114"/>
      <c r="Z739" s="114"/>
    </row>
    <row r="740" spans="1:26" ht="12" customHeight="1">
      <c r="A740" s="116"/>
      <c r="B740" s="116"/>
      <c r="C740" s="129"/>
      <c r="D740" s="116"/>
      <c r="E740" s="117"/>
      <c r="F740" s="116"/>
      <c r="G740" s="117"/>
      <c r="H740" s="116"/>
      <c r="I740" s="117"/>
      <c r="J740" s="116"/>
      <c r="K740" s="117"/>
      <c r="L740" s="114"/>
      <c r="M740" s="114"/>
      <c r="N740" s="114"/>
      <c r="O740" s="114"/>
      <c r="P740" s="114"/>
      <c r="Q740" s="114"/>
      <c r="R740" s="114"/>
      <c r="S740" s="114"/>
      <c r="T740" s="114"/>
      <c r="U740" s="114"/>
      <c r="V740" s="114"/>
      <c r="W740" s="114"/>
      <c r="X740" s="114"/>
      <c r="Y740" s="114"/>
      <c r="Z740" s="114"/>
    </row>
    <row r="741" spans="1:26" ht="12" customHeight="1">
      <c r="A741" s="116"/>
      <c r="B741" s="116"/>
      <c r="C741" s="129"/>
      <c r="D741" s="116"/>
      <c r="E741" s="117"/>
      <c r="F741" s="116"/>
      <c r="G741" s="117"/>
      <c r="H741" s="116"/>
      <c r="I741" s="117"/>
      <c r="J741" s="116"/>
      <c r="K741" s="117"/>
      <c r="L741" s="114"/>
      <c r="M741" s="114"/>
      <c r="N741" s="114"/>
      <c r="O741" s="114"/>
      <c r="P741" s="114"/>
      <c r="Q741" s="114"/>
      <c r="R741" s="114"/>
      <c r="S741" s="114"/>
      <c r="T741" s="114"/>
      <c r="U741" s="114"/>
      <c r="V741" s="114"/>
      <c r="W741" s="114"/>
      <c r="X741" s="114"/>
      <c r="Y741" s="114"/>
      <c r="Z741" s="114"/>
    </row>
    <row r="742" spans="1:26" ht="12" customHeight="1">
      <c r="A742" s="116"/>
      <c r="B742" s="116"/>
      <c r="C742" s="129"/>
      <c r="D742" s="116"/>
      <c r="E742" s="117"/>
      <c r="F742" s="116"/>
      <c r="G742" s="117"/>
      <c r="H742" s="116"/>
      <c r="I742" s="117"/>
      <c r="J742" s="116"/>
      <c r="K742" s="117"/>
      <c r="L742" s="114"/>
      <c r="M742" s="114"/>
      <c r="N742" s="114"/>
      <c r="O742" s="114"/>
      <c r="P742" s="114"/>
      <c r="Q742" s="114"/>
      <c r="R742" s="114"/>
      <c r="S742" s="114"/>
      <c r="T742" s="114"/>
      <c r="U742" s="114"/>
      <c r="V742" s="114"/>
      <c r="W742" s="114"/>
      <c r="X742" s="114"/>
      <c r="Y742" s="114"/>
      <c r="Z742" s="114"/>
    </row>
    <row r="743" spans="1:26" ht="12" customHeight="1">
      <c r="A743" s="116"/>
      <c r="B743" s="116"/>
      <c r="C743" s="129"/>
      <c r="D743" s="116"/>
      <c r="E743" s="117"/>
      <c r="F743" s="116"/>
      <c r="G743" s="117"/>
      <c r="H743" s="116"/>
      <c r="I743" s="117"/>
      <c r="J743" s="116"/>
      <c r="K743" s="117"/>
      <c r="L743" s="114"/>
      <c r="M743" s="114"/>
      <c r="N743" s="114"/>
      <c r="O743" s="114"/>
      <c r="P743" s="114"/>
      <c r="Q743" s="114"/>
      <c r="R743" s="114"/>
      <c r="S743" s="114"/>
      <c r="T743" s="114"/>
      <c r="U743" s="114"/>
      <c r="V743" s="114"/>
      <c r="W743" s="114"/>
      <c r="X743" s="114"/>
      <c r="Y743" s="114"/>
      <c r="Z743" s="114"/>
    </row>
    <row r="744" spans="1:26" ht="12" customHeight="1">
      <c r="A744" s="116"/>
      <c r="B744" s="116"/>
      <c r="C744" s="129"/>
      <c r="D744" s="116"/>
      <c r="E744" s="117"/>
      <c r="F744" s="116"/>
      <c r="G744" s="117"/>
      <c r="H744" s="116"/>
      <c r="I744" s="117"/>
      <c r="J744" s="116"/>
      <c r="K744" s="117"/>
      <c r="L744" s="114"/>
      <c r="M744" s="114"/>
      <c r="N744" s="114"/>
      <c r="O744" s="114"/>
      <c r="P744" s="114"/>
      <c r="Q744" s="114"/>
      <c r="R744" s="114"/>
      <c r="S744" s="114"/>
      <c r="T744" s="114"/>
      <c r="U744" s="114"/>
      <c r="V744" s="114"/>
      <c r="W744" s="114"/>
      <c r="X744" s="114"/>
      <c r="Y744" s="114"/>
      <c r="Z744" s="114"/>
    </row>
    <row r="745" spans="1:26" ht="12" customHeight="1">
      <c r="A745" s="116"/>
      <c r="B745" s="116"/>
      <c r="C745" s="129"/>
      <c r="D745" s="116"/>
      <c r="E745" s="117"/>
      <c r="F745" s="116"/>
      <c r="G745" s="117"/>
      <c r="H745" s="116"/>
      <c r="I745" s="117"/>
      <c r="J745" s="116"/>
      <c r="K745" s="117"/>
      <c r="L745" s="114"/>
      <c r="M745" s="114"/>
      <c r="N745" s="114"/>
      <c r="O745" s="114"/>
      <c r="P745" s="114"/>
      <c r="Q745" s="114"/>
      <c r="R745" s="114"/>
      <c r="S745" s="114"/>
      <c r="T745" s="114"/>
      <c r="U745" s="114"/>
      <c r="V745" s="114"/>
      <c r="W745" s="114"/>
      <c r="X745" s="114"/>
      <c r="Y745" s="114"/>
      <c r="Z745" s="114"/>
    </row>
    <row r="746" spans="1:26" ht="12" customHeight="1">
      <c r="A746" s="116"/>
      <c r="B746" s="116"/>
      <c r="C746" s="129"/>
      <c r="D746" s="116"/>
      <c r="E746" s="117"/>
      <c r="F746" s="116"/>
      <c r="G746" s="117"/>
      <c r="H746" s="116"/>
      <c r="I746" s="117"/>
      <c r="J746" s="116"/>
      <c r="K746" s="117"/>
      <c r="L746" s="114"/>
      <c r="M746" s="114"/>
      <c r="N746" s="114"/>
      <c r="O746" s="114"/>
      <c r="P746" s="114"/>
      <c r="Q746" s="114"/>
      <c r="R746" s="114"/>
      <c r="S746" s="114"/>
      <c r="T746" s="114"/>
      <c r="U746" s="114"/>
      <c r="V746" s="114"/>
      <c r="W746" s="114"/>
      <c r="X746" s="114"/>
      <c r="Y746" s="114"/>
      <c r="Z746" s="114"/>
    </row>
    <row r="747" spans="1:26" ht="12" customHeight="1">
      <c r="A747" s="116"/>
      <c r="B747" s="116"/>
      <c r="C747" s="129"/>
      <c r="D747" s="116"/>
      <c r="E747" s="117"/>
      <c r="F747" s="116"/>
      <c r="G747" s="117"/>
      <c r="H747" s="116"/>
      <c r="I747" s="117"/>
      <c r="J747" s="116"/>
      <c r="K747" s="117"/>
      <c r="L747" s="114"/>
      <c r="M747" s="114"/>
      <c r="N747" s="114"/>
      <c r="O747" s="114"/>
      <c r="P747" s="114"/>
      <c r="Q747" s="114"/>
      <c r="R747" s="114"/>
      <c r="S747" s="114"/>
      <c r="T747" s="114"/>
      <c r="U747" s="114"/>
      <c r="V747" s="114"/>
      <c r="W747" s="114"/>
      <c r="X747" s="114"/>
      <c r="Y747" s="114"/>
      <c r="Z747" s="114"/>
    </row>
    <row r="748" spans="1:26" ht="12" customHeight="1">
      <c r="A748" s="116"/>
      <c r="B748" s="116"/>
      <c r="C748" s="129"/>
      <c r="D748" s="116"/>
      <c r="E748" s="117"/>
      <c r="F748" s="116"/>
      <c r="G748" s="117"/>
      <c r="H748" s="116"/>
      <c r="I748" s="117"/>
      <c r="J748" s="116"/>
      <c r="K748" s="117"/>
      <c r="L748" s="114"/>
      <c r="M748" s="114"/>
      <c r="N748" s="114"/>
      <c r="O748" s="114"/>
      <c r="P748" s="114"/>
      <c r="Q748" s="114"/>
      <c r="R748" s="114"/>
      <c r="S748" s="114"/>
      <c r="T748" s="114"/>
      <c r="U748" s="114"/>
      <c r="V748" s="114"/>
      <c r="W748" s="114"/>
      <c r="X748" s="114"/>
      <c r="Y748" s="114"/>
      <c r="Z748" s="114"/>
    </row>
    <row r="749" spans="1:26" ht="12" customHeight="1">
      <c r="A749" s="116"/>
      <c r="B749" s="116"/>
      <c r="C749" s="129"/>
      <c r="D749" s="116"/>
      <c r="E749" s="117"/>
      <c r="F749" s="116"/>
      <c r="G749" s="117"/>
      <c r="H749" s="116"/>
      <c r="I749" s="117"/>
      <c r="J749" s="116"/>
      <c r="K749" s="117"/>
      <c r="L749" s="114"/>
      <c r="M749" s="114"/>
      <c r="N749" s="114"/>
      <c r="O749" s="114"/>
      <c r="P749" s="114"/>
      <c r="Q749" s="114"/>
      <c r="R749" s="114"/>
      <c r="S749" s="114"/>
      <c r="T749" s="114"/>
      <c r="U749" s="114"/>
      <c r="V749" s="114"/>
      <c r="W749" s="114"/>
      <c r="X749" s="114"/>
      <c r="Y749" s="114"/>
      <c r="Z749" s="114"/>
    </row>
    <row r="750" spans="1:26" ht="12" customHeight="1">
      <c r="A750" s="116"/>
      <c r="B750" s="116"/>
      <c r="C750" s="129"/>
      <c r="D750" s="116"/>
      <c r="E750" s="117"/>
      <c r="F750" s="116"/>
      <c r="G750" s="117"/>
      <c r="H750" s="116"/>
      <c r="I750" s="117"/>
      <c r="J750" s="116"/>
      <c r="K750" s="117"/>
      <c r="L750" s="114"/>
      <c r="M750" s="114"/>
      <c r="N750" s="114"/>
      <c r="O750" s="114"/>
      <c r="P750" s="114"/>
      <c r="Q750" s="114"/>
      <c r="R750" s="114"/>
      <c r="S750" s="114"/>
      <c r="T750" s="114"/>
      <c r="U750" s="114"/>
      <c r="V750" s="114"/>
      <c r="W750" s="114"/>
      <c r="X750" s="114"/>
      <c r="Y750" s="114"/>
      <c r="Z750" s="114"/>
    </row>
    <row r="751" spans="1:26" ht="12" customHeight="1">
      <c r="A751" s="116"/>
      <c r="B751" s="116"/>
      <c r="C751" s="129"/>
      <c r="D751" s="116"/>
      <c r="E751" s="117"/>
      <c r="F751" s="116"/>
      <c r="G751" s="117"/>
      <c r="H751" s="116"/>
      <c r="I751" s="117"/>
      <c r="J751" s="116"/>
      <c r="K751" s="117"/>
      <c r="L751" s="114"/>
      <c r="M751" s="114"/>
      <c r="N751" s="114"/>
      <c r="O751" s="114"/>
      <c r="P751" s="114"/>
      <c r="Q751" s="114"/>
      <c r="R751" s="114"/>
      <c r="S751" s="114"/>
      <c r="T751" s="114"/>
      <c r="U751" s="114"/>
      <c r="V751" s="114"/>
      <c r="W751" s="114"/>
      <c r="X751" s="114"/>
      <c r="Y751" s="114"/>
      <c r="Z751" s="114"/>
    </row>
    <row r="752" spans="1:26" ht="12" customHeight="1">
      <c r="A752" s="116"/>
      <c r="B752" s="116"/>
      <c r="C752" s="129"/>
      <c r="D752" s="116"/>
      <c r="E752" s="117"/>
      <c r="F752" s="116"/>
      <c r="G752" s="117"/>
      <c r="H752" s="116"/>
      <c r="I752" s="117"/>
      <c r="J752" s="116"/>
      <c r="K752" s="117"/>
      <c r="L752" s="114"/>
      <c r="M752" s="114"/>
      <c r="N752" s="114"/>
      <c r="O752" s="114"/>
      <c r="P752" s="114"/>
      <c r="Q752" s="114"/>
      <c r="R752" s="114"/>
      <c r="S752" s="114"/>
      <c r="T752" s="114"/>
      <c r="U752" s="114"/>
      <c r="V752" s="114"/>
      <c r="W752" s="114"/>
      <c r="X752" s="114"/>
      <c r="Y752" s="114"/>
      <c r="Z752" s="114"/>
    </row>
    <row r="753" spans="1:26" ht="12" customHeight="1">
      <c r="A753" s="116"/>
      <c r="B753" s="116"/>
      <c r="C753" s="129"/>
      <c r="D753" s="116"/>
      <c r="E753" s="117"/>
      <c r="F753" s="116"/>
      <c r="G753" s="117"/>
      <c r="H753" s="116"/>
      <c r="I753" s="117"/>
      <c r="J753" s="116"/>
      <c r="K753" s="117"/>
      <c r="L753" s="114"/>
      <c r="M753" s="114"/>
      <c r="N753" s="114"/>
      <c r="O753" s="114"/>
      <c r="P753" s="114"/>
      <c r="Q753" s="114"/>
      <c r="R753" s="114"/>
      <c r="S753" s="114"/>
      <c r="T753" s="114"/>
      <c r="U753" s="114"/>
      <c r="V753" s="114"/>
      <c r="W753" s="114"/>
      <c r="X753" s="114"/>
      <c r="Y753" s="114"/>
      <c r="Z753" s="114"/>
    </row>
    <row r="754" spans="1:26" ht="12" customHeight="1">
      <c r="A754" s="116"/>
      <c r="B754" s="116"/>
      <c r="C754" s="129"/>
      <c r="D754" s="116"/>
      <c r="E754" s="117"/>
      <c r="F754" s="116"/>
      <c r="G754" s="117"/>
      <c r="H754" s="116"/>
      <c r="I754" s="117"/>
      <c r="J754" s="116"/>
      <c r="K754" s="117"/>
      <c r="L754" s="114"/>
      <c r="M754" s="114"/>
      <c r="N754" s="114"/>
      <c r="O754" s="114"/>
      <c r="P754" s="114"/>
      <c r="Q754" s="114"/>
      <c r="R754" s="114"/>
      <c r="S754" s="114"/>
      <c r="T754" s="114"/>
      <c r="U754" s="114"/>
      <c r="V754" s="114"/>
      <c r="W754" s="114"/>
      <c r="X754" s="114"/>
      <c r="Y754" s="114"/>
      <c r="Z754" s="114"/>
    </row>
    <row r="755" spans="1:26" ht="12" customHeight="1">
      <c r="A755" s="116"/>
      <c r="B755" s="116"/>
      <c r="C755" s="129"/>
      <c r="D755" s="116"/>
      <c r="E755" s="117"/>
      <c r="F755" s="116"/>
      <c r="G755" s="117"/>
      <c r="H755" s="116"/>
      <c r="I755" s="117"/>
      <c r="J755" s="116"/>
      <c r="K755" s="117"/>
      <c r="L755" s="114"/>
      <c r="M755" s="114"/>
      <c r="N755" s="114"/>
      <c r="O755" s="114"/>
      <c r="P755" s="114"/>
      <c r="Q755" s="114"/>
      <c r="R755" s="114"/>
      <c r="S755" s="114"/>
      <c r="T755" s="114"/>
      <c r="U755" s="114"/>
      <c r="V755" s="114"/>
      <c r="W755" s="114"/>
      <c r="X755" s="114"/>
      <c r="Y755" s="114"/>
      <c r="Z755" s="114"/>
    </row>
    <row r="756" spans="1:26" ht="12" customHeight="1">
      <c r="A756" s="116"/>
      <c r="B756" s="116"/>
      <c r="C756" s="129"/>
      <c r="D756" s="116"/>
      <c r="E756" s="117"/>
      <c r="F756" s="116"/>
      <c r="G756" s="117"/>
      <c r="H756" s="116"/>
      <c r="I756" s="117"/>
      <c r="J756" s="116"/>
      <c r="K756" s="117"/>
      <c r="L756" s="114"/>
      <c r="M756" s="114"/>
      <c r="N756" s="114"/>
      <c r="O756" s="114"/>
      <c r="P756" s="114"/>
      <c r="Q756" s="114"/>
      <c r="R756" s="114"/>
      <c r="S756" s="114"/>
      <c r="T756" s="114"/>
      <c r="U756" s="114"/>
      <c r="V756" s="114"/>
      <c r="W756" s="114"/>
      <c r="X756" s="114"/>
      <c r="Y756" s="114"/>
      <c r="Z756" s="114"/>
    </row>
    <row r="757" spans="1:26" ht="12" customHeight="1">
      <c r="A757" s="116"/>
      <c r="B757" s="116"/>
      <c r="C757" s="129"/>
      <c r="D757" s="116"/>
      <c r="E757" s="117"/>
      <c r="F757" s="116"/>
      <c r="G757" s="117"/>
      <c r="H757" s="116"/>
      <c r="I757" s="117"/>
      <c r="J757" s="116"/>
      <c r="K757" s="117"/>
      <c r="L757" s="114"/>
      <c r="M757" s="114"/>
      <c r="N757" s="114"/>
      <c r="O757" s="114"/>
      <c r="P757" s="114"/>
      <c r="Q757" s="114"/>
      <c r="R757" s="114"/>
      <c r="S757" s="114"/>
      <c r="T757" s="114"/>
      <c r="U757" s="114"/>
      <c r="V757" s="114"/>
      <c r="W757" s="114"/>
      <c r="X757" s="114"/>
      <c r="Y757" s="114"/>
      <c r="Z757" s="114"/>
    </row>
    <row r="758" spans="1:26" ht="12" customHeight="1">
      <c r="A758" s="116"/>
      <c r="B758" s="116"/>
      <c r="C758" s="129"/>
      <c r="D758" s="116"/>
      <c r="E758" s="117"/>
      <c r="F758" s="116"/>
      <c r="G758" s="117"/>
      <c r="H758" s="116"/>
      <c r="I758" s="117"/>
      <c r="J758" s="116"/>
      <c r="K758" s="117"/>
      <c r="L758" s="114"/>
      <c r="M758" s="114"/>
      <c r="N758" s="114"/>
      <c r="O758" s="114"/>
      <c r="P758" s="114"/>
      <c r="Q758" s="114"/>
      <c r="R758" s="114"/>
      <c r="S758" s="114"/>
      <c r="T758" s="114"/>
      <c r="U758" s="114"/>
      <c r="V758" s="114"/>
      <c r="W758" s="114"/>
      <c r="X758" s="114"/>
      <c r="Y758" s="114"/>
      <c r="Z758" s="114"/>
    </row>
    <row r="759" spans="1:26" ht="12" customHeight="1">
      <c r="A759" s="116"/>
      <c r="B759" s="116"/>
      <c r="C759" s="129"/>
      <c r="D759" s="116"/>
      <c r="E759" s="117"/>
      <c r="F759" s="116"/>
      <c r="G759" s="117"/>
      <c r="H759" s="116"/>
      <c r="I759" s="117"/>
      <c r="J759" s="116"/>
      <c r="K759" s="117"/>
      <c r="L759" s="114"/>
      <c r="M759" s="114"/>
      <c r="N759" s="114"/>
      <c r="O759" s="114"/>
      <c r="P759" s="114"/>
      <c r="Q759" s="114"/>
      <c r="R759" s="114"/>
      <c r="S759" s="114"/>
      <c r="T759" s="114"/>
      <c r="U759" s="114"/>
      <c r="V759" s="114"/>
      <c r="W759" s="114"/>
      <c r="X759" s="114"/>
      <c r="Y759" s="114"/>
      <c r="Z759" s="114"/>
    </row>
    <row r="760" spans="1:26" ht="12" customHeight="1">
      <c r="A760" s="116"/>
      <c r="B760" s="116"/>
      <c r="C760" s="129"/>
      <c r="D760" s="116"/>
      <c r="E760" s="117"/>
      <c r="F760" s="116"/>
      <c r="G760" s="117"/>
      <c r="H760" s="116"/>
      <c r="I760" s="117"/>
      <c r="J760" s="116"/>
      <c r="K760" s="117"/>
      <c r="L760" s="114"/>
      <c r="M760" s="114"/>
      <c r="N760" s="114"/>
      <c r="O760" s="114"/>
      <c r="P760" s="114"/>
      <c r="Q760" s="114"/>
      <c r="R760" s="114"/>
      <c r="S760" s="114"/>
      <c r="T760" s="114"/>
      <c r="U760" s="114"/>
      <c r="V760" s="114"/>
      <c r="W760" s="114"/>
      <c r="X760" s="114"/>
      <c r="Y760" s="114"/>
      <c r="Z760" s="114"/>
    </row>
    <row r="761" spans="1:26" ht="12" customHeight="1">
      <c r="A761" s="116"/>
      <c r="B761" s="116"/>
      <c r="C761" s="129"/>
      <c r="D761" s="116"/>
      <c r="E761" s="117"/>
      <c r="F761" s="116"/>
      <c r="G761" s="117"/>
      <c r="H761" s="116"/>
      <c r="I761" s="117"/>
      <c r="J761" s="116"/>
      <c r="K761" s="117"/>
      <c r="L761" s="114"/>
      <c r="M761" s="114"/>
      <c r="N761" s="114"/>
      <c r="O761" s="114"/>
      <c r="P761" s="114"/>
      <c r="Q761" s="114"/>
      <c r="R761" s="114"/>
      <c r="S761" s="114"/>
      <c r="T761" s="114"/>
      <c r="U761" s="114"/>
      <c r="V761" s="114"/>
      <c r="W761" s="114"/>
      <c r="X761" s="114"/>
      <c r="Y761" s="114"/>
      <c r="Z761" s="114"/>
    </row>
    <row r="762" spans="1:26" ht="12" customHeight="1">
      <c r="A762" s="116"/>
      <c r="B762" s="116"/>
      <c r="C762" s="129"/>
      <c r="D762" s="116"/>
      <c r="E762" s="117"/>
      <c r="F762" s="116"/>
      <c r="G762" s="117"/>
      <c r="H762" s="116"/>
      <c r="I762" s="117"/>
      <c r="J762" s="116"/>
      <c r="K762" s="117"/>
      <c r="L762" s="114"/>
      <c r="M762" s="114"/>
      <c r="N762" s="114"/>
      <c r="O762" s="114"/>
      <c r="P762" s="114"/>
      <c r="Q762" s="114"/>
      <c r="R762" s="114"/>
      <c r="S762" s="114"/>
      <c r="T762" s="114"/>
      <c r="U762" s="114"/>
      <c r="V762" s="114"/>
      <c r="W762" s="114"/>
      <c r="X762" s="114"/>
      <c r="Y762" s="114"/>
      <c r="Z762" s="114"/>
    </row>
    <row r="763" spans="1:26" ht="12" customHeight="1">
      <c r="A763" s="116"/>
      <c r="B763" s="116"/>
      <c r="C763" s="129"/>
      <c r="D763" s="116"/>
      <c r="E763" s="117"/>
      <c r="F763" s="116"/>
      <c r="G763" s="117"/>
      <c r="H763" s="116"/>
      <c r="I763" s="117"/>
      <c r="J763" s="116"/>
      <c r="K763" s="117"/>
      <c r="L763" s="114"/>
      <c r="M763" s="114"/>
      <c r="N763" s="114"/>
      <c r="O763" s="114"/>
      <c r="P763" s="114"/>
      <c r="Q763" s="114"/>
      <c r="R763" s="114"/>
      <c r="S763" s="114"/>
      <c r="T763" s="114"/>
      <c r="U763" s="114"/>
      <c r="V763" s="114"/>
      <c r="W763" s="114"/>
      <c r="X763" s="114"/>
      <c r="Y763" s="114"/>
      <c r="Z763" s="114"/>
    </row>
    <row r="764" spans="1:26" ht="12" customHeight="1">
      <c r="A764" s="116"/>
      <c r="B764" s="116"/>
      <c r="C764" s="129"/>
      <c r="D764" s="116"/>
      <c r="E764" s="117"/>
      <c r="F764" s="116"/>
      <c r="G764" s="117"/>
      <c r="H764" s="116"/>
      <c r="I764" s="117"/>
      <c r="J764" s="116"/>
      <c r="K764" s="117"/>
      <c r="L764" s="114"/>
      <c r="M764" s="114"/>
      <c r="N764" s="114"/>
      <c r="O764" s="114"/>
      <c r="P764" s="114"/>
      <c r="Q764" s="114"/>
      <c r="R764" s="114"/>
      <c r="S764" s="114"/>
      <c r="T764" s="114"/>
      <c r="U764" s="114"/>
      <c r="V764" s="114"/>
      <c r="W764" s="114"/>
      <c r="X764" s="114"/>
      <c r="Y764" s="114"/>
      <c r="Z764" s="114"/>
    </row>
    <row r="765" spans="1:26" ht="12" customHeight="1">
      <c r="A765" s="116"/>
      <c r="B765" s="116"/>
      <c r="C765" s="129"/>
      <c r="D765" s="116"/>
      <c r="E765" s="117"/>
      <c r="F765" s="116"/>
      <c r="G765" s="117"/>
      <c r="H765" s="116"/>
      <c r="I765" s="117"/>
      <c r="J765" s="116"/>
      <c r="K765" s="117"/>
      <c r="L765" s="114"/>
      <c r="M765" s="114"/>
      <c r="N765" s="114"/>
      <c r="O765" s="114"/>
      <c r="P765" s="114"/>
      <c r="Q765" s="114"/>
      <c r="R765" s="114"/>
      <c r="S765" s="114"/>
      <c r="T765" s="114"/>
      <c r="U765" s="114"/>
      <c r="V765" s="114"/>
      <c r="W765" s="114"/>
      <c r="X765" s="114"/>
      <c r="Y765" s="114"/>
      <c r="Z765" s="114"/>
    </row>
    <row r="766" spans="1:26" ht="12" customHeight="1">
      <c r="A766" s="116"/>
      <c r="B766" s="116"/>
      <c r="C766" s="129"/>
      <c r="D766" s="116"/>
      <c r="E766" s="117"/>
      <c r="F766" s="116"/>
      <c r="G766" s="117"/>
      <c r="H766" s="116"/>
      <c r="I766" s="117"/>
      <c r="J766" s="116"/>
      <c r="K766" s="117"/>
      <c r="L766" s="114"/>
      <c r="M766" s="114"/>
      <c r="N766" s="114"/>
      <c r="O766" s="114"/>
      <c r="P766" s="114"/>
      <c r="Q766" s="114"/>
      <c r="R766" s="114"/>
      <c r="S766" s="114"/>
      <c r="T766" s="114"/>
      <c r="U766" s="114"/>
      <c r="V766" s="114"/>
      <c r="W766" s="114"/>
      <c r="X766" s="114"/>
      <c r="Y766" s="114"/>
      <c r="Z766" s="114"/>
    </row>
    <row r="767" spans="1:26" ht="12" customHeight="1">
      <c r="A767" s="116"/>
      <c r="B767" s="116"/>
      <c r="C767" s="129"/>
      <c r="D767" s="116"/>
      <c r="E767" s="117"/>
      <c r="F767" s="116"/>
      <c r="G767" s="117"/>
      <c r="H767" s="116"/>
      <c r="I767" s="117"/>
      <c r="J767" s="116"/>
      <c r="K767" s="117"/>
      <c r="L767" s="114"/>
      <c r="M767" s="114"/>
      <c r="N767" s="114"/>
      <c r="O767" s="114"/>
      <c r="P767" s="114"/>
      <c r="Q767" s="114"/>
      <c r="R767" s="114"/>
      <c r="S767" s="114"/>
      <c r="T767" s="114"/>
      <c r="U767" s="114"/>
      <c r="V767" s="114"/>
      <c r="W767" s="114"/>
      <c r="X767" s="114"/>
      <c r="Y767" s="114"/>
      <c r="Z767" s="114"/>
    </row>
    <row r="768" spans="1:26" ht="12" customHeight="1">
      <c r="A768" s="116"/>
      <c r="B768" s="116"/>
      <c r="C768" s="129"/>
      <c r="D768" s="116"/>
      <c r="E768" s="117"/>
      <c r="F768" s="116"/>
      <c r="G768" s="117"/>
      <c r="H768" s="116"/>
      <c r="I768" s="117"/>
      <c r="J768" s="116"/>
      <c r="K768" s="117"/>
      <c r="L768" s="114"/>
      <c r="M768" s="114"/>
      <c r="N768" s="114"/>
      <c r="O768" s="114"/>
      <c r="P768" s="114"/>
      <c r="Q768" s="114"/>
      <c r="R768" s="114"/>
      <c r="S768" s="114"/>
      <c r="T768" s="114"/>
      <c r="U768" s="114"/>
      <c r="V768" s="114"/>
      <c r="W768" s="114"/>
      <c r="X768" s="114"/>
      <c r="Y768" s="114"/>
      <c r="Z768" s="114"/>
    </row>
    <row r="769" spans="1:26" ht="12" customHeight="1">
      <c r="A769" s="116"/>
      <c r="B769" s="116"/>
      <c r="C769" s="129"/>
      <c r="D769" s="116"/>
      <c r="E769" s="117"/>
      <c r="F769" s="116"/>
      <c r="G769" s="117"/>
      <c r="H769" s="116"/>
      <c r="I769" s="117"/>
      <c r="J769" s="116"/>
      <c r="K769" s="117"/>
      <c r="L769" s="114"/>
      <c r="M769" s="114"/>
      <c r="N769" s="114"/>
      <c r="O769" s="114"/>
      <c r="P769" s="114"/>
      <c r="Q769" s="114"/>
      <c r="R769" s="114"/>
      <c r="S769" s="114"/>
      <c r="T769" s="114"/>
      <c r="U769" s="114"/>
      <c r="V769" s="114"/>
      <c r="W769" s="114"/>
      <c r="X769" s="114"/>
      <c r="Y769" s="114"/>
      <c r="Z769" s="114"/>
    </row>
    <row r="770" spans="1:26" ht="12" customHeight="1">
      <c r="A770" s="116"/>
      <c r="B770" s="116"/>
      <c r="C770" s="129"/>
      <c r="D770" s="116"/>
      <c r="E770" s="117"/>
      <c r="F770" s="116"/>
      <c r="G770" s="117"/>
      <c r="H770" s="116"/>
      <c r="I770" s="117"/>
      <c r="J770" s="116"/>
      <c r="K770" s="117"/>
      <c r="L770" s="114"/>
      <c r="M770" s="114"/>
      <c r="N770" s="114"/>
      <c r="O770" s="114"/>
      <c r="P770" s="114"/>
      <c r="Q770" s="114"/>
      <c r="R770" s="114"/>
      <c r="S770" s="114"/>
      <c r="T770" s="114"/>
      <c r="U770" s="114"/>
      <c r="V770" s="114"/>
      <c r="W770" s="114"/>
      <c r="X770" s="114"/>
      <c r="Y770" s="114"/>
      <c r="Z770" s="114"/>
    </row>
    <row r="771" spans="1:26" ht="12" customHeight="1">
      <c r="A771" s="116"/>
      <c r="B771" s="116"/>
      <c r="C771" s="129"/>
      <c r="D771" s="116"/>
      <c r="E771" s="117"/>
      <c r="F771" s="116"/>
      <c r="G771" s="117"/>
      <c r="H771" s="116"/>
      <c r="I771" s="117"/>
      <c r="J771" s="116"/>
      <c r="K771" s="117"/>
      <c r="L771" s="114"/>
      <c r="M771" s="114"/>
      <c r="N771" s="114"/>
      <c r="O771" s="114"/>
      <c r="P771" s="114"/>
      <c r="Q771" s="114"/>
      <c r="R771" s="114"/>
      <c r="S771" s="114"/>
      <c r="T771" s="114"/>
      <c r="U771" s="114"/>
      <c r="V771" s="114"/>
      <c r="W771" s="114"/>
      <c r="X771" s="114"/>
      <c r="Y771" s="114"/>
      <c r="Z771" s="114"/>
    </row>
    <row r="772" spans="1:26" ht="12" customHeight="1">
      <c r="A772" s="116"/>
      <c r="B772" s="116"/>
      <c r="C772" s="129"/>
      <c r="D772" s="116"/>
      <c r="E772" s="117"/>
      <c r="F772" s="116"/>
      <c r="G772" s="117"/>
      <c r="H772" s="116"/>
      <c r="I772" s="117"/>
      <c r="J772" s="116"/>
      <c r="K772" s="117"/>
      <c r="L772" s="114"/>
      <c r="M772" s="114"/>
      <c r="N772" s="114"/>
      <c r="O772" s="114"/>
      <c r="P772" s="114"/>
      <c r="Q772" s="114"/>
      <c r="R772" s="114"/>
      <c r="S772" s="114"/>
      <c r="T772" s="114"/>
      <c r="U772" s="114"/>
      <c r="V772" s="114"/>
      <c r="W772" s="114"/>
      <c r="X772" s="114"/>
      <c r="Y772" s="114"/>
      <c r="Z772" s="114"/>
    </row>
    <row r="773" spans="1:26" ht="12" customHeight="1">
      <c r="A773" s="116"/>
      <c r="B773" s="116"/>
      <c r="C773" s="129"/>
      <c r="D773" s="116"/>
      <c r="E773" s="117"/>
      <c r="F773" s="116"/>
      <c r="G773" s="117"/>
      <c r="H773" s="116"/>
      <c r="I773" s="117"/>
      <c r="J773" s="116"/>
      <c r="K773" s="117"/>
      <c r="L773" s="114"/>
      <c r="M773" s="114"/>
      <c r="N773" s="114"/>
      <c r="O773" s="114"/>
      <c r="P773" s="114"/>
      <c r="Q773" s="114"/>
      <c r="R773" s="114"/>
      <c r="S773" s="114"/>
      <c r="T773" s="114"/>
      <c r="U773" s="114"/>
      <c r="V773" s="114"/>
      <c r="W773" s="114"/>
      <c r="X773" s="114"/>
      <c r="Y773" s="114"/>
      <c r="Z773" s="114"/>
    </row>
    <row r="774" spans="1:26" ht="12" customHeight="1">
      <c r="A774" s="116"/>
      <c r="B774" s="116"/>
      <c r="C774" s="129"/>
      <c r="D774" s="116"/>
      <c r="E774" s="117"/>
      <c r="F774" s="116"/>
      <c r="G774" s="117"/>
      <c r="H774" s="116"/>
      <c r="I774" s="117"/>
      <c r="J774" s="116"/>
      <c r="K774" s="117"/>
      <c r="L774" s="114"/>
      <c r="M774" s="114"/>
      <c r="N774" s="114"/>
      <c r="O774" s="114"/>
      <c r="P774" s="114"/>
      <c r="Q774" s="114"/>
      <c r="R774" s="114"/>
      <c r="S774" s="114"/>
      <c r="T774" s="114"/>
      <c r="U774" s="114"/>
      <c r="V774" s="114"/>
      <c r="W774" s="114"/>
      <c r="X774" s="114"/>
      <c r="Y774" s="114"/>
      <c r="Z774" s="114"/>
    </row>
    <row r="775" spans="1:26" ht="12" customHeight="1">
      <c r="A775" s="116"/>
      <c r="B775" s="116"/>
      <c r="C775" s="129"/>
      <c r="D775" s="116"/>
      <c r="E775" s="117"/>
      <c r="F775" s="116"/>
      <c r="G775" s="117"/>
      <c r="H775" s="116"/>
      <c r="I775" s="117"/>
      <c r="J775" s="116"/>
      <c r="K775" s="117"/>
      <c r="L775" s="114"/>
      <c r="M775" s="114"/>
      <c r="N775" s="114"/>
      <c r="O775" s="114"/>
      <c r="P775" s="114"/>
      <c r="Q775" s="114"/>
      <c r="R775" s="114"/>
      <c r="S775" s="114"/>
      <c r="T775" s="114"/>
      <c r="U775" s="114"/>
      <c r="V775" s="114"/>
      <c r="W775" s="114"/>
      <c r="X775" s="114"/>
      <c r="Y775" s="114"/>
      <c r="Z775" s="114"/>
    </row>
    <row r="776" spans="1:26" ht="12" customHeight="1">
      <c r="A776" s="116"/>
      <c r="B776" s="116"/>
      <c r="C776" s="129"/>
      <c r="D776" s="116"/>
      <c r="E776" s="117"/>
      <c r="F776" s="116"/>
      <c r="G776" s="117"/>
      <c r="H776" s="116"/>
      <c r="I776" s="117"/>
      <c r="J776" s="116"/>
      <c r="K776" s="117"/>
      <c r="L776" s="114"/>
      <c r="M776" s="114"/>
      <c r="N776" s="114"/>
      <c r="O776" s="114"/>
      <c r="P776" s="114"/>
      <c r="Q776" s="114"/>
      <c r="R776" s="114"/>
      <c r="S776" s="114"/>
      <c r="T776" s="114"/>
      <c r="U776" s="114"/>
      <c r="V776" s="114"/>
      <c r="W776" s="114"/>
      <c r="X776" s="114"/>
      <c r="Y776" s="114"/>
      <c r="Z776" s="114"/>
    </row>
    <row r="777" spans="1:26" ht="12" customHeight="1">
      <c r="A777" s="116"/>
      <c r="B777" s="116"/>
      <c r="C777" s="129"/>
      <c r="D777" s="116"/>
      <c r="E777" s="117"/>
      <c r="F777" s="116"/>
      <c r="G777" s="117"/>
      <c r="H777" s="116"/>
      <c r="I777" s="117"/>
      <c r="J777" s="116"/>
      <c r="K777" s="117"/>
      <c r="L777" s="114"/>
      <c r="M777" s="114"/>
      <c r="N777" s="114"/>
      <c r="O777" s="114"/>
      <c r="P777" s="114"/>
      <c r="Q777" s="114"/>
      <c r="R777" s="114"/>
      <c r="S777" s="114"/>
      <c r="T777" s="114"/>
      <c r="U777" s="114"/>
      <c r="V777" s="114"/>
      <c r="W777" s="114"/>
      <c r="X777" s="114"/>
      <c r="Y777" s="114"/>
      <c r="Z777" s="114"/>
    </row>
    <row r="778" spans="1:26" ht="12" customHeight="1">
      <c r="A778" s="116"/>
      <c r="B778" s="116"/>
      <c r="C778" s="129"/>
      <c r="D778" s="116"/>
      <c r="E778" s="117"/>
      <c r="F778" s="116"/>
      <c r="G778" s="117"/>
      <c r="H778" s="116"/>
      <c r="I778" s="117"/>
      <c r="J778" s="116"/>
      <c r="K778" s="117"/>
      <c r="L778" s="114"/>
      <c r="M778" s="114"/>
      <c r="N778" s="114"/>
      <c r="O778" s="114"/>
      <c r="P778" s="114"/>
      <c r="Q778" s="114"/>
      <c r="R778" s="114"/>
      <c r="S778" s="114"/>
      <c r="T778" s="114"/>
      <c r="U778" s="114"/>
      <c r="V778" s="114"/>
      <c r="W778" s="114"/>
      <c r="X778" s="114"/>
      <c r="Y778" s="114"/>
      <c r="Z778" s="114"/>
    </row>
    <row r="779" spans="1:26" ht="12" customHeight="1">
      <c r="A779" s="116"/>
      <c r="B779" s="116"/>
      <c r="C779" s="129"/>
      <c r="D779" s="116"/>
      <c r="E779" s="117"/>
      <c r="F779" s="116"/>
      <c r="G779" s="117"/>
      <c r="H779" s="116"/>
      <c r="I779" s="117"/>
      <c r="J779" s="116"/>
      <c r="K779" s="117"/>
      <c r="L779" s="114"/>
      <c r="M779" s="114"/>
      <c r="N779" s="114"/>
      <c r="O779" s="114"/>
      <c r="P779" s="114"/>
      <c r="Q779" s="114"/>
      <c r="R779" s="114"/>
      <c r="S779" s="114"/>
      <c r="T779" s="114"/>
      <c r="U779" s="114"/>
      <c r="V779" s="114"/>
      <c r="W779" s="114"/>
      <c r="X779" s="114"/>
      <c r="Y779" s="114"/>
      <c r="Z779" s="114"/>
    </row>
    <row r="780" spans="1:26" ht="12" customHeight="1">
      <c r="A780" s="116"/>
      <c r="B780" s="116"/>
      <c r="C780" s="129"/>
      <c r="D780" s="116"/>
      <c r="E780" s="117"/>
      <c r="F780" s="116"/>
      <c r="G780" s="117"/>
      <c r="H780" s="116"/>
      <c r="I780" s="117"/>
      <c r="J780" s="116"/>
      <c r="K780" s="117"/>
      <c r="L780" s="114"/>
      <c r="M780" s="114"/>
      <c r="N780" s="114"/>
      <c r="O780" s="114"/>
      <c r="P780" s="114"/>
      <c r="Q780" s="114"/>
      <c r="R780" s="114"/>
      <c r="S780" s="114"/>
      <c r="T780" s="114"/>
      <c r="U780" s="114"/>
      <c r="V780" s="114"/>
      <c r="W780" s="114"/>
      <c r="X780" s="114"/>
      <c r="Y780" s="114"/>
      <c r="Z780" s="114"/>
    </row>
    <row r="781" spans="1:26" ht="12" customHeight="1">
      <c r="A781" s="116"/>
      <c r="B781" s="116"/>
      <c r="C781" s="129"/>
      <c r="D781" s="116"/>
      <c r="E781" s="117"/>
      <c r="F781" s="116"/>
      <c r="G781" s="117"/>
      <c r="H781" s="116"/>
      <c r="I781" s="117"/>
      <c r="J781" s="116"/>
      <c r="K781" s="117"/>
      <c r="L781" s="114"/>
      <c r="M781" s="114"/>
      <c r="N781" s="114"/>
      <c r="O781" s="114"/>
      <c r="P781" s="114"/>
      <c r="Q781" s="114"/>
      <c r="R781" s="114"/>
      <c r="S781" s="114"/>
      <c r="T781" s="114"/>
      <c r="U781" s="114"/>
      <c r="V781" s="114"/>
      <c r="W781" s="114"/>
      <c r="X781" s="114"/>
      <c r="Y781" s="114"/>
      <c r="Z781" s="114"/>
    </row>
    <row r="782" spans="1:26" ht="12" customHeight="1">
      <c r="A782" s="116"/>
      <c r="B782" s="116"/>
      <c r="C782" s="129"/>
      <c r="D782" s="116"/>
      <c r="E782" s="117"/>
      <c r="F782" s="116"/>
      <c r="G782" s="117"/>
      <c r="H782" s="116"/>
      <c r="I782" s="117"/>
      <c r="J782" s="116"/>
      <c r="K782" s="117"/>
      <c r="L782" s="114"/>
      <c r="M782" s="114"/>
      <c r="N782" s="114"/>
      <c r="O782" s="114"/>
      <c r="P782" s="114"/>
      <c r="Q782" s="114"/>
      <c r="R782" s="114"/>
      <c r="S782" s="114"/>
      <c r="T782" s="114"/>
      <c r="U782" s="114"/>
      <c r="V782" s="114"/>
      <c r="W782" s="114"/>
      <c r="X782" s="114"/>
      <c r="Y782" s="114"/>
      <c r="Z782" s="114"/>
    </row>
    <row r="783" spans="1:26" ht="12" customHeight="1">
      <c r="A783" s="116"/>
      <c r="B783" s="116"/>
      <c r="C783" s="129"/>
      <c r="D783" s="116"/>
      <c r="E783" s="117"/>
      <c r="F783" s="116"/>
      <c r="G783" s="117"/>
      <c r="H783" s="116"/>
      <c r="I783" s="117"/>
      <c r="J783" s="116"/>
      <c r="K783" s="117"/>
      <c r="L783" s="114"/>
      <c r="M783" s="114"/>
      <c r="N783" s="114"/>
      <c r="O783" s="114"/>
      <c r="P783" s="114"/>
      <c r="Q783" s="114"/>
      <c r="R783" s="114"/>
      <c r="S783" s="114"/>
      <c r="T783" s="114"/>
      <c r="U783" s="114"/>
      <c r="V783" s="114"/>
      <c r="W783" s="114"/>
      <c r="X783" s="114"/>
      <c r="Y783" s="114"/>
      <c r="Z783" s="114"/>
    </row>
    <row r="784" spans="1:26" ht="12" customHeight="1">
      <c r="A784" s="116"/>
      <c r="B784" s="116"/>
      <c r="C784" s="129"/>
      <c r="D784" s="116"/>
      <c r="E784" s="117"/>
      <c r="F784" s="116"/>
      <c r="G784" s="117"/>
      <c r="H784" s="116"/>
      <c r="I784" s="117"/>
      <c r="J784" s="116"/>
      <c r="K784" s="117"/>
      <c r="L784" s="114"/>
      <c r="M784" s="114"/>
      <c r="N784" s="114"/>
      <c r="O784" s="114"/>
      <c r="P784" s="114"/>
      <c r="Q784" s="114"/>
      <c r="R784" s="114"/>
      <c r="S784" s="114"/>
      <c r="T784" s="114"/>
      <c r="U784" s="114"/>
      <c r="V784" s="114"/>
      <c r="W784" s="114"/>
      <c r="X784" s="114"/>
      <c r="Y784" s="114"/>
      <c r="Z784" s="114"/>
    </row>
    <row r="785" spans="1:26" ht="12" customHeight="1">
      <c r="A785" s="116"/>
      <c r="B785" s="116"/>
      <c r="C785" s="129"/>
      <c r="D785" s="116"/>
      <c r="E785" s="117"/>
      <c r="F785" s="116"/>
      <c r="G785" s="117"/>
      <c r="H785" s="116"/>
      <c r="I785" s="117"/>
      <c r="J785" s="116"/>
      <c r="K785" s="117"/>
      <c r="L785" s="114"/>
      <c r="M785" s="114"/>
      <c r="N785" s="114"/>
      <c r="O785" s="114"/>
      <c r="P785" s="114"/>
      <c r="Q785" s="114"/>
      <c r="R785" s="114"/>
      <c r="S785" s="114"/>
      <c r="T785" s="114"/>
      <c r="U785" s="114"/>
      <c r="V785" s="114"/>
      <c r="W785" s="114"/>
      <c r="X785" s="114"/>
      <c r="Y785" s="114"/>
      <c r="Z785" s="114"/>
    </row>
    <row r="786" spans="1:26" ht="12" customHeight="1">
      <c r="A786" s="116"/>
      <c r="B786" s="116"/>
      <c r="C786" s="129"/>
      <c r="D786" s="116"/>
      <c r="E786" s="117"/>
      <c r="F786" s="116"/>
      <c r="G786" s="117"/>
      <c r="H786" s="116"/>
      <c r="I786" s="117"/>
      <c r="J786" s="116"/>
      <c r="K786" s="117"/>
      <c r="L786" s="114"/>
      <c r="M786" s="114"/>
      <c r="N786" s="114"/>
      <c r="O786" s="114"/>
      <c r="P786" s="114"/>
      <c r="Q786" s="114"/>
      <c r="R786" s="114"/>
      <c r="S786" s="114"/>
      <c r="T786" s="114"/>
      <c r="U786" s="114"/>
      <c r="V786" s="114"/>
      <c r="W786" s="114"/>
      <c r="X786" s="114"/>
      <c r="Y786" s="114"/>
      <c r="Z786" s="114"/>
    </row>
    <row r="787" spans="1:26" ht="12" customHeight="1">
      <c r="A787" s="116"/>
      <c r="B787" s="116"/>
      <c r="C787" s="129"/>
      <c r="D787" s="116"/>
      <c r="E787" s="117"/>
      <c r="F787" s="116"/>
      <c r="G787" s="117"/>
      <c r="H787" s="116"/>
      <c r="I787" s="117"/>
      <c r="J787" s="116"/>
      <c r="K787" s="117"/>
      <c r="L787" s="114"/>
      <c r="M787" s="114"/>
      <c r="N787" s="114"/>
      <c r="O787" s="114"/>
      <c r="P787" s="114"/>
      <c r="Q787" s="114"/>
      <c r="R787" s="114"/>
      <c r="S787" s="114"/>
      <c r="T787" s="114"/>
      <c r="U787" s="114"/>
      <c r="V787" s="114"/>
      <c r="W787" s="114"/>
      <c r="X787" s="114"/>
      <c r="Y787" s="114"/>
      <c r="Z787" s="114"/>
    </row>
    <row r="788" spans="1:26" ht="12" customHeight="1">
      <c r="A788" s="116"/>
      <c r="B788" s="116"/>
      <c r="C788" s="129"/>
      <c r="D788" s="116"/>
      <c r="E788" s="117"/>
      <c r="F788" s="116"/>
      <c r="G788" s="117"/>
      <c r="H788" s="116"/>
      <c r="I788" s="117"/>
      <c r="J788" s="116"/>
      <c r="K788" s="117"/>
      <c r="L788" s="114"/>
      <c r="M788" s="114"/>
      <c r="N788" s="114"/>
      <c r="O788" s="114"/>
      <c r="P788" s="114"/>
      <c r="Q788" s="114"/>
      <c r="R788" s="114"/>
      <c r="S788" s="114"/>
      <c r="T788" s="114"/>
      <c r="U788" s="114"/>
      <c r="V788" s="114"/>
      <c r="W788" s="114"/>
      <c r="X788" s="114"/>
      <c r="Y788" s="114"/>
      <c r="Z788" s="114"/>
    </row>
    <row r="789" spans="1:26" ht="12" customHeight="1">
      <c r="A789" s="116"/>
      <c r="B789" s="116"/>
      <c r="C789" s="129"/>
      <c r="D789" s="116"/>
      <c r="E789" s="117"/>
      <c r="F789" s="116"/>
      <c r="G789" s="117"/>
      <c r="H789" s="116"/>
      <c r="I789" s="117"/>
      <c r="J789" s="116"/>
      <c r="K789" s="117"/>
      <c r="L789" s="114"/>
      <c r="M789" s="114"/>
      <c r="N789" s="114"/>
      <c r="O789" s="114"/>
      <c r="P789" s="114"/>
      <c r="Q789" s="114"/>
      <c r="R789" s="114"/>
      <c r="S789" s="114"/>
      <c r="T789" s="114"/>
      <c r="U789" s="114"/>
      <c r="V789" s="114"/>
      <c r="W789" s="114"/>
      <c r="X789" s="114"/>
      <c r="Y789" s="114"/>
      <c r="Z789" s="114"/>
    </row>
    <row r="790" spans="1:26" ht="12" customHeight="1">
      <c r="A790" s="116"/>
      <c r="B790" s="116"/>
      <c r="C790" s="129"/>
      <c r="D790" s="116"/>
      <c r="E790" s="117"/>
      <c r="F790" s="116"/>
      <c r="G790" s="117"/>
      <c r="H790" s="116"/>
      <c r="I790" s="117"/>
      <c r="J790" s="116"/>
      <c r="K790" s="117"/>
      <c r="L790" s="114"/>
      <c r="M790" s="114"/>
      <c r="N790" s="114"/>
      <c r="O790" s="114"/>
      <c r="P790" s="114"/>
      <c r="Q790" s="114"/>
      <c r="R790" s="114"/>
      <c r="S790" s="114"/>
      <c r="T790" s="114"/>
      <c r="U790" s="114"/>
      <c r="V790" s="114"/>
      <c r="W790" s="114"/>
      <c r="X790" s="114"/>
      <c r="Y790" s="114"/>
      <c r="Z790" s="114"/>
    </row>
    <row r="791" spans="1:26" ht="12" customHeight="1">
      <c r="A791" s="116"/>
      <c r="B791" s="116"/>
      <c r="C791" s="129"/>
      <c r="D791" s="116"/>
      <c r="E791" s="117"/>
      <c r="F791" s="116"/>
      <c r="G791" s="117"/>
      <c r="H791" s="116"/>
      <c r="I791" s="117"/>
      <c r="J791" s="116"/>
      <c r="K791" s="117"/>
      <c r="L791" s="114"/>
      <c r="M791" s="114"/>
      <c r="N791" s="114"/>
      <c r="O791" s="114"/>
      <c r="P791" s="114"/>
      <c r="Q791" s="114"/>
      <c r="R791" s="114"/>
      <c r="S791" s="114"/>
      <c r="T791" s="114"/>
      <c r="U791" s="114"/>
      <c r="V791" s="114"/>
      <c r="W791" s="114"/>
      <c r="X791" s="114"/>
      <c r="Y791" s="114"/>
      <c r="Z791" s="114"/>
    </row>
    <row r="792" spans="1:26" ht="12" customHeight="1">
      <c r="A792" s="116"/>
      <c r="B792" s="116"/>
      <c r="C792" s="129"/>
      <c r="D792" s="116"/>
      <c r="E792" s="117"/>
      <c r="F792" s="116"/>
      <c r="G792" s="117"/>
      <c r="H792" s="116"/>
      <c r="I792" s="117"/>
      <c r="J792" s="116"/>
      <c r="K792" s="117"/>
      <c r="L792" s="114"/>
      <c r="M792" s="114"/>
      <c r="N792" s="114"/>
      <c r="O792" s="114"/>
      <c r="P792" s="114"/>
      <c r="Q792" s="114"/>
      <c r="R792" s="114"/>
      <c r="S792" s="114"/>
      <c r="T792" s="114"/>
      <c r="U792" s="114"/>
      <c r="V792" s="114"/>
      <c r="W792" s="114"/>
      <c r="X792" s="114"/>
      <c r="Y792" s="114"/>
      <c r="Z792" s="114"/>
    </row>
    <row r="793" spans="1:26" ht="12" customHeight="1">
      <c r="A793" s="116"/>
      <c r="B793" s="116"/>
      <c r="C793" s="129"/>
      <c r="D793" s="116"/>
      <c r="E793" s="117"/>
      <c r="F793" s="116"/>
      <c r="G793" s="117"/>
      <c r="H793" s="116"/>
      <c r="I793" s="117"/>
      <c r="J793" s="116"/>
      <c r="K793" s="117"/>
      <c r="L793" s="114"/>
      <c r="M793" s="114"/>
      <c r="N793" s="114"/>
      <c r="O793" s="114"/>
      <c r="P793" s="114"/>
      <c r="Q793" s="114"/>
      <c r="R793" s="114"/>
      <c r="S793" s="114"/>
      <c r="T793" s="114"/>
      <c r="U793" s="114"/>
      <c r="V793" s="114"/>
      <c r="W793" s="114"/>
      <c r="X793" s="114"/>
      <c r="Y793" s="114"/>
      <c r="Z793" s="114"/>
    </row>
    <row r="794" spans="1:26" ht="12" customHeight="1">
      <c r="A794" s="116"/>
      <c r="B794" s="116"/>
      <c r="C794" s="129"/>
      <c r="D794" s="116"/>
      <c r="E794" s="117"/>
      <c r="F794" s="116"/>
      <c r="G794" s="117"/>
      <c r="H794" s="116"/>
      <c r="I794" s="117"/>
      <c r="J794" s="116"/>
      <c r="K794" s="117"/>
      <c r="L794" s="114"/>
      <c r="M794" s="114"/>
      <c r="N794" s="114"/>
      <c r="O794" s="114"/>
      <c r="P794" s="114"/>
      <c r="Q794" s="114"/>
      <c r="R794" s="114"/>
      <c r="S794" s="114"/>
      <c r="T794" s="114"/>
      <c r="U794" s="114"/>
      <c r="V794" s="114"/>
      <c r="W794" s="114"/>
      <c r="X794" s="114"/>
      <c r="Y794" s="114"/>
      <c r="Z794" s="114"/>
    </row>
    <row r="795" spans="1:26" ht="12" customHeight="1">
      <c r="A795" s="116"/>
      <c r="B795" s="116"/>
      <c r="C795" s="129"/>
      <c r="D795" s="116"/>
      <c r="E795" s="117"/>
      <c r="F795" s="116"/>
      <c r="G795" s="117"/>
      <c r="H795" s="116"/>
      <c r="I795" s="117"/>
      <c r="J795" s="116"/>
      <c r="K795" s="117"/>
      <c r="L795" s="114"/>
      <c r="M795" s="114"/>
      <c r="N795" s="114"/>
      <c r="O795" s="114"/>
      <c r="P795" s="114"/>
      <c r="Q795" s="114"/>
      <c r="R795" s="114"/>
      <c r="S795" s="114"/>
      <c r="T795" s="114"/>
      <c r="U795" s="114"/>
      <c r="V795" s="114"/>
      <c r="W795" s="114"/>
      <c r="X795" s="114"/>
      <c r="Y795" s="114"/>
      <c r="Z795" s="114"/>
    </row>
    <row r="796" spans="1:26" ht="12" customHeight="1">
      <c r="A796" s="116"/>
      <c r="B796" s="116"/>
      <c r="C796" s="129"/>
      <c r="D796" s="116"/>
      <c r="E796" s="117"/>
      <c r="F796" s="116"/>
      <c r="G796" s="117"/>
      <c r="H796" s="116"/>
      <c r="I796" s="117"/>
      <c r="J796" s="116"/>
      <c r="K796" s="117"/>
      <c r="L796" s="114"/>
      <c r="M796" s="114"/>
      <c r="N796" s="114"/>
      <c r="O796" s="114"/>
      <c r="P796" s="114"/>
      <c r="Q796" s="114"/>
      <c r="R796" s="114"/>
      <c r="S796" s="114"/>
      <c r="T796" s="114"/>
      <c r="U796" s="114"/>
      <c r="V796" s="114"/>
      <c r="W796" s="114"/>
      <c r="X796" s="114"/>
      <c r="Y796" s="114"/>
      <c r="Z796" s="114"/>
    </row>
    <row r="797" spans="1:26" ht="12" customHeight="1">
      <c r="A797" s="116"/>
      <c r="B797" s="116"/>
      <c r="C797" s="129"/>
      <c r="D797" s="116"/>
      <c r="E797" s="117"/>
      <c r="F797" s="116"/>
      <c r="G797" s="117"/>
      <c r="H797" s="116"/>
      <c r="I797" s="117"/>
      <c r="J797" s="116"/>
      <c r="K797" s="117"/>
      <c r="L797" s="114"/>
      <c r="M797" s="114"/>
      <c r="N797" s="114"/>
      <c r="O797" s="114"/>
      <c r="P797" s="114"/>
      <c r="Q797" s="114"/>
      <c r="R797" s="114"/>
      <c r="S797" s="114"/>
      <c r="T797" s="114"/>
      <c r="U797" s="114"/>
      <c r="V797" s="114"/>
      <c r="W797" s="114"/>
      <c r="X797" s="114"/>
      <c r="Y797" s="114"/>
      <c r="Z797" s="114"/>
    </row>
    <row r="798" spans="1:26" ht="12" customHeight="1">
      <c r="A798" s="116"/>
      <c r="B798" s="116"/>
      <c r="C798" s="129"/>
      <c r="D798" s="116"/>
      <c r="E798" s="117"/>
      <c r="F798" s="116"/>
      <c r="G798" s="117"/>
      <c r="H798" s="116"/>
      <c r="I798" s="117"/>
      <c r="J798" s="116"/>
      <c r="K798" s="117"/>
      <c r="L798" s="114"/>
      <c r="M798" s="114"/>
      <c r="N798" s="114"/>
      <c r="O798" s="114"/>
      <c r="P798" s="114"/>
      <c r="Q798" s="114"/>
      <c r="R798" s="114"/>
      <c r="S798" s="114"/>
      <c r="T798" s="114"/>
      <c r="U798" s="114"/>
      <c r="V798" s="114"/>
      <c r="W798" s="114"/>
      <c r="X798" s="114"/>
      <c r="Y798" s="114"/>
      <c r="Z798" s="114"/>
    </row>
    <row r="799" spans="1:26" ht="12" customHeight="1">
      <c r="A799" s="116"/>
      <c r="B799" s="116"/>
      <c r="C799" s="129"/>
      <c r="D799" s="116"/>
      <c r="E799" s="117"/>
      <c r="F799" s="116"/>
      <c r="G799" s="117"/>
      <c r="H799" s="116"/>
      <c r="I799" s="117"/>
      <c r="J799" s="116"/>
      <c r="K799" s="117"/>
      <c r="L799" s="114"/>
      <c r="M799" s="114"/>
      <c r="N799" s="114"/>
      <c r="O799" s="114"/>
      <c r="P799" s="114"/>
      <c r="Q799" s="114"/>
      <c r="R799" s="114"/>
      <c r="S799" s="114"/>
      <c r="T799" s="114"/>
      <c r="U799" s="114"/>
      <c r="V799" s="114"/>
      <c r="W799" s="114"/>
      <c r="X799" s="114"/>
      <c r="Y799" s="114"/>
      <c r="Z799" s="114"/>
    </row>
    <row r="800" spans="1:26" ht="12" customHeight="1">
      <c r="A800" s="116"/>
      <c r="B800" s="116"/>
      <c r="C800" s="129"/>
      <c r="D800" s="116"/>
      <c r="E800" s="117"/>
      <c r="F800" s="116"/>
      <c r="G800" s="117"/>
      <c r="H800" s="116"/>
      <c r="I800" s="117"/>
      <c r="J800" s="116"/>
      <c r="K800" s="117"/>
      <c r="L800" s="114"/>
      <c r="M800" s="114"/>
      <c r="N800" s="114"/>
      <c r="O800" s="114"/>
      <c r="P800" s="114"/>
      <c r="Q800" s="114"/>
      <c r="R800" s="114"/>
      <c r="S800" s="114"/>
      <c r="T800" s="114"/>
      <c r="U800" s="114"/>
      <c r="V800" s="114"/>
      <c r="W800" s="114"/>
      <c r="X800" s="114"/>
      <c r="Y800" s="114"/>
      <c r="Z800" s="114"/>
    </row>
    <row r="801" spans="1:26" ht="12" customHeight="1">
      <c r="A801" s="116"/>
      <c r="B801" s="116"/>
      <c r="C801" s="129"/>
      <c r="D801" s="116"/>
      <c r="E801" s="117"/>
      <c r="F801" s="116"/>
      <c r="G801" s="117"/>
      <c r="H801" s="116"/>
      <c r="I801" s="117"/>
      <c r="J801" s="116"/>
      <c r="K801" s="117"/>
      <c r="L801" s="114"/>
      <c r="M801" s="114"/>
      <c r="N801" s="114"/>
      <c r="O801" s="114"/>
      <c r="P801" s="114"/>
      <c r="Q801" s="114"/>
      <c r="R801" s="114"/>
      <c r="S801" s="114"/>
      <c r="T801" s="114"/>
      <c r="U801" s="114"/>
      <c r="V801" s="114"/>
      <c r="W801" s="114"/>
      <c r="X801" s="114"/>
      <c r="Y801" s="114"/>
      <c r="Z801" s="114"/>
    </row>
    <row r="802" spans="1:26" ht="12" customHeight="1">
      <c r="A802" s="116"/>
      <c r="B802" s="116"/>
      <c r="C802" s="129"/>
      <c r="D802" s="116"/>
      <c r="E802" s="117"/>
      <c r="F802" s="116"/>
      <c r="G802" s="117"/>
      <c r="H802" s="116"/>
      <c r="I802" s="117"/>
      <c r="J802" s="116"/>
      <c r="K802" s="117"/>
      <c r="L802" s="114"/>
      <c r="M802" s="114"/>
      <c r="N802" s="114"/>
      <c r="O802" s="114"/>
      <c r="P802" s="114"/>
      <c r="Q802" s="114"/>
      <c r="R802" s="114"/>
      <c r="S802" s="114"/>
      <c r="T802" s="114"/>
      <c r="U802" s="114"/>
      <c r="V802" s="114"/>
      <c r="W802" s="114"/>
      <c r="X802" s="114"/>
      <c r="Y802" s="114"/>
      <c r="Z802" s="114"/>
    </row>
    <row r="803" spans="1:26" ht="12" customHeight="1">
      <c r="A803" s="116"/>
      <c r="B803" s="116"/>
      <c r="C803" s="129"/>
      <c r="D803" s="116"/>
      <c r="E803" s="117"/>
      <c r="F803" s="116"/>
      <c r="G803" s="117"/>
      <c r="H803" s="116"/>
      <c r="I803" s="117"/>
      <c r="J803" s="116"/>
      <c r="K803" s="117"/>
      <c r="L803" s="114"/>
      <c r="M803" s="114"/>
      <c r="N803" s="114"/>
      <c r="O803" s="114"/>
      <c r="P803" s="114"/>
      <c r="Q803" s="114"/>
      <c r="R803" s="114"/>
      <c r="S803" s="114"/>
      <c r="T803" s="114"/>
      <c r="U803" s="114"/>
      <c r="V803" s="114"/>
      <c r="W803" s="114"/>
      <c r="X803" s="114"/>
      <c r="Y803" s="114"/>
      <c r="Z803" s="114"/>
    </row>
    <row r="804" spans="1:26" ht="12" customHeight="1">
      <c r="A804" s="116"/>
      <c r="B804" s="116"/>
      <c r="C804" s="129"/>
      <c r="D804" s="116"/>
      <c r="E804" s="117"/>
      <c r="F804" s="116"/>
      <c r="G804" s="117"/>
      <c r="H804" s="116"/>
      <c r="I804" s="117"/>
      <c r="J804" s="116"/>
      <c r="K804" s="117"/>
      <c r="L804" s="114"/>
      <c r="M804" s="114"/>
      <c r="N804" s="114"/>
      <c r="O804" s="114"/>
      <c r="P804" s="114"/>
      <c r="Q804" s="114"/>
      <c r="R804" s="114"/>
      <c r="S804" s="114"/>
      <c r="T804" s="114"/>
      <c r="U804" s="114"/>
      <c r="V804" s="114"/>
      <c r="W804" s="114"/>
      <c r="X804" s="114"/>
      <c r="Y804" s="114"/>
      <c r="Z804" s="114"/>
    </row>
    <row r="805" spans="1:26" ht="12" customHeight="1">
      <c r="A805" s="116"/>
      <c r="B805" s="116"/>
      <c r="C805" s="129"/>
      <c r="D805" s="116"/>
      <c r="E805" s="117"/>
      <c r="F805" s="116"/>
      <c r="G805" s="117"/>
      <c r="H805" s="116"/>
      <c r="I805" s="117"/>
      <c r="J805" s="116"/>
      <c r="K805" s="117"/>
      <c r="L805" s="114"/>
      <c r="M805" s="114"/>
      <c r="N805" s="114"/>
      <c r="O805" s="114"/>
      <c r="P805" s="114"/>
      <c r="Q805" s="114"/>
      <c r="R805" s="114"/>
      <c r="S805" s="114"/>
      <c r="T805" s="114"/>
      <c r="U805" s="114"/>
      <c r="V805" s="114"/>
      <c r="W805" s="114"/>
      <c r="X805" s="114"/>
      <c r="Y805" s="114"/>
      <c r="Z805" s="114"/>
    </row>
    <row r="806" spans="1:26" ht="12" customHeight="1">
      <c r="A806" s="116"/>
      <c r="B806" s="116"/>
      <c r="C806" s="129"/>
      <c r="D806" s="116"/>
      <c r="E806" s="117"/>
      <c r="F806" s="116"/>
      <c r="G806" s="117"/>
      <c r="H806" s="116"/>
      <c r="I806" s="117"/>
      <c r="J806" s="116"/>
      <c r="K806" s="117"/>
      <c r="L806" s="114"/>
      <c r="M806" s="114"/>
      <c r="N806" s="114"/>
      <c r="O806" s="114"/>
      <c r="P806" s="114"/>
      <c r="Q806" s="114"/>
      <c r="R806" s="114"/>
      <c r="S806" s="114"/>
      <c r="T806" s="114"/>
      <c r="U806" s="114"/>
      <c r="V806" s="114"/>
      <c r="W806" s="114"/>
      <c r="X806" s="114"/>
      <c r="Y806" s="114"/>
      <c r="Z806" s="114"/>
    </row>
    <row r="807" spans="1:26" ht="12" customHeight="1">
      <c r="A807" s="116"/>
      <c r="B807" s="116"/>
      <c r="C807" s="129"/>
      <c r="D807" s="116"/>
      <c r="E807" s="117"/>
      <c r="F807" s="116"/>
      <c r="G807" s="117"/>
      <c r="H807" s="116"/>
      <c r="I807" s="117"/>
      <c r="J807" s="116"/>
      <c r="K807" s="117"/>
      <c r="L807" s="114"/>
      <c r="M807" s="114"/>
      <c r="N807" s="114"/>
      <c r="O807" s="114"/>
      <c r="P807" s="114"/>
      <c r="Q807" s="114"/>
      <c r="R807" s="114"/>
      <c r="S807" s="114"/>
      <c r="T807" s="114"/>
      <c r="U807" s="114"/>
      <c r="V807" s="114"/>
      <c r="W807" s="114"/>
      <c r="X807" s="114"/>
      <c r="Y807" s="114"/>
      <c r="Z807" s="114"/>
    </row>
    <row r="808" spans="1:26" ht="12" customHeight="1">
      <c r="A808" s="116"/>
      <c r="B808" s="116"/>
      <c r="C808" s="129"/>
      <c r="D808" s="116"/>
      <c r="E808" s="117"/>
      <c r="F808" s="116"/>
      <c r="G808" s="117"/>
      <c r="H808" s="116"/>
      <c r="I808" s="117"/>
      <c r="J808" s="116"/>
      <c r="K808" s="117"/>
      <c r="L808" s="114"/>
      <c r="M808" s="114"/>
      <c r="N808" s="114"/>
      <c r="O808" s="114"/>
      <c r="P808" s="114"/>
      <c r="Q808" s="114"/>
      <c r="R808" s="114"/>
      <c r="S808" s="114"/>
      <c r="T808" s="114"/>
      <c r="U808" s="114"/>
      <c r="V808" s="114"/>
      <c r="W808" s="114"/>
      <c r="X808" s="114"/>
      <c r="Y808" s="114"/>
      <c r="Z808" s="114"/>
    </row>
    <row r="809" spans="1:26" ht="12" customHeight="1">
      <c r="A809" s="116"/>
      <c r="B809" s="116"/>
      <c r="C809" s="129"/>
      <c r="D809" s="116"/>
      <c r="E809" s="117"/>
      <c r="F809" s="116"/>
      <c r="G809" s="117"/>
      <c r="H809" s="116"/>
      <c r="I809" s="117"/>
      <c r="J809" s="116"/>
      <c r="K809" s="117"/>
      <c r="L809" s="114"/>
      <c r="M809" s="114"/>
      <c r="N809" s="114"/>
      <c r="O809" s="114"/>
      <c r="P809" s="114"/>
      <c r="Q809" s="114"/>
      <c r="R809" s="114"/>
      <c r="S809" s="114"/>
      <c r="T809" s="114"/>
      <c r="U809" s="114"/>
      <c r="V809" s="114"/>
      <c r="W809" s="114"/>
      <c r="X809" s="114"/>
      <c r="Y809" s="114"/>
      <c r="Z809" s="114"/>
    </row>
    <row r="810" spans="1:26" ht="12" customHeight="1">
      <c r="A810" s="116"/>
      <c r="B810" s="116"/>
      <c r="C810" s="129"/>
      <c r="D810" s="116"/>
      <c r="E810" s="117"/>
      <c r="F810" s="116"/>
      <c r="G810" s="117"/>
      <c r="H810" s="116"/>
      <c r="I810" s="117"/>
      <c r="J810" s="116"/>
      <c r="K810" s="117"/>
      <c r="L810" s="114"/>
      <c r="M810" s="114"/>
      <c r="N810" s="114"/>
      <c r="O810" s="114"/>
      <c r="P810" s="114"/>
      <c r="Q810" s="114"/>
      <c r="R810" s="114"/>
      <c r="S810" s="114"/>
      <c r="T810" s="114"/>
      <c r="U810" s="114"/>
      <c r="V810" s="114"/>
      <c r="W810" s="114"/>
      <c r="X810" s="114"/>
      <c r="Y810" s="114"/>
      <c r="Z810" s="114"/>
    </row>
    <row r="811" spans="1:26" ht="12" customHeight="1">
      <c r="A811" s="116"/>
      <c r="B811" s="116"/>
      <c r="C811" s="129"/>
      <c r="D811" s="116"/>
      <c r="E811" s="117"/>
      <c r="F811" s="116"/>
      <c r="G811" s="117"/>
      <c r="H811" s="116"/>
      <c r="I811" s="117"/>
      <c r="J811" s="116"/>
      <c r="K811" s="117"/>
      <c r="L811" s="114"/>
      <c r="M811" s="114"/>
      <c r="N811" s="114"/>
      <c r="O811" s="114"/>
      <c r="P811" s="114"/>
      <c r="Q811" s="114"/>
      <c r="R811" s="114"/>
      <c r="S811" s="114"/>
      <c r="T811" s="114"/>
      <c r="U811" s="114"/>
      <c r="V811" s="114"/>
      <c r="W811" s="114"/>
      <c r="X811" s="114"/>
      <c r="Y811" s="114"/>
      <c r="Z811" s="114"/>
    </row>
    <row r="812" spans="1:26" ht="12" customHeight="1">
      <c r="A812" s="116"/>
      <c r="B812" s="116"/>
      <c r="C812" s="129"/>
      <c r="D812" s="116"/>
      <c r="E812" s="117"/>
      <c r="F812" s="116"/>
      <c r="G812" s="117"/>
      <c r="H812" s="116"/>
      <c r="I812" s="117"/>
      <c r="J812" s="116"/>
      <c r="K812" s="117"/>
      <c r="L812" s="114"/>
      <c r="M812" s="114"/>
      <c r="N812" s="114"/>
      <c r="O812" s="114"/>
      <c r="P812" s="114"/>
      <c r="Q812" s="114"/>
      <c r="R812" s="114"/>
      <c r="S812" s="114"/>
      <c r="T812" s="114"/>
      <c r="U812" s="114"/>
      <c r="V812" s="114"/>
      <c r="W812" s="114"/>
      <c r="X812" s="114"/>
      <c r="Y812" s="114"/>
      <c r="Z812" s="114"/>
    </row>
    <row r="813" spans="1:26" ht="12" customHeight="1">
      <c r="A813" s="116"/>
      <c r="B813" s="116"/>
      <c r="C813" s="129"/>
      <c r="D813" s="116"/>
      <c r="E813" s="117"/>
      <c r="F813" s="116"/>
      <c r="G813" s="117"/>
      <c r="H813" s="116"/>
      <c r="I813" s="117"/>
      <c r="J813" s="116"/>
      <c r="K813" s="117"/>
      <c r="L813" s="114"/>
      <c r="M813" s="114"/>
      <c r="N813" s="114"/>
      <c r="O813" s="114"/>
      <c r="P813" s="114"/>
      <c r="Q813" s="114"/>
      <c r="R813" s="114"/>
      <c r="S813" s="114"/>
      <c r="T813" s="114"/>
      <c r="U813" s="114"/>
      <c r="V813" s="114"/>
      <c r="W813" s="114"/>
      <c r="X813" s="114"/>
      <c r="Y813" s="114"/>
      <c r="Z813" s="114"/>
    </row>
    <row r="814" spans="1:26" ht="12" customHeight="1">
      <c r="A814" s="116"/>
      <c r="B814" s="116"/>
      <c r="C814" s="129"/>
      <c r="D814" s="116"/>
      <c r="E814" s="117"/>
      <c r="F814" s="116"/>
      <c r="G814" s="117"/>
      <c r="H814" s="116"/>
      <c r="I814" s="117"/>
      <c r="J814" s="116"/>
      <c r="K814" s="117"/>
      <c r="L814" s="114"/>
      <c r="M814" s="114"/>
      <c r="N814" s="114"/>
      <c r="O814" s="114"/>
      <c r="P814" s="114"/>
      <c r="Q814" s="114"/>
      <c r="R814" s="114"/>
      <c r="S814" s="114"/>
      <c r="T814" s="114"/>
      <c r="U814" s="114"/>
      <c r="V814" s="114"/>
      <c r="W814" s="114"/>
      <c r="X814" s="114"/>
      <c r="Y814" s="114"/>
      <c r="Z814" s="114"/>
    </row>
    <row r="815" spans="1:26" ht="12" customHeight="1">
      <c r="A815" s="116"/>
      <c r="B815" s="116"/>
      <c r="C815" s="129"/>
      <c r="D815" s="116"/>
      <c r="E815" s="117"/>
      <c r="F815" s="116"/>
      <c r="G815" s="117"/>
      <c r="H815" s="116"/>
      <c r="I815" s="117"/>
      <c r="J815" s="116"/>
      <c r="K815" s="117"/>
      <c r="L815" s="114"/>
      <c r="M815" s="114"/>
      <c r="N815" s="114"/>
      <c r="O815" s="114"/>
      <c r="P815" s="114"/>
      <c r="Q815" s="114"/>
      <c r="R815" s="114"/>
      <c r="S815" s="114"/>
      <c r="T815" s="114"/>
      <c r="U815" s="114"/>
      <c r="V815" s="114"/>
      <c r="W815" s="114"/>
      <c r="X815" s="114"/>
      <c r="Y815" s="114"/>
      <c r="Z815" s="114"/>
    </row>
    <row r="816" spans="1:26" ht="12" customHeight="1">
      <c r="A816" s="116"/>
      <c r="B816" s="116"/>
      <c r="C816" s="129"/>
      <c r="D816" s="116"/>
      <c r="E816" s="117"/>
      <c r="F816" s="116"/>
      <c r="G816" s="117"/>
      <c r="H816" s="116"/>
      <c r="I816" s="117"/>
      <c r="J816" s="116"/>
      <c r="K816" s="117"/>
      <c r="L816" s="114"/>
      <c r="M816" s="114"/>
      <c r="N816" s="114"/>
      <c r="O816" s="114"/>
      <c r="P816" s="114"/>
      <c r="Q816" s="114"/>
      <c r="R816" s="114"/>
      <c r="S816" s="114"/>
      <c r="T816" s="114"/>
      <c r="U816" s="114"/>
      <c r="V816" s="114"/>
      <c r="W816" s="114"/>
      <c r="X816" s="114"/>
      <c r="Y816" s="114"/>
      <c r="Z816" s="114"/>
    </row>
    <row r="817" spans="1:26" ht="12" customHeight="1">
      <c r="A817" s="116"/>
      <c r="B817" s="116"/>
      <c r="C817" s="129"/>
      <c r="D817" s="116"/>
      <c r="E817" s="117"/>
      <c r="F817" s="116"/>
      <c r="G817" s="117"/>
      <c r="H817" s="116"/>
      <c r="I817" s="117"/>
      <c r="J817" s="116"/>
      <c r="K817" s="117"/>
      <c r="L817" s="114"/>
      <c r="M817" s="114"/>
      <c r="N817" s="114"/>
      <c r="O817" s="114"/>
      <c r="P817" s="114"/>
      <c r="Q817" s="114"/>
      <c r="R817" s="114"/>
      <c r="S817" s="114"/>
      <c r="T817" s="114"/>
      <c r="U817" s="114"/>
      <c r="V817" s="114"/>
      <c r="W817" s="114"/>
      <c r="X817" s="114"/>
      <c r="Y817" s="114"/>
      <c r="Z817" s="114"/>
    </row>
    <row r="818" spans="1:26" ht="12" customHeight="1">
      <c r="A818" s="116"/>
      <c r="B818" s="116"/>
      <c r="C818" s="129"/>
      <c r="D818" s="116"/>
      <c r="E818" s="117"/>
      <c r="F818" s="116"/>
      <c r="G818" s="117"/>
      <c r="H818" s="116"/>
      <c r="I818" s="117"/>
      <c r="J818" s="116"/>
      <c r="K818" s="117"/>
      <c r="L818" s="114"/>
      <c r="M818" s="114"/>
      <c r="N818" s="114"/>
      <c r="O818" s="114"/>
      <c r="P818" s="114"/>
      <c r="Q818" s="114"/>
      <c r="R818" s="114"/>
      <c r="S818" s="114"/>
      <c r="T818" s="114"/>
      <c r="U818" s="114"/>
      <c r="V818" s="114"/>
      <c r="W818" s="114"/>
      <c r="X818" s="114"/>
      <c r="Y818" s="114"/>
      <c r="Z818" s="114"/>
    </row>
    <row r="819" spans="1:26" ht="12" customHeight="1">
      <c r="A819" s="116"/>
      <c r="B819" s="116"/>
      <c r="C819" s="129"/>
      <c r="D819" s="116"/>
      <c r="E819" s="117"/>
      <c r="F819" s="116"/>
      <c r="G819" s="117"/>
      <c r="H819" s="116"/>
      <c r="I819" s="117"/>
      <c r="J819" s="116"/>
      <c r="K819" s="117"/>
      <c r="L819" s="114"/>
      <c r="M819" s="114"/>
      <c r="N819" s="114"/>
      <c r="O819" s="114"/>
      <c r="P819" s="114"/>
      <c r="Q819" s="114"/>
      <c r="R819" s="114"/>
      <c r="S819" s="114"/>
      <c r="T819" s="114"/>
      <c r="U819" s="114"/>
      <c r="V819" s="114"/>
      <c r="W819" s="114"/>
      <c r="X819" s="114"/>
      <c r="Y819" s="114"/>
      <c r="Z819" s="114"/>
    </row>
    <row r="820" spans="1:26" ht="12" customHeight="1">
      <c r="A820" s="116"/>
      <c r="B820" s="116"/>
      <c r="C820" s="129"/>
      <c r="D820" s="116"/>
      <c r="E820" s="117"/>
      <c r="F820" s="116"/>
      <c r="G820" s="117"/>
      <c r="H820" s="116"/>
      <c r="I820" s="117"/>
      <c r="J820" s="116"/>
      <c r="K820" s="117"/>
      <c r="L820" s="114"/>
      <c r="M820" s="114"/>
      <c r="N820" s="114"/>
      <c r="O820" s="114"/>
      <c r="P820" s="114"/>
      <c r="Q820" s="114"/>
      <c r="R820" s="114"/>
      <c r="S820" s="114"/>
      <c r="T820" s="114"/>
      <c r="U820" s="114"/>
      <c r="V820" s="114"/>
      <c r="W820" s="114"/>
      <c r="X820" s="114"/>
      <c r="Y820" s="114"/>
      <c r="Z820" s="114"/>
    </row>
    <row r="821" spans="1:26" ht="12" customHeight="1">
      <c r="A821" s="116"/>
      <c r="B821" s="116"/>
      <c r="C821" s="129"/>
      <c r="D821" s="116"/>
      <c r="E821" s="117"/>
      <c r="F821" s="116"/>
      <c r="G821" s="117"/>
      <c r="H821" s="116"/>
      <c r="I821" s="117"/>
      <c r="J821" s="116"/>
      <c r="K821" s="117"/>
      <c r="L821" s="114"/>
      <c r="M821" s="114"/>
      <c r="N821" s="114"/>
      <c r="O821" s="114"/>
      <c r="P821" s="114"/>
      <c r="Q821" s="114"/>
      <c r="R821" s="114"/>
      <c r="S821" s="114"/>
      <c r="T821" s="114"/>
      <c r="U821" s="114"/>
      <c r="V821" s="114"/>
      <c r="W821" s="114"/>
      <c r="X821" s="114"/>
      <c r="Y821" s="114"/>
      <c r="Z821" s="114"/>
    </row>
    <row r="822" spans="1:26" ht="12" customHeight="1">
      <c r="A822" s="116"/>
      <c r="B822" s="116"/>
      <c r="C822" s="129"/>
      <c r="D822" s="116"/>
      <c r="E822" s="117"/>
      <c r="F822" s="116"/>
      <c r="G822" s="117"/>
      <c r="H822" s="116"/>
      <c r="I822" s="117"/>
      <c r="J822" s="116"/>
      <c r="K822" s="117"/>
      <c r="L822" s="114"/>
      <c r="M822" s="114"/>
      <c r="N822" s="114"/>
      <c r="O822" s="114"/>
      <c r="P822" s="114"/>
      <c r="Q822" s="114"/>
      <c r="R822" s="114"/>
      <c r="S822" s="114"/>
      <c r="T822" s="114"/>
      <c r="U822" s="114"/>
      <c r="V822" s="114"/>
      <c r="W822" s="114"/>
      <c r="X822" s="114"/>
      <c r="Y822" s="114"/>
      <c r="Z822" s="114"/>
    </row>
    <row r="823" spans="1:26" ht="12" customHeight="1">
      <c r="A823" s="116"/>
      <c r="B823" s="116"/>
      <c r="C823" s="129"/>
      <c r="D823" s="116"/>
      <c r="E823" s="117"/>
      <c r="F823" s="116"/>
      <c r="G823" s="117"/>
      <c r="H823" s="116"/>
      <c r="I823" s="117"/>
      <c r="J823" s="116"/>
      <c r="K823" s="117"/>
      <c r="L823" s="114"/>
      <c r="M823" s="114"/>
      <c r="N823" s="114"/>
      <c r="O823" s="114"/>
      <c r="P823" s="114"/>
      <c r="Q823" s="114"/>
      <c r="R823" s="114"/>
      <c r="S823" s="114"/>
      <c r="T823" s="114"/>
      <c r="U823" s="114"/>
      <c r="V823" s="114"/>
      <c r="W823" s="114"/>
      <c r="X823" s="114"/>
      <c r="Y823" s="114"/>
      <c r="Z823" s="114"/>
    </row>
    <row r="824" spans="1:26" ht="12" customHeight="1">
      <c r="A824" s="116"/>
      <c r="B824" s="116"/>
      <c r="C824" s="129"/>
      <c r="D824" s="116"/>
      <c r="E824" s="117"/>
      <c r="F824" s="116"/>
      <c r="G824" s="117"/>
      <c r="H824" s="116"/>
      <c r="I824" s="117"/>
      <c r="J824" s="116"/>
      <c r="K824" s="117"/>
      <c r="L824" s="114"/>
      <c r="M824" s="114"/>
      <c r="N824" s="114"/>
      <c r="O824" s="114"/>
      <c r="P824" s="114"/>
      <c r="Q824" s="114"/>
      <c r="R824" s="114"/>
      <c r="S824" s="114"/>
      <c r="T824" s="114"/>
      <c r="U824" s="114"/>
      <c r="V824" s="114"/>
      <c r="W824" s="114"/>
      <c r="X824" s="114"/>
      <c r="Y824" s="114"/>
      <c r="Z824" s="114"/>
    </row>
    <row r="825" spans="1:26" ht="12" customHeight="1">
      <c r="A825" s="116"/>
      <c r="B825" s="116"/>
      <c r="C825" s="129"/>
      <c r="D825" s="116"/>
      <c r="E825" s="117"/>
      <c r="F825" s="116"/>
      <c r="G825" s="117"/>
      <c r="H825" s="116"/>
      <c r="I825" s="117"/>
      <c r="J825" s="116"/>
      <c r="K825" s="117"/>
      <c r="L825" s="114"/>
      <c r="M825" s="114"/>
      <c r="N825" s="114"/>
      <c r="O825" s="114"/>
      <c r="P825" s="114"/>
      <c r="Q825" s="114"/>
      <c r="R825" s="114"/>
      <c r="S825" s="114"/>
      <c r="T825" s="114"/>
      <c r="U825" s="114"/>
      <c r="V825" s="114"/>
      <c r="W825" s="114"/>
      <c r="X825" s="114"/>
      <c r="Y825" s="114"/>
      <c r="Z825" s="114"/>
    </row>
    <row r="826" spans="1:26" ht="12" customHeight="1">
      <c r="A826" s="116"/>
      <c r="B826" s="116"/>
      <c r="C826" s="129"/>
      <c r="D826" s="116"/>
      <c r="E826" s="117"/>
      <c r="F826" s="116"/>
      <c r="G826" s="117"/>
      <c r="H826" s="116"/>
      <c r="I826" s="117"/>
      <c r="J826" s="116"/>
      <c r="K826" s="117"/>
      <c r="L826" s="114"/>
      <c r="M826" s="114"/>
      <c r="N826" s="114"/>
      <c r="O826" s="114"/>
      <c r="P826" s="114"/>
      <c r="Q826" s="114"/>
      <c r="R826" s="114"/>
      <c r="S826" s="114"/>
      <c r="T826" s="114"/>
      <c r="U826" s="114"/>
      <c r="V826" s="114"/>
      <c r="W826" s="114"/>
      <c r="X826" s="114"/>
      <c r="Y826" s="114"/>
      <c r="Z826" s="114"/>
    </row>
    <row r="827" spans="1:26" ht="12" customHeight="1">
      <c r="A827" s="116"/>
      <c r="B827" s="116"/>
      <c r="C827" s="129"/>
      <c r="D827" s="116"/>
      <c r="E827" s="117"/>
      <c r="F827" s="116"/>
      <c r="G827" s="117"/>
      <c r="H827" s="116"/>
      <c r="I827" s="117"/>
      <c r="J827" s="116"/>
      <c r="K827" s="117"/>
      <c r="L827" s="114"/>
      <c r="M827" s="114"/>
      <c r="N827" s="114"/>
      <c r="O827" s="114"/>
      <c r="P827" s="114"/>
      <c r="Q827" s="114"/>
      <c r="R827" s="114"/>
      <c r="S827" s="114"/>
      <c r="T827" s="114"/>
      <c r="U827" s="114"/>
      <c r="V827" s="114"/>
      <c r="W827" s="114"/>
      <c r="X827" s="114"/>
      <c r="Y827" s="114"/>
      <c r="Z827" s="114"/>
    </row>
    <row r="828" spans="1:26" ht="12" customHeight="1">
      <c r="A828" s="116"/>
      <c r="B828" s="116"/>
      <c r="C828" s="129"/>
      <c r="D828" s="116"/>
      <c r="E828" s="117"/>
      <c r="F828" s="116"/>
      <c r="G828" s="117"/>
      <c r="H828" s="116"/>
      <c r="I828" s="117"/>
      <c r="J828" s="116"/>
      <c r="K828" s="117"/>
      <c r="L828" s="114"/>
      <c r="M828" s="114"/>
      <c r="N828" s="114"/>
      <c r="O828" s="114"/>
      <c r="P828" s="114"/>
      <c r="Q828" s="114"/>
      <c r="R828" s="114"/>
      <c r="S828" s="114"/>
      <c r="T828" s="114"/>
      <c r="U828" s="114"/>
      <c r="V828" s="114"/>
      <c r="W828" s="114"/>
      <c r="X828" s="114"/>
      <c r="Y828" s="114"/>
      <c r="Z828" s="114"/>
    </row>
    <row r="829" spans="1:26" ht="12" customHeight="1">
      <c r="A829" s="116"/>
      <c r="B829" s="116"/>
      <c r="C829" s="129"/>
      <c r="D829" s="116"/>
      <c r="E829" s="117"/>
      <c r="F829" s="116"/>
      <c r="G829" s="117"/>
      <c r="H829" s="116"/>
      <c r="I829" s="117"/>
      <c r="J829" s="116"/>
      <c r="K829" s="117"/>
      <c r="L829" s="114"/>
      <c r="M829" s="114"/>
      <c r="N829" s="114"/>
      <c r="O829" s="114"/>
      <c r="P829" s="114"/>
      <c r="Q829" s="114"/>
      <c r="R829" s="114"/>
      <c r="S829" s="114"/>
      <c r="T829" s="114"/>
      <c r="U829" s="114"/>
      <c r="V829" s="114"/>
      <c r="W829" s="114"/>
      <c r="X829" s="114"/>
      <c r="Y829" s="114"/>
      <c r="Z829" s="114"/>
    </row>
    <row r="830" spans="1:26" ht="12" customHeight="1">
      <c r="A830" s="116"/>
      <c r="B830" s="116"/>
      <c r="C830" s="129"/>
      <c r="D830" s="116"/>
      <c r="E830" s="117"/>
      <c r="F830" s="116"/>
      <c r="G830" s="117"/>
      <c r="H830" s="116"/>
      <c r="I830" s="117"/>
      <c r="J830" s="116"/>
      <c r="K830" s="117"/>
      <c r="L830" s="114"/>
      <c r="M830" s="114"/>
      <c r="N830" s="114"/>
      <c r="O830" s="114"/>
      <c r="P830" s="114"/>
      <c r="Q830" s="114"/>
      <c r="R830" s="114"/>
      <c r="S830" s="114"/>
      <c r="T830" s="114"/>
      <c r="U830" s="114"/>
      <c r="V830" s="114"/>
      <c r="W830" s="114"/>
      <c r="X830" s="114"/>
      <c r="Y830" s="114"/>
      <c r="Z830" s="114"/>
    </row>
    <row r="831" spans="1:26" ht="12" customHeight="1">
      <c r="A831" s="116"/>
      <c r="B831" s="116"/>
      <c r="C831" s="129"/>
      <c r="D831" s="116"/>
      <c r="E831" s="117"/>
      <c r="F831" s="116"/>
      <c r="G831" s="117"/>
      <c r="H831" s="116"/>
      <c r="I831" s="117"/>
      <c r="J831" s="116"/>
      <c r="K831" s="117"/>
      <c r="L831" s="114"/>
      <c r="M831" s="114"/>
      <c r="N831" s="114"/>
      <c r="O831" s="114"/>
      <c r="P831" s="114"/>
      <c r="Q831" s="114"/>
      <c r="R831" s="114"/>
      <c r="S831" s="114"/>
      <c r="T831" s="114"/>
      <c r="U831" s="114"/>
      <c r="V831" s="114"/>
      <c r="W831" s="114"/>
      <c r="X831" s="114"/>
      <c r="Y831" s="114"/>
      <c r="Z831" s="114"/>
    </row>
    <row r="832" spans="1:26" ht="12" customHeight="1">
      <c r="A832" s="116"/>
      <c r="B832" s="116"/>
      <c r="C832" s="129"/>
      <c r="D832" s="116"/>
      <c r="E832" s="117"/>
      <c r="F832" s="116"/>
      <c r="G832" s="117"/>
      <c r="H832" s="116"/>
      <c r="I832" s="117"/>
      <c r="J832" s="116"/>
      <c r="K832" s="117"/>
      <c r="L832" s="114"/>
      <c r="M832" s="114"/>
      <c r="N832" s="114"/>
      <c r="O832" s="114"/>
      <c r="P832" s="114"/>
      <c r="Q832" s="114"/>
      <c r="R832" s="114"/>
      <c r="S832" s="114"/>
      <c r="T832" s="114"/>
      <c r="U832" s="114"/>
      <c r="V832" s="114"/>
      <c r="W832" s="114"/>
      <c r="X832" s="114"/>
      <c r="Y832" s="114"/>
      <c r="Z832" s="114"/>
    </row>
    <row r="833" spans="1:26" ht="12" customHeight="1">
      <c r="A833" s="116"/>
      <c r="B833" s="116"/>
      <c r="C833" s="129"/>
      <c r="D833" s="116"/>
      <c r="E833" s="117"/>
      <c r="F833" s="116"/>
      <c r="G833" s="117"/>
      <c r="H833" s="116"/>
      <c r="I833" s="117"/>
      <c r="J833" s="116"/>
      <c r="K833" s="117"/>
      <c r="L833" s="114"/>
      <c r="M833" s="114"/>
      <c r="N833" s="114"/>
      <c r="O833" s="114"/>
      <c r="P833" s="114"/>
      <c r="Q833" s="114"/>
      <c r="R833" s="114"/>
      <c r="S833" s="114"/>
      <c r="T833" s="114"/>
      <c r="U833" s="114"/>
      <c r="V833" s="114"/>
      <c r="W833" s="114"/>
      <c r="X833" s="114"/>
      <c r="Y833" s="114"/>
      <c r="Z833" s="114"/>
    </row>
    <row r="834" spans="1:26" ht="12" customHeight="1">
      <c r="A834" s="116"/>
      <c r="B834" s="116"/>
      <c r="C834" s="129"/>
      <c r="D834" s="116"/>
      <c r="E834" s="117"/>
      <c r="F834" s="116"/>
      <c r="G834" s="117"/>
      <c r="H834" s="116"/>
      <c r="I834" s="117"/>
      <c r="J834" s="116"/>
      <c r="K834" s="117"/>
      <c r="L834" s="114"/>
      <c r="M834" s="114"/>
      <c r="N834" s="114"/>
      <c r="O834" s="114"/>
      <c r="P834" s="114"/>
      <c r="Q834" s="114"/>
      <c r="R834" s="114"/>
      <c r="S834" s="114"/>
      <c r="T834" s="114"/>
      <c r="U834" s="114"/>
      <c r="V834" s="114"/>
      <c r="W834" s="114"/>
      <c r="X834" s="114"/>
      <c r="Y834" s="114"/>
      <c r="Z834" s="114"/>
    </row>
    <row r="835" spans="1:26" ht="12" customHeight="1">
      <c r="A835" s="116"/>
      <c r="B835" s="116"/>
      <c r="C835" s="129"/>
      <c r="D835" s="116"/>
      <c r="E835" s="117"/>
      <c r="F835" s="116"/>
      <c r="G835" s="117"/>
      <c r="H835" s="116"/>
      <c r="I835" s="117"/>
      <c r="J835" s="116"/>
      <c r="K835" s="117"/>
      <c r="L835" s="114"/>
      <c r="M835" s="114"/>
      <c r="N835" s="114"/>
      <c r="O835" s="114"/>
      <c r="P835" s="114"/>
      <c r="Q835" s="114"/>
      <c r="R835" s="114"/>
      <c r="S835" s="114"/>
      <c r="T835" s="114"/>
      <c r="U835" s="114"/>
      <c r="V835" s="114"/>
      <c r="W835" s="114"/>
      <c r="X835" s="114"/>
      <c r="Y835" s="114"/>
      <c r="Z835" s="114"/>
    </row>
    <row r="836" spans="1:26" ht="12" customHeight="1">
      <c r="A836" s="116"/>
      <c r="B836" s="116"/>
      <c r="C836" s="129"/>
      <c r="D836" s="116"/>
      <c r="E836" s="117"/>
      <c r="F836" s="116"/>
      <c r="G836" s="117"/>
      <c r="H836" s="116"/>
      <c r="I836" s="117"/>
      <c r="J836" s="116"/>
      <c r="K836" s="117"/>
      <c r="L836" s="114"/>
      <c r="M836" s="114"/>
      <c r="N836" s="114"/>
      <c r="O836" s="114"/>
      <c r="P836" s="114"/>
      <c r="Q836" s="114"/>
      <c r="R836" s="114"/>
      <c r="S836" s="114"/>
      <c r="T836" s="114"/>
      <c r="U836" s="114"/>
      <c r="V836" s="114"/>
      <c r="W836" s="114"/>
      <c r="X836" s="114"/>
      <c r="Y836" s="114"/>
      <c r="Z836" s="114"/>
    </row>
    <row r="837" spans="1:26" ht="12" customHeight="1">
      <c r="A837" s="116"/>
      <c r="B837" s="116"/>
      <c r="C837" s="129"/>
      <c r="D837" s="116"/>
      <c r="E837" s="117"/>
      <c r="F837" s="116"/>
      <c r="G837" s="117"/>
      <c r="H837" s="116"/>
      <c r="I837" s="117"/>
      <c r="J837" s="116"/>
      <c r="K837" s="117"/>
      <c r="L837" s="114"/>
      <c r="M837" s="114"/>
      <c r="N837" s="114"/>
      <c r="O837" s="114"/>
      <c r="P837" s="114"/>
      <c r="Q837" s="114"/>
      <c r="R837" s="114"/>
      <c r="S837" s="114"/>
      <c r="T837" s="114"/>
      <c r="U837" s="114"/>
      <c r="V837" s="114"/>
      <c r="W837" s="114"/>
      <c r="X837" s="114"/>
      <c r="Y837" s="114"/>
      <c r="Z837" s="114"/>
    </row>
    <row r="838" spans="1:26" ht="12" customHeight="1">
      <c r="A838" s="116"/>
      <c r="B838" s="116"/>
      <c r="C838" s="129"/>
      <c r="D838" s="116"/>
      <c r="E838" s="117"/>
      <c r="F838" s="116"/>
      <c r="G838" s="117"/>
      <c r="H838" s="116"/>
      <c r="I838" s="117"/>
      <c r="J838" s="116"/>
      <c r="K838" s="117"/>
      <c r="L838" s="114"/>
      <c r="M838" s="114"/>
      <c r="N838" s="114"/>
      <c r="O838" s="114"/>
      <c r="P838" s="114"/>
      <c r="Q838" s="114"/>
      <c r="R838" s="114"/>
      <c r="S838" s="114"/>
      <c r="T838" s="114"/>
      <c r="U838" s="114"/>
      <c r="V838" s="114"/>
      <c r="W838" s="114"/>
      <c r="X838" s="114"/>
      <c r="Y838" s="114"/>
      <c r="Z838" s="114"/>
    </row>
    <row r="839" spans="1:26" ht="12" customHeight="1">
      <c r="A839" s="116"/>
      <c r="B839" s="116"/>
      <c r="C839" s="129"/>
      <c r="D839" s="116"/>
      <c r="E839" s="117"/>
      <c r="F839" s="116"/>
      <c r="G839" s="117"/>
      <c r="H839" s="116"/>
      <c r="I839" s="117"/>
      <c r="J839" s="116"/>
      <c r="K839" s="117"/>
      <c r="L839" s="114"/>
      <c r="M839" s="114"/>
      <c r="N839" s="114"/>
      <c r="O839" s="114"/>
      <c r="P839" s="114"/>
      <c r="Q839" s="114"/>
      <c r="R839" s="114"/>
      <c r="S839" s="114"/>
      <c r="T839" s="114"/>
      <c r="U839" s="114"/>
      <c r="V839" s="114"/>
      <c r="W839" s="114"/>
      <c r="X839" s="114"/>
      <c r="Y839" s="114"/>
      <c r="Z839" s="114"/>
    </row>
    <row r="840" spans="1:26" ht="12" customHeight="1">
      <c r="A840" s="116"/>
      <c r="B840" s="116"/>
      <c r="C840" s="129"/>
      <c r="D840" s="116"/>
      <c r="E840" s="117"/>
      <c r="F840" s="116"/>
      <c r="G840" s="117"/>
      <c r="H840" s="116"/>
      <c r="I840" s="117"/>
      <c r="J840" s="116"/>
      <c r="K840" s="117"/>
      <c r="L840" s="114"/>
      <c r="M840" s="114"/>
      <c r="N840" s="114"/>
      <c r="O840" s="114"/>
      <c r="P840" s="114"/>
      <c r="Q840" s="114"/>
      <c r="R840" s="114"/>
      <c r="S840" s="114"/>
      <c r="T840" s="114"/>
      <c r="U840" s="114"/>
      <c r="V840" s="114"/>
      <c r="W840" s="114"/>
      <c r="X840" s="114"/>
      <c r="Y840" s="114"/>
      <c r="Z840" s="114"/>
    </row>
    <row r="841" spans="1:26" ht="12" customHeight="1">
      <c r="A841" s="116"/>
      <c r="B841" s="116"/>
      <c r="C841" s="129"/>
      <c r="D841" s="116"/>
      <c r="E841" s="117"/>
      <c r="F841" s="116"/>
      <c r="G841" s="117"/>
      <c r="H841" s="116"/>
      <c r="I841" s="117"/>
      <c r="J841" s="116"/>
      <c r="K841" s="117"/>
      <c r="L841" s="114"/>
      <c r="M841" s="114"/>
      <c r="N841" s="114"/>
      <c r="O841" s="114"/>
      <c r="P841" s="114"/>
      <c r="Q841" s="114"/>
      <c r="R841" s="114"/>
      <c r="S841" s="114"/>
      <c r="T841" s="114"/>
      <c r="U841" s="114"/>
      <c r="V841" s="114"/>
      <c r="W841" s="114"/>
      <c r="X841" s="114"/>
      <c r="Y841" s="114"/>
      <c r="Z841" s="114"/>
    </row>
    <row r="842" spans="1:26" ht="12" customHeight="1">
      <c r="A842" s="116"/>
      <c r="B842" s="116"/>
      <c r="C842" s="129"/>
      <c r="D842" s="116"/>
      <c r="E842" s="117"/>
      <c r="F842" s="116"/>
      <c r="G842" s="117"/>
      <c r="H842" s="116"/>
      <c r="I842" s="117"/>
      <c r="J842" s="116"/>
      <c r="K842" s="117"/>
      <c r="L842" s="114"/>
      <c r="M842" s="114"/>
      <c r="N842" s="114"/>
      <c r="O842" s="114"/>
      <c r="P842" s="114"/>
      <c r="Q842" s="114"/>
      <c r="R842" s="114"/>
      <c r="S842" s="114"/>
      <c r="T842" s="114"/>
      <c r="U842" s="114"/>
      <c r="V842" s="114"/>
      <c r="W842" s="114"/>
      <c r="X842" s="114"/>
      <c r="Y842" s="114"/>
      <c r="Z842" s="114"/>
    </row>
    <row r="843" spans="1:26" ht="12" customHeight="1">
      <c r="A843" s="116"/>
      <c r="B843" s="116"/>
      <c r="C843" s="129"/>
      <c r="D843" s="116"/>
      <c r="E843" s="117"/>
      <c r="F843" s="116"/>
      <c r="G843" s="117"/>
      <c r="H843" s="116"/>
      <c r="I843" s="117"/>
      <c r="J843" s="116"/>
      <c r="K843" s="117"/>
      <c r="L843" s="114"/>
      <c r="M843" s="114"/>
      <c r="N843" s="114"/>
      <c r="O843" s="114"/>
      <c r="P843" s="114"/>
      <c r="Q843" s="114"/>
      <c r="R843" s="114"/>
      <c r="S843" s="114"/>
      <c r="T843" s="114"/>
      <c r="U843" s="114"/>
      <c r="V843" s="114"/>
      <c r="W843" s="114"/>
      <c r="X843" s="114"/>
      <c r="Y843" s="114"/>
      <c r="Z843" s="114"/>
    </row>
    <row r="844" spans="1:26" ht="12" customHeight="1">
      <c r="A844" s="116"/>
      <c r="B844" s="116"/>
      <c r="C844" s="129"/>
      <c r="D844" s="116"/>
      <c r="E844" s="117"/>
      <c r="F844" s="116"/>
      <c r="G844" s="117"/>
      <c r="H844" s="116"/>
      <c r="I844" s="117"/>
      <c r="J844" s="116"/>
      <c r="K844" s="117"/>
      <c r="L844" s="114"/>
      <c r="M844" s="114"/>
      <c r="N844" s="114"/>
      <c r="O844" s="114"/>
      <c r="P844" s="114"/>
      <c r="Q844" s="114"/>
      <c r="R844" s="114"/>
      <c r="S844" s="114"/>
      <c r="T844" s="114"/>
      <c r="U844" s="114"/>
      <c r="V844" s="114"/>
      <c r="W844" s="114"/>
      <c r="X844" s="114"/>
      <c r="Y844" s="114"/>
      <c r="Z844" s="114"/>
    </row>
    <row r="845" spans="1:26" ht="12" customHeight="1">
      <c r="A845" s="116"/>
      <c r="B845" s="116"/>
      <c r="C845" s="129"/>
      <c r="D845" s="116"/>
      <c r="E845" s="117"/>
      <c r="F845" s="116"/>
      <c r="G845" s="117"/>
      <c r="H845" s="116"/>
      <c r="I845" s="117"/>
      <c r="J845" s="116"/>
      <c r="K845" s="117"/>
      <c r="L845" s="114"/>
      <c r="M845" s="114"/>
      <c r="N845" s="114"/>
      <c r="O845" s="114"/>
      <c r="P845" s="114"/>
      <c r="Q845" s="114"/>
      <c r="R845" s="114"/>
      <c r="S845" s="114"/>
      <c r="T845" s="114"/>
      <c r="U845" s="114"/>
      <c r="V845" s="114"/>
      <c r="W845" s="114"/>
      <c r="X845" s="114"/>
      <c r="Y845" s="114"/>
      <c r="Z845" s="114"/>
    </row>
    <row r="846" spans="1:26" ht="12" customHeight="1">
      <c r="A846" s="116"/>
      <c r="B846" s="116"/>
      <c r="C846" s="129"/>
      <c r="D846" s="116"/>
      <c r="E846" s="117"/>
      <c r="F846" s="116"/>
      <c r="G846" s="117"/>
      <c r="H846" s="116"/>
      <c r="I846" s="117"/>
      <c r="J846" s="116"/>
      <c r="K846" s="117"/>
      <c r="L846" s="114"/>
      <c r="M846" s="114"/>
      <c r="N846" s="114"/>
      <c r="O846" s="114"/>
      <c r="P846" s="114"/>
      <c r="Q846" s="114"/>
      <c r="R846" s="114"/>
      <c r="S846" s="114"/>
      <c r="T846" s="114"/>
      <c r="U846" s="114"/>
      <c r="V846" s="114"/>
      <c r="W846" s="114"/>
      <c r="X846" s="114"/>
      <c r="Y846" s="114"/>
      <c r="Z846" s="114"/>
    </row>
    <row r="847" spans="1:26" ht="12" customHeight="1">
      <c r="A847" s="116"/>
      <c r="B847" s="116"/>
      <c r="C847" s="129"/>
      <c r="D847" s="116"/>
      <c r="E847" s="117"/>
      <c r="F847" s="116"/>
      <c r="G847" s="117"/>
      <c r="H847" s="116"/>
      <c r="I847" s="117"/>
      <c r="J847" s="116"/>
      <c r="K847" s="117"/>
      <c r="L847" s="114"/>
      <c r="M847" s="114"/>
      <c r="N847" s="114"/>
      <c r="O847" s="114"/>
      <c r="P847" s="114"/>
      <c r="Q847" s="114"/>
      <c r="R847" s="114"/>
      <c r="S847" s="114"/>
      <c r="T847" s="114"/>
      <c r="U847" s="114"/>
      <c r="V847" s="114"/>
      <c r="W847" s="114"/>
      <c r="X847" s="114"/>
      <c r="Y847" s="114"/>
      <c r="Z847" s="114"/>
    </row>
    <row r="848" spans="1:26" ht="12" customHeight="1">
      <c r="A848" s="116"/>
      <c r="B848" s="116"/>
      <c r="C848" s="129"/>
      <c r="D848" s="116"/>
      <c r="E848" s="117"/>
      <c r="F848" s="116"/>
      <c r="G848" s="117"/>
      <c r="H848" s="116"/>
      <c r="I848" s="117"/>
      <c r="J848" s="116"/>
      <c r="K848" s="117"/>
      <c r="L848" s="114"/>
      <c r="M848" s="114"/>
      <c r="N848" s="114"/>
      <c r="O848" s="114"/>
      <c r="P848" s="114"/>
      <c r="Q848" s="114"/>
      <c r="R848" s="114"/>
      <c r="S848" s="114"/>
      <c r="T848" s="114"/>
      <c r="U848" s="114"/>
      <c r="V848" s="114"/>
      <c r="W848" s="114"/>
      <c r="X848" s="114"/>
      <c r="Y848" s="114"/>
      <c r="Z848" s="114"/>
    </row>
    <row r="849" spans="1:26" ht="12" customHeight="1">
      <c r="A849" s="116"/>
      <c r="B849" s="116"/>
      <c r="C849" s="129"/>
      <c r="D849" s="116"/>
      <c r="E849" s="117"/>
      <c r="F849" s="116"/>
      <c r="G849" s="117"/>
      <c r="H849" s="116"/>
      <c r="I849" s="117"/>
      <c r="J849" s="116"/>
      <c r="K849" s="117"/>
      <c r="L849" s="114"/>
      <c r="M849" s="114"/>
      <c r="N849" s="114"/>
      <c r="O849" s="114"/>
      <c r="P849" s="114"/>
      <c r="Q849" s="114"/>
      <c r="R849" s="114"/>
      <c r="S849" s="114"/>
      <c r="T849" s="114"/>
      <c r="U849" s="114"/>
      <c r="V849" s="114"/>
      <c r="W849" s="114"/>
      <c r="X849" s="114"/>
      <c r="Y849" s="114"/>
      <c r="Z849" s="114"/>
    </row>
    <row r="850" spans="1:26" ht="12" customHeight="1">
      <c r="A850" s="116"/>
      <c r="B850" s="116"/>
      <c r="C850" s="129"/>
      <c r="D850" s="116"/>
      <c r="E850" s="117"/>
      <c r="F850" s="116"/>
      <c r="G850" s="117"/>
      <c r="H850" s="116"/>
      <c r="I850" s="117"/>
      <c r="J850" s="116"/>
      <c r="K850" s="117"/>
      <c r="L850" s="114"/>
      <c r="M850" s="114"/>
      <c r="N850" s="114"/>
      <c r="O850" s="114"/>
      <c r="P850" s="114"/>
      <c r="Q850" s="114"/>
      <c r="R850" s="114"/>
      <c r="S850" s="114"/>
      <c r="T850" s="114"/>
      <c r="U850" s="114"/>
      <c r="V850" s="114"/>
      <c r="W850" s="114"/>
      <c r="X850" s="114"/>
      <c r="Y850" s="114"/>
      <c r="Z850" s="114"/>
    </row>
    <row r="851" spans="1:26" ht="12" customHeight="1">
      <c r="A851" s="116"/>
      <c r="B851" s="116"/>
      <c r="C851" s="129"/>
      <c r="D851" s="116"/>
      <c r="E851" s="117"/>
      <c r="F851" s="116"/>
      <c r="G851" s="117"/>
      <c r="H851" s="116"/>
      <c r="I851" s="117"/>
      <c r="J851" s="116"/>
      <c r="K851" s="117"/>
      <c r="L851" s="114"/>
      <c r="M851" s="114"/>
      <c r="N851" s="114"/>
      <c r="O851" s="114"/>
      <c r="P851" s="114"/>
      <c r="Q851" s="114"/>
      <c r="R851" s="114"/>
      <c r="S851" s="114"/>
      <c r="T851" s="114"/>
      <c r="U851" s="114"/>
      <c r="V851" s="114"/>
      <c r="W851" s="114"/>
      <c r="X851" s="114"/>
      <c r="Y851" s="114"/>
      <c r="Z851" s="114"/>
    </row>
    <row r="852" spans="1:26" ht="12" customHeight="1">
      <c r="A852" s="116"/>
      <c r="B852" s="116"/>
      <c r="C852" s="129"/>
      <c r="D852" s="116"/>
      <c r="E852" s="117"/>
      <c r="F852" s="116"/>
      <c r="G852" s="117"/>
      <c r="H852" s="116"/>
      <c r="I852" s="117"/>
      <c r="J852" s="116"/>
      <c r="K852" s="117"/>
      <c r="L852" s="114"/>
      <c r="M852" s="114"/>
      <c r="N852" s="114"/>
      <c r="O852" s="114"/>
      <c r="P852" s="114"/>
      <c r="Q852" s="114"/>
      <c r="R852" s="114"/>
      <c r="S852" s="114"/>
      <c r="T852" s="114"/>
      <c r="U852" s="114"/>
      <c r="V852" s="114"/>
      <c r="W852" s="114"/>
      <c r="X852" s="114"/>
      <c r="Y852" s="114"/>
      <c r="Z852" s="114"/>
    </row>
    <row r="853" spans="1:26" ht="12" customHeight="1">
      <c r="A853" s="116"/>
      <c r="B853" s="116"/>
      <c r="C853" s="129"/>
      <c r="D853" s="116"/>
      <c r="E853" s="117"/>
      <c r="F853" s="116"/>
      <c r="G853" s="117"/>
      <c r="H853" s="116"/>
      <c r="I853" s="117"/>
      <c r="J853" s="116"/>
      <c r="K853" s="117"/>
      <c r="L853" s="114"/>
      <c r="M853" s="114"/>
      <c r="N853" s="114"/>
      <c r="O853" s="114"/>
      <c r="P853" s="114"/>
      <c r="Q853" s="114"/>
      <c r="R853" s="114"/>
      <c r="S853" s="114"/>
      <c r="T853" s="114"/>
      <c r="U853" s="114"/>
      <c r="V853" s="114"/>
      <c r="W853" s="114"/>
      <c r="X853" s="114"/>
      <c r="Y853" s="114"/>
      <c r="Z853" s="114"/>
    </row>
    <row r="854" spans="1:26" ht="12" customHeight="1">
      <c r="A854" s="116"/>
      <c r="B854" s="116"/>
      <c r="C854" s="129"/>
      <c r="D854" s="116"/>
      <c r="E854" s="117"/>
      <c r="F854" s="116"/>
      <c r="G854" s="117"/>
      <c r="H854" s="116"/>
      <c r="I854" s="117"/>
      <c r="J854" s="116"/>
      <c r="K854" s="117"/>
      <c r="L854" s="114"/>
      <c r="M854" s="114"/>
      <c r="N854" s="114"/>
      <c r="O854" s="114"/>
      <c r="P854" s="114"/>
      <c r="Q854" s="114"/>
      <c r="R854" s="114"/>
      <c r="S854" s="114"/>
      <c r="T854" s="114"/>
      <c r="U854" s="114"/>
      <c r="V854" s="114"/>
      <c r="W854" s="114"/>
      <c r="X854" s="114"/>
      <c r="Y854" s="114"/>
      <c r="Z854" s="114"/>
    </row>
    <row r="855" spans="1:26" ht="12" customHeight="1">
      <c r="A855" s="116"/>
      <c r="B855" s="116"/>
      <c r="C855" s="129"/>
      <c r="D855" s="116"/>
      <c r="E855" s="117"/>
      <c r="F855" s="116"/>
      <c r="G855" s="117"/>
      <c r="H855" s="116"/>
      <c r="I855" s="117"/>
      <c r="J855" s="116"/>
      <c r="K855" s="117"/>
      <c r="L855" s="114"/>
      <c r="M855" s="114"/>
      <c r="N855" s="114"/>
      <c r="O855" s="114"/>
      <c r="P855" s="114"/>
      <c r="Q855" s="114"/>
      <c r="R855" s="114"/>
      <c r="S855" s="114"/>
      <c r="T855" s="114"/>
      <c r="U855" s="114"/>
      <c r="V855" s="114"/>
      <c r="W855" s="114"/>
      <c r="X855" s="114"/>
      <c r="Y855" s="114"/>
      <c r="Z855" s="114"/>
    </row>
    <row r="856" spans="1:26" ht="12" customHeight="1">
      <c r="A856" s="116"/>
      <c r="B856" s="116"/>
      <c r="C856" s="129"/>
      <c r="D856" s="116"/>
      <c r="E856" s="117"/>
      <c r="F856" s="116"/>
      <c r="G856" s="117"/>
      <c r="H856" s="116"/>
      <c r="I856" s="117"/>
      <c r="J856" s="116"/>
      <c r="K856" s="117"/>
      <c r="L856" s="114"/>
      <c r="M856" s="114"/>
      <c r="N856" s="114"/>
      <c r="O856" s="114"/>
      <c r="P856" s="114"/>
      <c r="Q856" s="114"/>
      <c r="R856" s="114"/>
      <c r="S856" s="114"/>
      <c r="T856" s="114"/>
      <c r="U856" s="114"/>
      <c r="V856" s="114"/>
      <c r="W856" s="114"/>
      <c r="X856" s="114"/>
      <c r="Y856" s="114"/>
      <c r="Z856" s="114"/>
    </row>
    <row r="857" spans="1:26" ht="12" customHeight="1">
      <c r="A857" s="116"/>
      <c r="B857" s="116"/>
      <c r="C857" s="129"/>
      <c r="D857" s="116"/>
      <c r="E857" s="117"/>
      <c r="F857" s="116"/>
      <c r="G857" s="117"/>
      <c r="H857" s="116"/>
      <c r="I857" s="117"/>
      <c r="J857" s="116"/>
      <c r="K857" s="117"/>
      <c r="L857" s="114"/>
      <c r="M857" s="114"/>
      <c r="N857" s="114"/>
      <c r="O857" s="114"/>
      <c r="P857" s="114"/>
      <c r="Q857" s="114"/>
      <c r="R857" s="114"/>
      <c r="S857" s="114"/>
      <c r="T857" s="114"/>
      <c r="U857" s="114"/>
      <c r="V857" s="114"/>
      <c r="W857" s="114"/>
      <c r="X857" s="114"/>
      <c r="Y857" s="114"/>
      <c r="Z857" s="114"/>
    </row>
    <row r="858" spans="1:26" ht="12" customHeight="1">
      <c r="A858" s="116"/>
      <c r="B858" s="116"/>
      <c r="C858" s="129"/>
      <c r="D858" s="116"/>
      <c r="E858" s="117"/>
      <c r="F858" s="116"/>
      <c r="G858" s="117"/>
      <c r="H858" s="116"/>
      <c r="I858" s="117"/>
      <c r="J858" s="116"/>
      <c r="K858" s="117"/>
      <c r="L858" s="114"/>
      <c r="M858" s="114"/>
      <c r="N858" s="114"/>
      <c r="O858" s="114"/>
      <c r="P858" s="114"/>
      <c r="Q858" s="114"/>
      <c r="R858" s="114"/>
      <c r="S858" s="114"/>
      <c r="T858" s="114"/>
      <c r="U858" s="114"/>
      <c r="V858" s="114"/>
      <c r="W858" s="114"/>
      <c r="X858" s="114"/>
      <c r="Y858" s="114"/>
      <c r="Z858" s="114"/>
    </row>
    <row r="859" spans="1:26" ht="12" customHeight="1">
      <c r="A859" s="116"/>
      <c r="B859" s="116"/>
      <c r="C859" s="129"/>
      <c r="D859" s="116"/>
      <c r="E859" s="117"/>
      <c r="F859" s="116"/>
      <c r="G859" s="117"/>
      <c r="H859" s="116"/>
      <c r="I859" s="117"/>
      <c r="J859" s="116"/>
      <c r="K859" s="117"/>
      <c r="L859" s="114"/>
      <c r="M859" s="114"/>
      <c r="N859" s="114"/>
      <c r="O859" s="114"/>
      <c r="P859" s="114"/>
      <c r="Q859" s="114"/>
      <c r="R859" s="114"/>
      <c r="S859" s="114"/>
      <c r="T859" s="114"/>
      <c r="U859" s="114"/>
      <c r="V859" s="114"/>
      <c r="W859" s="114"/>
      <c r="X859" s="114"/>
      <c r="Y859" s="114"/>
      <c r="Z859" s="114"/>
    </row>
    <row r="860" spans="1:26" ht="12" customHeight="1">
      <c r="A860" s="116"/>
      <c r="B860" s="116"/>
      <c r="C860" s="129"/>
      <c r="D860" s="116"/>
      <c r="E860" s="117"/>
      <c r="F860" s="116"/>
      <c r="G860" s="117"/>
      <c r="H860" s="116"/>
      <c r="I860" s="117"/>
      <c r="J860" s="116"/>
      <c r="K860" s="117"/>
      <c r="L860" s="114"/>
      <c r="M860" s="114"/>
      <c r="N860" s="114"/>
      <c r="O860" s="114"/>
      <c r="P860" s="114"/>
      <c r="Q860" s="114"/>
      <c r="R860" s="114"/>
      <c r="S860" s="114"/>
      <c r="T860" s="114"/>
      <c r="U860" s="114"/>
      <c r="V860" s="114"/>
      <c r="W860" s="114"/>
      <c r="X860" s="114"/>
      <c r="Y860" s="114"/>
      <c r="Z860" s="114"/>
    </row>
    <row r="861" spans="1:26" ht="12" customHeight="1">
      <c r="A861" s="116"/>
      <c r="B861" s="116"/>
      <c r="C861" s="129"/>
      <c r="D861" s="116"/>
      <c r="E861" s="117"/>
      <c r="F861" s="116"/>
      <c r="G861" s="117"/>
      <c r="H861" s="116"/>
      <c r="I861" s="117"/>
      <c r="J861" s="116"/>
      <c r="K861" s="117"/>
      <c r="L861" s="114"/>
      <c r="M861" s="114"/>
      <c r="N861" s="114"/>
      <c r="O861" s="114"/>
      <c r="P861" s="114"/>
      <c r="Q861" s="114"/>
      <c r="R861" s="114"/>
      <c r="S861" s="114"/>
      <c r="T861" s="114"/>
      <c r="U861" s="114"/>
      <c r="V861" s="114"/>
      <c r="W861" s="114"/>
      <c r="X861" s="114"/>
      <c r="Y861" s="114"/>
      <c r="Z861" s="114"/>
    </row>
    <row r="862" spans="1:26" ht="12" customHeight="1">
      <c r="A862" s="116"/>
      <c r="B862" s="116"/>
      <c r="C862" s="129"/>
      <c r="D862" s="116"/>
      <c r="E862" s="117"/>
      <c r="F862" s="116"/>
      <c r="G862" s="117"/>
      <c r="H862" s="116"/>
      <c r="I862" s="117"/>
      <c r="J862" s="116"/>
      <c r="K862" s="117"/>
      <c r="L862" s="114"/>
      <c r="M862" s="114"/>
      <c r="N862" s="114"/>
      <c r="O862" s="114"/>
      <c r="P862" s="114"/>
      <c r="Q862" s="114"/>
      <c r="R862" s="114"/>
      <c r="S862" s="114"/>
      <c r="T862" s="114"/>
      <c r="U862" s="114"/>
      <c r="V862" s="114"/>
      <c r="W862" s="114"/>
      <c r="X862" s="114"/>
      <c r="Y862" s="114"/>
      <c r="Z862" s="114"/>
    </row>
    <row r="863" spans="1:26" ht="12" customHeight="1">
      <c r="A863" s="116"/>
      <c r="B863" s="116"/>
      <c r="C863" s="129"/>
      <c r="D863" s="116"/>
      <c r="E863" s="117"/>
      <c r="F863" s="116"/>
      <c r="G863" s="117"/>
      <c r="H863" s="116"/>
      <c r="I863" s="117"/>
      <c r="J863" s="116"/>
      <c r="K863" s="117"/>
      <c r="L863" s="114"/>
      <c r="M863" s="114"/>
      <c r="N863" s="114"/>
      <c r="O863" s="114"/>
      <c r="P863" s="114"/>
      <c r="Q863" s="114"/>
      <c r="R863" s="114"/>
      <c r="S863" s="114"/>
      <c r="T863" s="114"/>
      <c r="U863" s="114"/>
      <c r="V863" s="114"/>
      <c r="W863" s="114"/>
      <c r="X863" s="114"/>
      <c r="Y863" s="114"/>
      <c r="Z863" s="114"/>
    </row>
    <row r="864" spans="1:26" ht="12" customHeight="1">
      <c r="A864" s="116"/>
      <c r="B864" s="116"/>
      <c r="C864" s="129"/>
      <c r="D864" s="116"/>
      <c r="E864" s="117"/>
      <c r="F864" s="116"/>
      <c r="G864" s="117"/>
      <c r="H864" s="116"/>
      <c r="I864" s="117"/>
      <c r="J864" s="116"/>
      <c r="K864" s="117"/>
      <c r="L864" s="114"/>
      <c r="M864" s="114"/>
      <c r="N864" s="114"/>
      <c r="O864" s="114"/>
      <c r="P864" s="114"/>
      <c r="Q864" s="114"/>
      <c r="R864" s="114"/>
      <c r="S864" s="114"/>
      <c r="T864" s="114"/>
      <c r="U864" s="114"/>
      <c r="V864" s="114"/>
      <c r="W864" s="114"/>
      <c r="X864" s="114"/>
      <c r="Y864" s="114"/>
      <c r="Z864" s="114"/>
    </row>
    <row r="865" spans="1:26" ht="12" customHeight="1">
      <c r="A865" s="116"/>
      <c r="B865" s="116"/>
      <c r="C865" s="129"/>
      <c r="D865" s="116"/>
      <c r="E865" s="117"/>
      <c r="F865" s="116"/>
      <c r="G865" s="117"/>
      <c r="H865" s="116"/>
      <c r="I865" s="117"/>
      <c r="J865" s="116"/>
      <c r="K865" s="117"/>
      <c r="L865" s="114"/>
      <c r="M865" s="114"/>
      <c r="N865" s="114"/>
      <c r="O865" s="114"/>
      <c r="P865" s="114"/>
      <c r="Q865" s="114"/>
      <c r="R865" s="114"/>
      <c r="S865" s="114"/>
      <c r="T865" s="114"/>
      <c r="U865" s="114"/>
      <c r="V865" s="114"/>
      <c r="W865" s="114"/>
      <c r="X865" s="114"/>
      <c r="Y865" s="114"/>
      <c r="Z865" s="114"/>
    </row>
    <row r="866" spans="1:26" ht="12" customHeight="1">
      <c r="A866" s="116"/>
      <c r="B866" s="116"/>
      <c r="C866" s="129"/>
      <c r="D866" s="116"/>
      <c r="E866" s="117"/>
      <c r="F866" s="116"/>
      <c r="G866" s="117"/>
      <c r="H866" s="116"/>
      <c r="I866" s="117"/>
      <c r="J866" s="116"/>
      <c r="K866" s="117"/>
      <c r="L866" s="114"/>
      <c r="M866" s="114"/>
      <c r="N866" s="114"/>
      <c r="O866" s="114"/>
      <c r="P866" s="114"/>
      <c r="Q866" s="114"/>
      <c r="R866" s="114"/>
      <c r="S866" s="114"/>
      <c r="T866" s="114"/>
      <c r="U866" s="114"/>
      <c r="V866" s="114"/>
      <c r="W866" s="114"/>
      <c r="X866" s="114"/>
      <c r="Y866" s="114"/>
      <c r="Z866" s="114"/>
    </row>
    <row r="867" spans="1:26" ht="12" customHeight="1">
      <c r="A867" s="116"/>
      <c r="B867" s="116"/>
      <c r="C867" s="129"/>
      <c r="D867" s="116"/>
      <c r="E867" s="117"/>
      <c r="F867" s="116"/>
      <c r="G867" s="117"/>
      <c r="H867" s="116"/>
      <c r="I867" s="117"/>
      <c r="J867" s="116"/>
      <c r="K867" s="117"/>
      <c r="L867" s="114"/>
      <c r="M867" s="114"/>
      <c r="N867" s="114"/>
      <c r="O867" s="114"/>
      <c r="P867" s="114"/>
      <c r="Q867" s="114"/>
      <c r="R867" s="114"/>
      <c r="S867" s="114"/>
      <c r="T867" s="114"/>
      <c r="U867" s="114"/>
      <c r="V867" s="114"/>
      <c r="W867" s="114"/>
      <c r="X867" s="114"/>
      <c r="Y867" s="114"/>
      <c r="Z867" s="114"/>
    </row>
    <row r="868" spans="1:26" ht="12" customHeight="1">
      <c r="A868" s="116"/>
      <c r="B868" s="116"/>
      <c r="C868" s="129"/>
      <c r="D868" s="116"/>
      <c r="E868" s="117"/>
      <c r="F868" s="116"/>
      <c r="G868" s="117"/>
      <c r="H868" s="116"/>
      <c r="I868" s="117"/>
      <c r="J868" s="116"/>
      <c r="K868" s="117"/>
      <c r="L868" s="114"/>
      <c r="M868" s="114"/>
      <c r="N868" s="114"/>
      <c r="O868" s="114"/>
      <c r="P868" s="114"/>
      <c r="Q868" s="114"/>
      <c r="R868" s="114"/>
      <c r="S868" s="114"/>
      <c r="T868" s="114"/>
      <c r="U868" s="114"/>
      <c r="V868" s="114"/>
      <c r="W868" s="114"/>
      <c r="X868" s="114"/>
      <c r="Y868" s="114"/>
      <c r="Z868" s="114"/>
    </row>
    <row r="869" spans="1:26" ht="12" customHeight="1">
      <c r="A869" s="116"/>
      <c r="B869" s="116"/>
      <c r="C869" s="129"/>
      <c r="D869" s="116"/>
      <c r="E869" s="117"/>
      <c r="F869" s="116"/>
      <c r="G869" s="117"/>
      <c r="H869" s="116"/>
      <c r="I869" s="117"/>
      <c r="J869" s="116"/>
      <c r="K869" s="117"/>
      <c r="L869" s="114"/>
      <c r="M869" s="114"/>
      <c r="N869" s="114"/>
      <c r="O869" s="114"/>
      <c r="P869" s="114"/>
      <c r="Q869" s="114"/>
      <c r="R869" s="114"/>
      <c r="S869" s="114"/>
      <c r="T869" s="114"/>
      <c r="U869" s="114"/>
      <c r="V869" s="114"/>
      <c r="W869" s="114"/>
      <c r="X869" s="114"/>
      <c r="Y869" s="114"/>
      <c r="Z869" s="114"/>
    </row>
    <row r="870" spans="1:26" ht="12" customHeight="1">
      <c r="A870" s="116"/>
      <c r="B870" s="116"/>
      <c r="C870" s="129"/>
      <c r="D870" s="116"/>
      <c r="E870" s="117"/>
      <c r="F870" s="116"/>
      <c r="G870" s="117"/>
      <c r="H870" s="116"/>
      <c r="I870" s="117"/>
      <c r="J870" s="116"/>
      <c r="K870" s="117"/>
      <c r="L870" s="114"/>
      <c r="M870" s="114"/>
      <c r="N870" s="114"/>
      <c r="O870" s="114"/>
      <c r="P870" s="114"/>
      <c r="Q870" s="114"/>
      <c r="R870" s="114"/>
      <c r="S870" s="114"/>
      <c r="T870" s="114"/>
      <c r="U870" s="114"/>
      <c r="V870" s="114"/>
      <c r="W870" s="114"/>
      <c r="X870" s="114"/>
      <c r="Y870" s="114"/>
      <c r="Z870" s="114"/>
    </row>
    <row r="871" spans="1:26" ht="12" customHeight="1">
      <c r="A871" s="116"/>
      <c r="B871" s="116"/>
      <c r="C871" s="129"/>
      <c r="D871" s="116"/>
      <c r="E871" s="117"/>
      <c r="F871" s="116"/>
      <c r="G871" s="117"/>
      <c r="H871" s="116"/>
      <c r="I871" s="117"/>
      <c r="J871" s="116"/>
      <c r="K871" s="117"/>
      <c r="L871" s="114"/>
      <c r="M871" s="114"/>
      <c r="N871" s="114"/>
      <c r="O871" s="114"/>
      <c r="P871" s="114"/>
      <c r="Q871" s="114"/>
      <c r="R871" s="114"/>
      <c r="S871" s="114"/>
      <c r="T871" s="114"/>
      <c r="U871" s="114"/>
      <c r="V871" s="114"/>
      <c r="W871" s="114"/>
      <c r="X871" s="114"/>
      <c r="Y871" s="114"/>
      <c r="Z871" s="114"/>
    </row>
    <row r="872" spans="1:26" ht="12" customHeight="1">
      <c r="A872" s="116"/>
      <c r="B872" s="116"/>
      <c r="C872" s="129"/>
      <c r="D872" s="116"/>
      <c r="E872" s="117"/>
      <c r="F872" s="116"/>
      <c r="G872" s="117"/>
      <c r="H872" s="116"/>
      <c r="I872" s="117"/>
      <c r="J872" s="116"/>
      <c r="K872" s="117"/>
      <c r="L872" s="114"/>
      <c r="M872" s="114"/>
      <c r="N872" s="114"/>
      <c r="O872" s="114"/>
      <c r="P872" s="114"/>
      <c r="Q872" s="114"/>
      <c r="R872" s="114"/>
      <c r="S872" s="114"/>
      <c r="T872" s="114"/>
      <c r="U872" s="114"/>
      <c r="V872" s="114"/>
      <c r="W872" s="114"/>
      <c r="X872" s="114"/>
      <c r="Y872" s="114"/>
      <c r="Z872" s="114"/>
    </row>
    <row r="873" spans="1:26" ht="12" customHeight="1">
      <c r="A873" s="116"/>
      <c r="B873" s="116"/>
      <c r="C873" s="129"/>
      <c r="D873" s="116"/>
      <c r="E873" s="117"/>
      <c r="F873" s="116"/>
      <c r="G873" s="117"/>
      <c r="H873" s="116"/>
      <c r="I873" s="117"/>
      <c r="J873" s="116"/>
      <c r="K873" s="117"/>
      <c r="L873" s="114"/>
      <c r="M873" s="114"/>
      <c r="N873" s="114"/>
      <c r="O873" s="114"/>
      <c r="P873" s="114"/>
      <c r="Q873" s="114"/>
      <c r="R873" s="114"/>
      <c r="S873" s="114"/>
      <c r="T873" s="114"/>
      <c r="U873" s="114"/>
      <c r="V873" s="114"/>
      <c r="W873" s="114"/>
      <c r="X873" s="114"/>
      <c r="Y873" s="114"/>
      <c r="Z873" s="114"/>
    </row>
    <row r="874" spans="1:26" ht="12" customHeight="1">
      <c r="A874" s="116"/>
      <c r="B874" s="116"/>
      <c r="C874" s="129"/>
      <c r="D874" s="116"/>
      <c r="E874" s="117"/>
      <c r="F874" s="116"/>
      <c r="G874" s="117"/>
      <c r="H874" s="116"/>
      <c r="I874" s="117"/>
      <c r="J874" s="116"/>
      <c r="K874" s="117"/>
      <c r="L874" s="114"/>
      <c r="M874" s="114"/>
      <c r="N874" s="114"/>
      <c r="O874" s="114"/>
      <c r="P874" s="114"/>
      <c r="Q874" s="114"/>
      <c r="R874" s="114"/>
      <c r="S874" s="114"/>
      <c r="T874" s="114"/>
      <c r="U874" s="114"/>
      <c r="V874" s="114"/>
      <c r="W874" s="114"/>
      <c r="X874" s="114"/>
      <c r="Y874" s="114"/>
      <c r="Z874" s="114"/>
    </row>
    <row r="875" spans="1:26" ht="12" customHeight="1">
      <c r="A875" s="116"/>
      <c r="B875" s="116"/>
      <c r="C875" s="129"/>
      <c r="D875" s="116"/>
      <c r="E875" s="117"/>
      <c r="F875" s="116"/>
      <c r="G875" s="117"/>
      <c r="H875" s="116"/>
      <c r="I875" s="117"/>
      <c r="J875" s="116"/>
      <c r="K875" s="117"/>
      <c r="L875" s="114"/>
      <c r="M875" s="114"/>
      <c r="N875" s="114"/>
      <c r="O875" s="114"/>
      <c r="P875" s="114"/>
      <c r="Q875" s="114"/>
      <c r="R875" s="114"/>
      <c r="S875" s="114"/>
      <c r="T875" s="114"/>
      <c r="U875" s="114"/>
      <c r="V875" s="114"/>
      <c r="W875" s="114"/>
      <c r="X875" s="114"/>
      <c r="Y875" s="114"/>
      <c r="Z875" s="114"/>
    </row>
    <row r="876" spans="1:26" ht="12" customHeight="1">
      <c r="A876" s="116"/>
      <c r="B876" s="116"/>
      <c r="C876" s="129"/>
      <c r="D876" s="116"/>
      <c r="E876" s="117"/>
      <c r="F876" s="116"/>
      <c r="G876" s="117"/>
      <c r="H876" s="116"/>
      <c r="I876" s="117"/>
      <c r="J876" s="116"/>
      <c r="K876" s="117"/>
      <c r="L876" s="114"/>
      <c r="M876" s="114"/>
      <c r="N876" s="114"/>
      <c r="O876" s="114"/>
      <c r="P876" s="114"/>
      <c r="Q876" s="114"/>
      <c r="R876" s="114"/>
      <c r="S876" s="114"/>
      <c r="T876" s="114"/>
      <c r="U876" s="114"/>
      <c r="V876" s="114"/>
      <c r="W876" s="114"/>
      <c r="X876" s="114"/>
      <c r="Y876" s="114"/>
      <c r="Z876" s="114"/>
    </row>
    <row r="877" spans="1:26" ht="12" customHeight="1">
      <c r="A877" s="116"/>
      <c r="B877" s="116"/>
      <c r="C877" s="129"/>
      <c r="D877" s="116"/>
      <c r="E877" s="117"/>
      <c r="F877" s="116"/>
      <c r="G877" s="117"/>
      <c r="H877" s="116"/>
      <c r="I877" s="117"/>
      <c r="J877" s="116"/>
      <c r="K877" s="117"/>
      <c r="L877" s="114"/>
      <c r="M877" s="114"/>
      <c r="N877" s="114"/>
      <c r="O877" s="114"/>
      <c r="P877" s="114"/>
      <c r="Q877" s="114"/>
      <c r="R877" s="114"/>
      <c r="S877" s="114"/>
      <c r="T877" s="114"/>
      <c r="U877" s="114"/>
      <c r="V877" s="114"/>
      <c r="W877" s="114"/>
      <c r="X877" s="114"/>
      <c r="Y877" s="114"/>
      <c r="Z877" s="114"/>
    </row>
    <row r="878" spans="1:26" ht="12" customHeight="1">
      <c r="A878" s="116"/>
      <c r="B878" s="116"/>
      <c r="C878" s="129"/>
      <c r="D878" s="116"/>
      <c r="E878" s="117"/>
      <c r="F878" s="116"/>
      <c r="G878" s="117"/>
      <c r="H878" s="116"/>
      <c r="I878" s="117"/>
      <c r="J878" s="116"/>
      <c r="K878" s="117"/>
      <c r="L878" s="114"/>
      <c r="M878" s="114"/>
      <c r="N878" s="114"/>
      <c r="O878" s="114"/>
      <c r="P878" s="114"/>
      <c r="Q878" s="114"/>
      <c r="R878" s="114"/>
      <c r="S878" s="114"/>
      <c r="T878" s="114"/>
      <c r="U878" s="114"/>
      <c r="V878" s="114"/>
      <c r="W878" s="114"/>
      <c r="X878" s="114"/>
      <c r="Y878" s="114"/>
      <c r="Z878" s="114"/>
    </row>
    <row r="879" spans="1:26" ht="12" customHeight="1">
      <c r="A879" s="116"/>
      <c r="B879" s="116"/>
      <c r="C879" s="129"/>
      <c r="D879" s="116"/>
      <c r="E879" s="117"/>
      <c r="F879" s="116"/>
      <c r="G879" s="117"/>
      <c r="H879" s="116"/>
      <c r="I879" s="117"/>
      <c r="J879" s="116"/>
      <c r="K879" s="117"/>
      <c r="L879" s="114"/>
      <c r="M879" s="114"/>
      <c r="N879" s="114"/>
      <c r="O879" s="114"/>
      <c r="P879" s="114"/>
      <c r="Q879" s="114"/>
      <c r="R879" s="114"/>
      <c r="S879" s="114"/>
      <c r="T879" s="114"/>
      <c r="U879" s="114"/>
      <c r="V879" s="114"/>
      <c r="W879" s="114"/>
      <c r="X879" s="114"/>
      <c r="Y879" s="114"/>
      <c r="Z879" s="114"/>
    </row>
    <row r="880" spans="1:26" ht="12" customHeight="1">
      <c r="A880" s="116"/>
      <c r="B880" s="116"/>
      <c r="C880" s="129"/>
      <c r="D880" s="116"/>
      <c r="E880" s="117"/>
      <c r="F880" s="116"/>
      <c r="G880" s="117"/>
      <c r="H880" s="116"/>
      <c r="I880" s="117"/>
      <c r="J880" s="116"/>
      <c r="K880" s="117"/>
      <c r="L880" s="114"/>
      <c r="M880" s="114"/>
      <c r="N880" s="114"/>
      <c r="O880" s="114"/>
      <c r="P880" s="114"/>
      <c r="Q880" s="114"/>
      <c r="R880" s="114"/>
      <c r="S880" s="114"/>
      <c r="T880" s="114"/>
      <c r="U880" s="114"/>
      <c r="V880" s="114"/>
      <c r="W880" s="114"/>
      <c r="X880" s="114"/>
      <c r="Y880" s="114"/>
      <c r="Z880" s="114"/>
    </row>
    <row r="881" spans="1:26" ht="12" customHeight="1">
      <c r="A881" s="116"/>
      <c r="B881" s="116"/>
      <c r="C881" s="129"/>
      <c r="D881" s="116"/>
      <c r="E881" s="117"/>
      <c r="F881" s="116"/>
      <c r="G881" s="117"/>
      <c r="H881" s="116"/>
      <c r="I881" s="117"/>
      <c r="J881" s="116"/>
      <c r="K881" s="117"/>
      <c r="L881" s="114"/>
      <c r="M881" s="114"/>
      <c r="N881" s="114"/>
      <c r="O881" s="114"/>
      <c r="P881" s="114"/>
      <c r="Q881" s="114"/>
      <c r="R881" s="114"/>
      <c r="S881" s="114"/>
      <c r="T881" s="114"/>
      <c r="U881" s="114"/>
      <c r="V881" s="114"/>
      <c r="W881" s="114"/>
      <c r="X881" s="114"/>
      <c r="Y881" s="114"/>
      <c r="Z881" s="114"/>
    </row>
    <row r="882" spans="1:26" ht="12" customHeight="1">
      <c r="A882" s="116"/>
      <c r="B882" s="116"/>
      <c r="C882" s="129"/>
      <c r="D882" s="116"/>
      <c r="E882" s="117"/>
      <c r="F882" s="116"/>
      <c r="G882" s="117"/>
      <c r="H882" s="116"/>
      <c r="I882" s="117"/>
      <c r="J882" s="116"/>
      <c r="K882" s="117"/>
      <c r="L882" s="114"/>
      <c r="M882" s="114"/>
      <c r="N882" s="114"/>
      <c r="O882" s="114"/>
      <c r="P882" s="114"/>
      <c r="Q882" s="114"/>
      <c r="R882" s="114"/>
      <c r="S882" s="114"/>
      <c r="T882" s="114"/>
      <c r="U882" s="114"/>
      <c r="V882" s="114"/>
      <c r="W882" s="114"/>
      <c r="X882" s="114"/>
      <c r="Y882" s="114"/>
      <c r="Z882" s="114"/>
    </row>
    <row r="883" spans="1:26" ht="12" customHeight="1">
      <c r="A883" s="116"/>
      <c r="B883" s="116"/>
      <c r="C883" s="129"/>
      <c r="D883" s="116"/>
      <c r="E883" s="117"/>
      <c r="F883" s="116"/>
      <c r="G883" s="117"/>
      <c r="H883" s="116"/>
      <c r="I883" s="117"/>
      <c r="J883" s="116"/>
      <c r="K883" s="117"/>
      <c r="L883" s="114"/>
      <c r="M883" s="114"/>
      <c r="N883" s="114"/>
      <c r="O883" s="114"/>
      <c r="P883" s="114"/>
      <c r="Q883" s="114"/>
      <c r="R883" s="114"/>
      <c r="S883" s="114"/>
      <c r="T883" s="114"/>
      <c r="U883" s="114"/>
      <c r="V883" s="114"/>
      <c r="W883" s="114"/>
      <c r="X883" s="114"/>
      <c r="Y883" s="114"/>
      <c r="Z883" s="114"/>
    </row>
    <row r="884" spans="1:26" ht="12" customHeight="1">
      <c r="A884" s="116"/>
      <c r="B884" s="116"/>
      <c r="C884" s="129"/>
      <c r="D884" s="116"/>
      <c r="E884" s="117"/>
      <c r="F884" s="116"/>
      <c r="G884" s="117"/>
      <c r="H884" s="116"/>
      <c r="I884" s="117"/>
      <c r="J884" s="116"/>
      <c r="K884" s="117"/>
      <c r="L884" s="114"/>
      <c r="M884" s="114"/>
      <c r="N884" s="114"/>
      <c r="O884" s="114"/>
      <c r="P884" s="114"/>
      <c r="Q884" s="114"/>
      <c r="R884" s="114"/>
      <c r="S884" s="114"/>
      <c r="T884" s="114"/>
      <c r="U884" s="114"/>
      <c r="V884" s="114"/>
      <c r="W884" s="114"/>
      <c r="X884" s="114"/>
      <c r="Y884" s="114"/>
      <c r="Z884" s="114"/>
    </row>
    <row r="885" spans="1:26" ht="12" customHeight="1">
      <c r="A885" s="116"/>
      <c r="B885" s="116"/>
      <c r="C885" s="129"/>
      <c r="D885" s="116"/>
      <c r="E885" s="117"/>
      <c r="F885" s="116"/>
      <c r="G885" s="117"/>
      <c r="H885" s="116"/>
      <c r="I885" s="117"/>
      <c r="J885" s="116"/>
      <c r="K885" s="117"/>
      <c r="L885" s="114"/>
      <c r="M885" s="114"/>
      <c r="N885" s="114"/>
      <c r="O885" s="114"/>
      <c r="P885" s="114"/>
      <c r="Q885" s="114"/>
      <c r="R885" s="114"/>
      <c r="S885" s="114"/>
      <c r="T885" s="114"/>
      <c r="U885" s="114"/>
      <c r="V885" s="114"/>
      <c r="W885" s="114"/>
      <c r="X885" s="114"/>
      <c r="Y885" s="114"/>
      <c r="Z885" s="114"/>
    </row>
    <row r="886" spans="1:26" ht="12" customHeight="1">
      <c r="A886" s="116"/>
      <c r="B886" s="116"/>
      <c r="C886" s="129"/>
      <c r="D886" s="116"/>
      <c r="E886" s="117"/>
      <c r="F886" s="116"/>
      <c r="G886" s="117"/>
      <c r="H886" s="116"/>
      <c r="I886" s="117"/>
      <c r="J886" s="116"/>
      <c r="K886" s="117"/>
      <c r="L886" s="114"/>
      <c r="M886" s="114"/>
      <c r="N886" s="114"/>
      <c r="O886" s="114"/>
      <c r="P886" s="114"/>
      <c r="Q886" s="114"/>
      <c r="R886" s="114"/>
      <c r="S886" s="114"/>
      <c r="T886" s="114"/>
      <c r="U886" s="114"/>
      <c r="V886" s="114"/>
      <c r="W886" s="114"/>
      <c r="X886" s="114"/>
      <c r="Y886" s="114"/>
      <c r="Z886" s="114"/>
    </row>
    <row r="887" spans="1:26" ht="12" customHeight="1">
      <c r="A887" s="116"/>
      <c r="B887" s="116"/>
      <c r="C887" s="129"/>
      <c r="D887" s="116"/>
      <c r="E887" s="117"/>
      <c r="F887" s="116"/>
      <c r="G887" s="117"/>
      <c r="H887" s="116"/>
      <c r="I887" s="117"/>
      <c r="J887" s="116"/>
      <c r="K887" s="117"/>
      <c r="L887" s="114"/>
      <c r="M887" s="114"/>
      <c r="N887" s="114"/>
      <c r="O887" s="114"/>
      <c r="P887" s="114"/>
      <c r="Q887" s="114"/>
      <c r="R887" s="114"/>
      <c r="S887" s="114"/>
      <c r="T887" s="114"/>
      <c r="U887" s="114"/>
      <c r="V887" s="114"/>
      <c r="W887" s="114"/>
      <c r="X887" s="114"/>
      <c r="Y887" s="114"/>
      <c r="Z887" s="114"/>
    </row>
    <row r="888" spans="1:26" ht="12" customHeight="1">
      <c r="A888" s="116"/>
      <c r="B888" s="116"/>
      <c r="C888" s="129"/>
      <c r="D888" s="116"/>
      <c r="E888" s="117"/>
      <c r="F888" s="116"/>
      <c r="G888" s="117"/>
      <c r="H888" s="116"/>
      <c r="I888" s="117"/>
      <c r="J888" s="116"/>
      <c r="K888" s="117"/>
      <c r="L888" s="114"/>
      <c r="M888" s="114"/>
      <c r="N888" s="114"/>
      <c r="O888" s="114"/>
      <c r="P888" s="114"/>
      <c r="Q888" s="114"/>
      <c r="R888" s="114"/>
      <c r="S888" s="114"/>
      <c r="T888" s="114"/>
      <c r="U888" s="114"/>
      <c r="V888" s="114"/>
      <c r="W888" s="114"/>
      <c r="X888" s="114"/>
      <c r="Y888" s="114"/>
      <c r="Z888" s="114"/>
    </row>
    <row r="889" spans="1:26" ht="12" customHeight="1">
      <c r="A889" s="116"/>
      <c r="B889" s="116"/>
      <c r="C889" s="129"/>
      <c r="D889" s="116"/>
      <c r="E889" s="117"/>
      <c r="F889" s="116"/>
      <c r="G889" s="117"/>
      <c r="H889" s="116"/>
      <c r="I889" s="117"/>
      <c r="J889" s="116"/>
      <c r="K889" s="117"/>
      <c r="L889" s="114"/>
      <c r="M889" s="114"/>
      <c r="N889" s="114"/>
      <c r="O889" s="114"/>
      <c r="P889" s="114"/>
      <c r="Q889" s="114"/>
      <c r="R889" s="114"/>
      <c r="S889" s="114"/>
      <c r="T889" s="114"/>
      <c r="U889" s="114"/>
      <c r="V889" s="114"/>
      <c r="W889" s="114"/>
      <c r="X889" s="114"/>
      <c r="Y889" s="114"/>
      <c r="Z889" s="114"/>
    </row>
    <row r="890" spans="1:26" ht="12" customHeight="1">
      <c r="A890" s="116"/>
      <c r="B890" s="116"/>
      <c r="C890" s="129"/>
      <c r="D890" s="116"/>
      <c r="E890" s="117"/>
      <c r="F890" s="116"/>
      <c r="G890" s="117"/>
      <c r="H890" s="116"/>
      <c r="I890" s="117"/>
      <c r="J890" s="116"/>
      <c r="K890" s="117"/>
      <c r="L890" s="114"/>
      <c r="M890" s="114"/>
      <c r="N890" s="114"/>
      <c r="O890" s="114"/>
      <c r="P890" s="114"/>
      <c r="Q890" s="114"/>
      <c r="R890" s="114"/>
      <c r="S890" s="114"/>
      <c r="T890" s="114"/>
      <c r="U890" s="114"/>
      <c r="V890" s="114"/>
      <c r="W890" s="114"/>
      <c r="X890" s="114"/>
      <c r="Y890" s="114"/>
      <c r="Z890" s="114"/>
    </row>
    <row r="891" spans="1:26" ht="12" customHeight="1">
      <c r="A891" s="116"/>
      <c r="B891" s="116"/>
      <c r="C891" s="129"/>
      <c r="D891" s="116"/>
      <c r="E891" s="117"/>
      <c r="F891" s="116"/>
      <c r="G891" s="117"/>
      <c r="H891" s="116"/>
      <c r="I891" s="117"/>
      <c r="J891" s="116"/>
      <c r="K891" s="117"/>
      <c r="L891" s="114"/>
      <c r="M891" s="114"/>
      <c r="N891" s="114"/>
      <c r="O891" s="114"/>
      <c r="P891" s="114"/>
      <c r="Q891" s="114"/>
      <c r="R891" s="114"/>
      <c r="S891" s="114"/>
      <c r="T891" s="114"/>
      <c r="U891" s="114"/>
      <c r="V891" s="114"/>
      <c r="W891" s="114"/>
      <c r="X891" s="114"/>
      <c r="Y891" s="114"/>
      <c r="Z891" s="114"/>
    </row>
    <row r="892" spans="1:26" ht="12" customHeight="1">
      <c r="A892" s="116"/>
      <c r="B892" s="116"/>
      <c r="C892" s="129"/>
      <c r="D892" s="116"/>
      <c r="E892" s="117"/>
      <c r="F892" s="116"/>
      <c r="G892" s="117"/>
      <c r="H892" s="116"/>
      <c r="I892" s="117"/>
      <c r="J892" s="116"/>
      <c r="K892" s="117"/>
      <c r="L892" s="114"/>
      <c r="M892" s="114"/>
      <c r="N892" s="114"/>
      <c r="O892" s="114"/>
      <c r="P892" s="114"/>
      <c r="Q892" s="114"/>
      <c r="R892" s="114"/>
      <c r="S892" s="114"/>
      <c r="T892" s="114"/>
      <c r="U892" s="114"/>
      <c r="V892" s="114"/>
      <c r="W892" s="114"/>
      <c r="X892" s="114"/>
      <c r="Y892" s="114"/>
      <c r="Z892" s="114"/>
    </row>
    <row r="893" spans="1:26" ht="12" customHeight="1">
      <c r="A893" s="116"/>
      <c r="B893" s="116"/>
      <c r="C893" s="129"/>
      <c r="D893" s="116"/>
      <c r="E893" s="117"/>
      <c r="F893" s="116"/>
      <c r="G893" s="117"/>
      <c r="H893" s="116"/>
      <c r="I893" s="117"/>
      <c r="J893" s="116"/>
      <c r="K893" s="117"/>
      <c r="L893" s="114"/>
      <c r="M893" s="114"/>
      <c r="N893" s="114"/>
      <c r="O893" s="114"/>
      <c r="P893" s="114"/>
      <c r="Q893" s="114"/>
      <c r="R893" s="114"/>
      <c r="S893" s="114"/>
      <c r="T893" s="114"/>
      <c r="U893" s="114"/>
      <c r="V893" s="114"/>
      <c r="W893" s="114"/>
      <c r="X893" s="114"/>
      <c r="Y893" s="114"/>
      <c r="Z893" s="114"/>
    </row>
    <row r="894" spans="1:26" ht="12" customHeight="1">
      <c r="A894" s="116"/>
      <c r="B894" s="116"/>
      <c r="C894" s="129"/>
      <c r="D894" s="116"/>
      <c r="E894" s="117"/>
      <c r="F894" s="116"/>
      <c r="G894" s="117"/>
      <c r="H894" s="116"/>
      <c r="I894" s="117"/>
      <c r="J894" s="116"/>
      <c r="K894" s="117"/>
      <c r="L894" s="114"/>
      <c r="M894" s="114"/>
      <c r="N894" s="114"/>
      <c r="O894" s="114"/>
      <c r="P894" s="114"/>
      <c r="Q894" s="114"/>
      <c r="R894" s="114"/>
      <c r="S894" s="114"/>
      <c r="T894" s="114"/>
      <c r="U894" s="114"/>
      <c r="V894" s="114"/>
      <c r="W894" s="114"/>
      <c r="X894" s="114"/>
      <c r="Y894" s="114"/>
      <c r="Z894" s="114"/>
    </row>
    <row r="895" spans="1:26" ht="12" customHeight="1">
      <c r="A895" s="116"/>
      <c r="B895" s="116"/>
      <c r="C895" s="129"/>
      <c r="D895" s="116"/>
      <c r="E895" s="117"/>
      <c r="F895" s="116"/>
      <c r="G895" s="117"/>
      <c r="H895" s="116"/>
      <c r="I895" s="117"/>
      <c r="J895" s="116"/>
      <c r="K895" s="117"/>
      <c r="L895" s="114"/>
      <c r="M895" s="114"/>
      <c r="N895" s="114"/>
      <c r="O895" s="114"/>
      <c r="P895" s="114"/>
      <c r="Q895" s="114"/>
      <c r="R895" s="114"/>
      <c r="S895" s="114"/>
      <c r="T895" s="114"/>
      <c r="U895" s="114"/>
      <c r="V895" s="114"/>
      <c r="W895" s="114"/>
      <c r="X895" s="114"/>
      <c r="Y895" s="114"/>
      <c r="Z895" s="114"/>
    </row>
    <row r="896" spans="1:26" ht="12" customHeight="1">
      <c r="A896" s="116"/>
      <c r="B896" s="116"/>
      <c r="C896" s="129"/>
      <c r="D896" s="116"/>
      <c r="E896" s="117"/>
      <c r="F896" s="116"/>
      <c r="G896" s="117"/>
      <c r="H896" s="116"/>
      <c r="I896" s="117"/>
      <c r="J896" s="116"/>
      <c r="K896" s="117"/>
      <c r="L896" s="114"/>
      <c r="M896" s="114"/>
      <c r="N896" s="114"/>
      <c r="O896" s="114"/>
      <c r="P896" s="114"/>
      <c r="Q896" s="114"/>
      <c r="R896" s="114"/>
      <c r="S896" s="114"/>
      <c r="T896" s="114"/>
      <c r="U896" s="114"/>
      <c r="V896" s="114"/>
      <c r="W896" s="114"/>
      <c r="X896" s="114"/>
      <c r="Y896" s="114"/>
      <c r="Z896" s="114"/>
    </row>
    <row r="897" spans="1:26" ht="12" customHeight="1">
      <c r="A897" s="116"/>
      <c r="B897" s="116"/>
      <c r="C897" s="129"/>
      <c r="D897" s="116"/>
      <c r="E897" s="117"/>
      <c r="F897" s="116"/>
      <c r="G897" s="117"/>
      <c r="H897" s="116"/>
      <c r="I897" s="117"/>
      <c r="J897" s="116"/>
      <c r="K897" s="117"/>
      <c r="L897" s="114"/>
      <c r="M897" s="114"/>
      <c r="N897" s="114"/>
      <c r="O897" s="114"/>
      <c r="P897" s="114"/>
      <c r="Q897" s="114"/>
      <c r="R897" s="114"/>
      <c r="S897" s="114"/>
      <c r="T897" s="114"/>
      <c r="U897" s="114"/>
      <c r="V897" s="114"/>
      <c r="W897" s="114"/>
      <c r="X897" s="114"/>
      <c r="Y897" s="114"/>
      <c r="Z897" s="114"/>
    </row>
    <row r="898" spans="1:26" ht="12" customHeight="1">
      <c r="A898" s="116"/>
      <c r="B898" s="116"/>
      <c r="C898" s="129"/>
      <c r="D898" s="116"/>
      <c r="E898" s="117"/>
      <c r="F898" s="116"/>
      <c r="G898" s="117"/>
      <c r="H898" s="116"/>
      <c r="I898" s="117"/>
      <c r="J898" s="116"/>
      <c r="K898" s="117"/>
      <c r="L898" s="114"/>
      <c r="M898" s="114"/>
      <c r="N898" s="114"/>
      <c r="O898" s="114"/>
      <c r="P898" s="114"/>
      <c r="Q898" s="114"/>
      <c r="R898" s="114"/>
      <c r="S898" s="114"/>
      <c r="T898" s="114"/>
      <c r="U898" s="114"/>
      <c r="V898" s="114"/>
      <c r="W898" s="114"/>
      <c r="X898" s="114"/>
      <c r="Y898" s="114"/>
      <c r="Z898" s="114"/>
    </row>
    <row r="899" spans="1:26" ht="12" customHeight="1">
      <c r="A899" s="116"/>
      <c r="B899" s="116"/>
      <c r="C899" s="129"/>
      <c r="D899" s="116"/>
      <c r="E899" s="117"/>
      <c r="F899" s="116"/>
      <c r="G899" s="117"/>
      <c r="H899" s="116"/>
      <c r="I899" s="117"/>
      <c r="J899" s="116"/>
      <c r="K899" s="117"/>
      <c r="L899" s="114"/>
      <c r="M899" s="114"/>
      <c r="N899" s="114"/>
      <c r="O899" s="114"/>
      <c r="P899" s="114"/>
      <c r="Q899" s="114"/>
      <c r="R899" s="114"/>
      <c r="S899" s="114"/>
      <c r="T899" s="114"/>
      <c r="U899" s="114"/>
      <c r="V899" s="114"/>
      <c r="W899" s="114"/>
      <c r="X899" s="114"/>
      <c r="Y899" s="114"/>
      <c r="Z899" s="114"/>
    </row>
    <row r="900" spans="1:26" ht="12" customHeight="1">
      <c r="A900" s="116"/>
      <c r="B900" s="116"/>
      <c r="C900" s="129"/>
      <c r="D900" s="116"/>
      <c r="E900" s="117"/>
      <c r="F900" s="116"/>
      <c r="G900" s="117"/>
      <c r="H900" s="116"/>
      <c r="I900" s="117"/>
      <c r="J900" s="116"/>
      <c r="K900" s="117"/>
      <c r="L900" s="114"/>
      <c r="M900" s="114"/>
      <c r="N900" s="114"/>
      <c r="O900" s="114"/>
      <c r="P900" s="114"/>
      <c r="Q900" s="114"/>
      <c r="R900" s="114"/>
      <c r="S900" s="114"/>
      <c r="T900" s="114"/>
      <c r="U900" s="114"/>
      <c r="V900" s="114"/>
      <c r="W900" s="114"/>
      <c r="X900" s="114"/>
      <c r="Y900" s="114"/>
      <c r="Z900" s="114"/>
    </row>
    <row r="901" spans="1:26" ht="12" customHeight="1">
      <c r="A901" s="116"/>
      <c r="B901" s="116"/>
      <c r="C901" s="129"/>
      <c r="D901" s="116"/>
      <c r="E901" s="117"/>
      <c r="F901" s="116"/>
      <c r="G901" s="117"/>
      <c r="H901" s="116"/>
      <c r="I901" s="117"/>
      <c r="J901" s="116"/>
      <c r="K901" s="117"/>
      <c r="L901" s="114"/>
      <c r="M901" s="114"/>
      <c r="N901" s="114"/>
      <c r="O901" s="114"/>
      <c r="P901" s="114"/>
      <c r="Q901" s="114"/>
      <c r="R901" s="114"/>
      <c r="S901" s="114"/>
      <c r="T901" s="114"/>
      <c r="U901" s="114"/>
      <c r="V901" s="114"/>
      <c r="W901" s="114"/>
      <c r="X901" s="114"/>
      <c r="Y901" s="114"/>
      <c r="Z901" s="114"/>
    </row>
    <row r="902" spans="1:26" ht="12" customHeight="1">
      <c r="A902" s="116"/>
      <c r="B902" s="116"/>
      <c r="C902" s="129"/>
      <c r="D902" s="116"/>
      <c r="E902" s="117"/>
      <c r="F902" s="116"/>
      <c r="G902" s="117"/>
      <c r="H902" s="116"/>
      <c r="I902" s="117"/>
      <c r="J902" s="116"/>
      <c r="K902" s="117"/>
      <c r="L902" s="114"/>
      <c r="M902" s="114"/>
      <c r="N902" s="114"/>
      <c r="O902" s="114"/>
      <c r="P902" s="114"/>
      <c r="Q902" s="114"/>
      <c r="R902" s="114"/>
      <c r="S902" s="114"/>
      <c r="T902" s="114"/>
      <c r="U902" s="114"/>
      <c r="V902" s="114"/>
      <c r="W902" s="114"/>
      <c r="X902" s="114"/>
      <c r="Y902" s="114"/>
      <c r="Z902" s="114"/>
    </row>
    <row r="903" spans="1:26" ht="12" customHeight="1">
      <c r="A903" s="116"/>
      <c r="B903" s="116"/>
      <c r="C903" s="129"/>
      <c r="D903" s="116"/>
      <c r="E903" s="117"/>
      <c r="F903" s="116"/>
      <c r="G903" s="117"/>
      <c r="H903" s="116"/>
      <c r="I903" s="117"/>
      <c r="J903" s="116"/>
      <c r="K903" s="117"/>
      <c r="L903" s="114"/>
      <c r="M903" s="114"/>
      <c r="N903" s="114"/>
      <c r="O903" s="114"/>
      <c r="P903" s="114"/>
      <c r="Q903" s="114"/>
      <c r="R903" s="114"/>
      <c r="S903" s="114"/>
      <c r="T903" s="114"/>
      <c r="U903" s="114"/>
      <c r="V903" s="114"/>
      <c r="W903" s="114"/>
      <c r="X903" s="114"/>
      <c r="Y903" s="114"/>
      <c r="Z903" s="114"/>
    </row>
    <row r="904" spans="1:26" ht="12" customHeight="1">
      <c r="A904" s="116"/>
      <c r="B904" s="116"/>
      <c r="C904" s="129"/>
      <c r="D904" s="116"/>
      <c r="E904" s="117"/>
      <c r="F904" s="116"/>
      <c r="G904" s="117"/>
      <c r="H904" s="116"/>
      <c r="I904" s="117"/>
      <c r="J904" s="116"/>
      <c r="K904" s="117"/>
      <c r="L904" s="114"/>
      <c r="M904" s="114"/>
      <c r="N904" s="114"/>
      <c r="O904" s="114"/>
      <c r="P904" s="114"/>
      <c r="Q904" s="114"/>
      <c r="R904" s="114"/>
      <c r="S904" s="114"/>
      <c r="T904" s="114"/>
      <c r="U904" s="114"/>
      <c r="V904" s="114"/>
      <c r="W904" s="114"/>
      <c r="X904" s="114"/>
      <c r="Y904" s="114"/>
      <c r="Z904" s="114"/>
    </row>
    <row r="905" spans="1:26" ht="12" customHeight="1">
      <c r="A905" s="116"/>
      <c r="B905" s="116"/>
      <c r="C905" s="129"/>
      <c r="D905" s="116"/>
      <c r="E905" s="117"/>
      <c r="F905" s="116"/>
      <c r="G905" s="117"/>
      <c r="H905" s="116"/>
      <c r="I905" s="117"/>
      <c r="J905" s="116"/>
      <c r="K905" s="117"/>
      <c r="L905" s="114"/>
      <c r="M905" s="114"/>
      <c r="N905" s="114"/>
      <c r="O905" s="114"/>
      <c r="P905" s="114"/>
      <c r="Q905" s="114"/>
      <c r="R905" s="114"/>
      <c r="S905" s="114"/>
      <c r="T905" s="114"/>
      <c r="U905" s="114"/>
      <c r="V905" s="114"/>
      <c r="W905" s="114"/>
      <c r="X905" s="114"/>
      <c r="Y905" s="114"/>
      <c r="Z905" s="114"/>
    </row>
    <row r="906" spans="1:26" ht="12" customHeight="1">
      <c r="A906" s="116"/>
      <c r="B906" s="116"/>
      <c r="C906" s="129"/>
      <c r="D906" s="116"/>
      <c r="E906" s="117"/>
      <c r="F906" s="116"/>
      <c r="G906" s="117"/>
      <c r="H906" s="116"/>
      <c r="I906" s="117"/>
      <c r="J906" s="116"/>
      <c r="K906" s="117"/>
      <c r="L906" s="114"/>
      <c r="M906" s="114"/>
      <c r="N906" s="114"/>
      <c r="O906" s="114"/>
      <c r="P906" s="114"/>
      <c r="Q906" s="114"/>
      <c r="R906" s="114"/>
      <c r="S906" s="114"/>
      <c r="T906" s="114"/>
      <c r="U906" s="114"/>
      <c r="V906" s="114"/>
      <c r="W906" s="114"/>
      <c r="X906" s="114"/>
      <c r="Y906" s="114"/>
      <c r="Z906" s="114"/>
    </row>
    <row r="907" spans="1:26" ht="12" customHeight="1">
      <c r="A907" s="116"/>
      <c r="B907" s="116"/>
      <c r="C907" s="129"/>
      <c r="D907" s="116"/>
      <c r="E907" s="117"/>
      <c r="F907" s="116"/>
      <c r="G907" s="117"/>
      <c r="H907" s="116"/>
      <c r="I907" s="117"/>
      <c r="J907" s="116"/>
      <c r="K907" s="117"/>
      <c r="L907" s="114"/>
      <c r="M907" s="114"/>
      <c r="N907" s="114"/>
      <c r="O907" s="114"/>
      <c r="P907" s="114"/>
      <c r="Q907" s="114"/>
      <c r="R907" s="114"/>
      <c r="S907" s="114"/>
      <c r="T907" s="114"/>
      <c r="U907" s="114"/>
      <c r="V907" s="114"/>
      <c r="W907" s="114"/>
      <c r="X907" s="114"/>
      <c r="Y907" s="114"/>
      <c r="Z907" s="114"/>
    </row>
    <row r="908" spans="1:26" ht="12" customHeight="1">
      <c r="A908" s="116"/>
      <c r="B908" s="116"/>
      <c r="C908" s="129"/>
      <c r="D908" s="116"/>
      <c r="E908" s="117"/>
      <c r="F908" s="116"/>
      <c r="G908" s="117"/>
      <c r="H908" s="116"/>
      <c r="I908" s="117"/>
      <c r="J908" s="116"/>
      <c r="K908" s="117"/>
      <c r="L908" s="114"/>
      <c r="M908" s="114"/>
      <c r="N908" s="114"/>
      <c r="O908" s="114"/>
      <c r="P908" s="114"/>
      <c r="Q908" s="114"/>
      <c r="R908" s="114"/>
      <c r="S908" s="114"/>
      <c r="T908" s="114"/>
      <c r="U908" s="114"/>
      <c r="V908" s="114"/>
      <c r="W908" s="114"/>
      <c r="X908" s="114"/>
      <c r="Y908" s="114"/>
      <c r="Z908" s="114"/>
    </row>
    <row r="909" spans="1:26" ht="12" customHeight="1">
      <c r="A909" s="116"/>
      <c r="B909" s="116"/>
      <c r="C909" s="129"/>
      <c r="D909" s="116"/>
      <c r="E909" s="117"/>
      <c r="F909" s="116"/>
      <c r="G909" s="117"/>
      <c r="H909" s="116"/>
      <c r="I909" s="117"/>
      <c r="J909" s="116"/>
      <c r="K909" s="117"/>
      <c r="L909" s="114"/>
      <c r="M909" s="114"/>
      <c r="N909" s="114"/>
      <c r="O909" s="114"/>
      <c r="P909" s="114"/>
      <c r="Q909" s="114"/>
      <c r="R909" s="114"/>
      <c r="S909" s="114"/>
      <c r="T909" s="114"/>
      <c r="U909" s="114"/>
      <c r="V909" s="114"/>
      <c r="W909" s="114"/>
      <c r="X909" s="114"/>
      <c r="Y909" s="114"/>
      <c r="Z909" s="114"/>
    </row>
    <row r="910" spans="1:26" ht="12" customHeight="1">
      <c r="A910" s="116"/>
      <c r="B910" s="116"/>
      <c r="C910" s="129"/>
      <c r="D910" s="116"/>
      <c r="E910" s="117"/>
      <c r="F910" s="116"/>
      <c r="G910" s="117"/>
      <c r="H910" s="116"/>
      <c r="I910" s="117"/>
      <c r="J910" s="116"/>
      <c r="K910" s="117"/>
      <c r="L910" s="114"/>
      <c r="M910" s="114"/>
      <c r="N910" s="114"/>
      <c r="O910" s="114"/>
      <c r="P910" s="114"/>
      <c r="Q910" s="114"/>
      <c r="R910" s="114"/>
      <c r="S910" s="114"/>
      <c r="T910" s="114"/>
      <c r="U910" s="114"/>
      <c r="V910" s="114"/>
      <c r="W910" s="114"/>
      <c r="X910" s="114"/>
      <c r="Y910" s="114"/>
      <c r="Z910" s="114"/>
    </row>
    <row r="911" spans="1:26" ht="12" customHeight="1">
      <c r="A911" s="116"/>
      <c r="B911" s="116"/>
      <c r="C911" s="129"/>
      <c r="D911" s="116"/>
      <c r="E911" s="117"/>
      <c r="F911" s="116"/>
      <c r="G911" s="117"/>
      <c r="H911" s="116"/>
      <c r="I911" s="117"/>
      <c r="J911" s="116"/>
      <c r="K911" s="117"/>
      <c r="L911" s="114"/>
      <c r="M911" s="114"/>
      <c r="N911" s="114"/>
      <c r="O911" s="114"/>
      <c r="P911" s="114"/>
      <c r="Q911" s="114"/>
      <c r="R911" s="114"/>
      <c r="S911" s="114"/>
      <c r="T911" s="114"/>
      <c r="U911" s="114"/>
      <c r="V911" s="114"/>
      <c r="W911" s="114"/>
      <c r="X911" s="114"/>
      <c r="Y911" s="114"/>
      <c r="Z911" s="114"/>
    </row>
    <row r="912" spans="1:26" ht="12" customHeight="1">
      <c r="A912" s="116"/>
      <c r="B912" s="116"/>
      <c r="C912" s="129"/>
      <c r="D912" s="116"/>
      <c r="E912" s="117"/>
      <c r="F912" s="116"/>
      <c r="G912" s="117"/>
      <c r="H912" s="116"/>
      <c r="I912" s="117"/>
      <c r="J912" s="116"/>
      <c r="K912" s="117"/>
      <c r="L912" s="114"/>
      <c r="M912" s="114"/>
      <c r="N912" s="114"/>
      <c r="O912" s="114"/>
      <c r="P912" s="114"/>
      <c r="Q912" s="114"/>
      <c r="R912" s="114"/>
      <c r="S912" s="114"/>
      <c r="T912" s="114"/>
      <c r="U912" s="114"/>
      <c r="V912" s="114"/>
      <c r="W912" s="114"/>
      <c r="X912" s="114"/>
      <c r="Y912" s="114"/>
      <c r="Z912" s="114"/>
    </row>
    <row r="913" spans="1:26" ht="12" customHeight="1">
      <c r="A913" s="116"/>
      <c r="B913" s="116"/>
      <c r="C913" s="129"/>
      <c r="D913" s="116"/>
      <c r="E913" s="117"/>
      <c r="F913" s="116"/>
      <c r="G913" s="117"/>
      <c r="H913" s="116"/>
      <c r="I913" s="117"/>
      <c r="J913" s="116"/>
      <c r="K913" s="117"/>
      <c r="L913" s="114"/>
      <c r="M913" s="114"/>
      <c r="N913" s="114"/>
      <c r="O913" s="114"/>
      <c r="P913" s="114"/>
      <c r="Q913" s="114"/>
      <c r="R913" s="114"/>
      <c r="S913" s="114"/>
      <c r="T913" s="114"/>
      <c r="U913" s="114"/>
      <c r="V913" s="114"/>
      <c r="W913" s="114"/>
      <c r="X913" s="114"/>
      <c r="Y913" s="114"/>
      <c r="Z913" s="114"/>
    </row>
    <row r="914" spans="1:26" ht="12" customHeight="1">
      <c r="A914" s="116"/>
      <c r="B914" s="116"/>
      <c r="C914" s="129"/>
      <c r="D914" s="116"/>
      <c r="E914" s="117"/>
      <c r="F914" s="116"/>
      <c r="G914" s="117"/>
      <c r="H914" s="116"/>
      <c r="I914" s="117"/>
      <c r="J914" s="116"/>
      <c r="K914" s="117"/>
      <c r="L914" s="114"/>
      <c r="M914" s="114"/>
      <c r="N914" s="114"/>
      <c r="O914" s="114"/>
      <c r="P914" s="114"/>
      <c r="Q914" s="114"/>
      <c r="R914" s="114"/>
      <c r="S914" s="114"/>
      <c r="T914" s="114"/>
      <c r="U914" s="114"/>
      <c r="V914" s="114"/>
      <c r="W914" s="114"/>
      <c r="X914" s="114"/>
      <c r="Y914" s="114"/>
      <c r="Z914" s="114"/>
    </row>
    <row r="915" spans="1:26" ht="12" customHeight="1">
      <c r="A915" s="116"/>
      <c r="B915" s="116"/>
      <c r="C915" s="129"/>
      <c r="D915" s="116"/>
      <c r="E915" s="117"/>
      <c r="F915" s="116"/>
      <c r="G915" s="117"/>
      <c r="H915" s="116"/>
      <c r="I915" s="117"/>
      <c r="J915" s="116"/>
      <c r="K915" s="117"/>
      <c r="L915" s="114"/>
      <c r="M915" s="114"/>
      <c r="N915" s="114"/>
      <c r="O915" s="114"/>
      <c r="P915" s="114"/>
      <c r="Q915" s="114"/>
      <c r="R915" s="114"/>
      <c r="S915" s="114"/>
      <c r="T915" s="114"/>
      <c r="U915" s="114"/>
      <c r="V915" s="114"/>
      <c r="W915" s="114"/>
      <c r="X915" s="114"/>
      <c r="Y915" s="114"/>
      <c r="Z915" s="114"/>
    </row>
    <row r="916" spans="1:26" ht="12" customHeight="1">
      <c r="A916" s="116"/>
      <c r="B916" s="116"/>
      <c r="C916" s="129"/>
      <c r="D916" s="116"/>
      <c r="E916" s="117"/>
      <c r="F916" s="116"/>
      <c r="G916" s="117"/>
      <c r="H916" s="116"/>
      <c r="I916" s="117"/>
      <c r="J916" s="116"/>
      <c r="K916" s="117"/>
      <c r="L916" s="114"/>
      <c r="M916" s="114"/>
      <c r="N916" s="114"/>
      <c r="O916" s="114"/>
      <c r="P916" s="114"/>
      <c r="Q916" s="114"/>
      <c r="R916" s="114"/>
      <c r="S916" s="114"/>
      <c r="T916" s="114"/>
      <c r="U916" s="114"/>
      <c r="V916" s="114"/>
      <c r="W916" s="114"/>
      <c r="X916" s="114"/>
      <c r="Y916" s="114"/>
      <c r="Z916" s="114"/>
    </row>
    <row r="917" spans="1:26" ht="12" customHeight="1">
      <c r="A917" s="116"/>
      <c r="B917" s="116"/>
      <c r="C917" s="129"/>
      <c r="D917" s="116"/>
      <c r="E917" s="117"/>
      <c r="F917" s="116"/>
      <c r="G917" s="117"/>
      <c r="H917" s="116"/>
      <c r="I917" s="117"/>
      <c r="J917" s="116"/>
      <c r="K917" s="117"/>
      <c r="L917" s="114"/>
      <c r="M917" s="114"/>
      <c r="N917" s="114"/>
      <c r="O917" s="114"/>
      <c r="P917" s="114"/>
      <c r="Q917" s="114"/>
      <c r="R917" s="114"/>
      <c r="S917" s="114"/>
      <c r="T917" s="114"/>
      <c r="U917" s="114"/>
      <c r="V917" s="114"/>
      <c r="W917" s="114"/>
      <c r="X917" s="114"/>
      <c r="Y917" s="114"/>
      <c r="Z917" s="114"/>
    </row>
    <row r="918" spans="1:26" ht="12" customHeight="1">
      <c r="A918" s="116"/>
      <c r="B918" s="116"/>
      <c r="C918" s="129"/>
      <c r="D918" s="116"/>
      <c r="E918" s="117"/>
      <c r="F918" s="116"/>
      <c r="G918" s="117"/>
      <c r="H918" s="116"/>
      <c r="I918" s="117"/>
      <c r="J918" s="116"/>
      <c r="K918" s="117"/>
      <c r="L918" s="114"/>
      <c r="M918" s="114"/>
      <c r="N918" s="114"/>
      <c r="O918" s="114"/>
      <c r="P918" s="114"/>
      <c r="Q918" s="114"/>
      <c r="R918" s="114"/>
      <c r="S918" s="114"/>
      <c r="T918" s="114"/>
      <c r="U918" s="114"/>
      <c r="V918" s="114"/>
      <c r="W918" s="114"/>
      <c r="X918" s="114"/>
      <c r="Y918" s="114"/>
      <c r="Z918" s="114"/>
    </row>
    <row r="919" spans="1:26" ht="12" customHeight="1">
      <c r="A919" s="116"/>
      <c r="B919" s="116"/>
      <c r="C919" s="129"/>
      <c r="D919" s="116"/>
      <c r="E919" s="117"/>
      <c r="F919" s="116"/>
      <c r="G919" s="117"/>
      <c r="H919" s="116"/>
      <c r="I919" s="117"/>
      <c r="J919" s="116"/>
      <c r="K919" s="117"/>
      <c r="L919" s="114"/>
      <c r="M919" s="114"/>
      <c r="N919" s="114"/>
      <c r="O919" s="114"/>
      <c r="P919" s="114"/>
      <c r="Q919" s="114"/>
      <c r="R919" s="114"/>
      <c r="S919" s="114"/>
      <c r="T919" s="114"/>
      <c r="U919" s="114"/>
      <c r="V919" s="114"/>
      <c r="W919" s="114"/>
      <c r="X919" s="114"/>
      <c r="Y919" s="114"/>
      <c r="Z919" s="114"/>
    </row>
    <row r="920" spans="1:26" ht="12" customHeight="1">
      <c r="A920" s="116"/>
      <c r="B920" s="116"/>
      <c r="C920" s="129"/>
      <c r="D920" s="116"/>
      <c r="E920" s="117"/>
      <c r="F920" s="116"/>
      <c r="G920" s="117"/>
      <c r="H920" s="116"/>
      <c r="I920" s="117"/>
      <c r="J920" s="116"/>
      <c r="K920" s="117"/>
      <c r="L920" s="114"/>
      <c r="M920" s="114"/>
      <c r="N920" s="114"/>
      <c r="O920" s="114"/>
      <c r="P920" s="114"/>
      <c r="Q920" s="114"/>
      <c r="R920" s="114"/>
      <c r="S920" s="114"/>
      <c r="T920" s="114"/>
      <c r="U920" s="114"/>
      <c r="V920" s="114"/>
      <c r="W920" s="114"/>
      <c r="X920" s="114"/>
      <c r="Y920" s="114"/>
      <c r="Z920" s="114"/>
    </row>
    <row r="921" spans="1:26" ht="12" customHeight="1">
      <c r="A921" s="116"/>
      <c r="B921" s="116"/>
      <c r="C921" s="129"/>
      <c r="D921" s="116"/>
      <c r="E921" s="117"/>
      <c r="F921" s="116"/>
      <c r="G921" s="117"/>
      <c r="H921" s="116"/>
      <c r="I921" s="117"/>
      <c r="J921" s="116"/>
      <c r="K921" s="117"/>
      <c r="L921" s="114"/>
      <c r="M921" s="114"/>
      <c r="N921" s="114"/>
      <c r="O921" s="114"/>
      <c r="P921" s="114"/>
      <c r="Q921" s="114"/>
      <c r="R921" s="114"/>
      <c r="S921" s="114"/>
      <c r="T921" s="114"/>
      <c r="U921" s="114"/>
      <c r="V921" s="114"/>
      <c r="W921" s="114"/>
      <c r="X921" s="114"/>
      <c r="Y921" s="114"/>
      <c r="Z921" s="114"/>
    </row>
    <row r="922" spans="1:26" ht="12" customHeight="1">
      <c r="A922" s="116"/>
      <c r="B922" s="116"/>
      <c r="C922" s="129"/>
      <c r="D922" s="116"/>
      <c r="E922" s="117"/>
      <c r="F922" s="116"/>
      <c r="G922" s="117"/>
      <c r="H922" s="116"/>
      <c r="I922" s="117"/>
      <c r="J922" s="116"/>
      <c r="K922" s="117"/>
      <c r="L922" s="114"/>
      <c r="M922" s="114"/>
      <c r="N922" s="114"/>
      <c r="O922" s="114"/>
      <c r="P922" s="114"/>
      <c r="Q922" s="114"/>
      <c r="R922" s="114"/>
      <c r="S922" s="114"/>
      <c r="T922" s="114"/>
      <c r="U922" s="114"/>
      <c r="V922" s="114"/>
      <c r="W922" s="114"/>
      <c r="X922" s="114"/>
      <c r="Y922" s="114"/>
      <c r="Z922" s="114"/>
    </row>
    <row r="923" spans="1:26" ht="12" customHeight="1">
      <c r="A923" s="116"/>
      <c r="B923" s="116"/>
      <c r="C923" s="129"/>
      <c r="D923" s="116"/>
      <c r="E923" s="117"/>
      <c r="F923" s="116"/>
      <c r="G923" s="117"/>
      <c r="H923" s="116"/>
      <c r="I923" s="117"/>
      <c r="J923" s="116"/>
      <c r="K923" s="117"/>
      <c r="L923" s="114"/>
      <c r="M923" s="114"/>
      <c r="N923" s="114"/>
      <c r="O923" s="114"/>
      <c r="P923" s="114"/>
      <c r="Q923" s="114"/>
      <c r="R923" s="114"/>
      <c r="S923" s="114"/>
      <c r="T923" s="114"/>
      <c r="U923" s="114"/>
      <c r="V923" s="114"/>
      <c r="W923" s="114"/>
      <c r="X923" s="114"/>
      <c r="Y923" s="114"/>
      <c r="Z923" s="114"/>
    </row>
    <row r="924" spans="1:26" ht="12" customHeight="1">
      <c r="A924" s="116"/>
      <c r="B924" s="116"/>
      <c r="C924" s="129"/>
      <c r="D924" s="116"/>
      <c r="E924" s="117"/>
      <c r="F924" s="116"/>
      <c r="G924" s="117"/>
      <c r="H924" s="116"/>
      <c r="I924" s="117"/>
      <c r="J924" s="116"/>
      <c r="K924" s="117"/>
      <c r="L924" s="114"/>
      <c r="M924" s="114"/>
      <c r="N924" s="114"/>
      <c r="O924" s="114"/>
      <c r="P924" s="114"/>
      <c r="Q924" s="114"/>
      <c r="R924" s="114"/>
      <c r="S924" s="114"/>
      <c r="T924" s="114"/>
      <c r="U924" s="114"/>
      <c r="V924" s="114"/>
      <c r="W924" s="114"/>
      <c r="X924" s="114"/>
      <c r="Y924" s="114"/>
      <c r="Z924" s="114"/>
    </row>
    <row r="925" spans="1:26" ht="12" customHeight="1">
      <c r="A925" s="116"/>
      <c r="B925" s="116"/>
      <c r="C925" s="129"/>
      <c r="D925" s="116"/>
      <c r="E925" s="117"/>
      <c r="F925" s="116"/>
      <c r="G925" s="117"/>
      <c r="H925" s="116"/>
      <c r="I925" s="117"/>
      <c r="J925" s="116"/>
      <c r="K925" s="117"/>
      <c r="L925" s="114"/>
      <c r="M925" s="114"/>
      <c r="N925" s="114"/>
      <c r="O925" s="114"/>
      <c r="P925" s="114"/>
      <c r="Q925" s="114"/>
      <c r="R925" s="114"/>
      <c r="S925" s="114"/>
      <c r="T925" s="114"/>
      <c r="U925" s="114"/>
      <c r="V925" s="114"/>
      <c r="W925" s="114"/>
      <c r="X925" s="114"/>
      <c r="Y925" s="114"/>
      <c r="Z925" s="114"/>
    </row>
    <row r="926" spans="1:26" ht="12" customHeight="1">
      <c r="A926" s="116"/>
      <c r="B926" s="116"/>
      <c r="C926" s="129"/>
      <c r="D926" s="116"/>
      <c r="E926" s="117"/>
      <c r="F926" s="116"/>
      <c r="G926" s="117"/>
      <c r="H926" s="116"/>
      <c r="I926" s="117"/>
      <c r="J926" s="116"/>
      <c r="K926" s="117"/>
      <c r="L926" s="114"/>
      <c r="M926" s="114"/>
      <c r="N926" s="114"/>
      <c r="O926" s="114"/>
      <c r="P926" s="114"/>
      <c r="Q926" s="114"/>
      <c r="R926" s="114"/>
      <c r="S926" s="114"/>
      <c r="T926" s="114"/>
      <c r="U926" s="114"/>
      <c r="V926" s="114"/>
      <c r="W926" s="114"/>
      <c r="X926" s="114"/>
      <c r="Y926" s="114"/>
      <c r="Z926" s="114"/>
    </row>
    <row r="927" spans="1:26" ht="12" customHeight="1">
      <c r="A927" s="116"/>
      <c r="B927" s="116"/>
      <c r="C927" s="129"/>
      <c r="D927" s="116"/>
      <c r="E927" s="117"/>
      <c r="F927" s="116"/>
      <c r="G927" s="117"/>
      <c r="H927" s="116"/>
      <c r="I927" s="117"/>
      <c r="J927" s="116"/>
      <c r="K927" s="117"/>
      <c r="L927" s="114"/>
      <c r="M927" s="114"/>
      <c r="N927" s="114"/>
      <c r="O927" s="114"/>
      <c r="P927" s="114"/>
      <c r="Q927" s="114"/>
      <c r="R927" s="114"/>
      <c r="S927" s="114"/>
      <c r="T927" s="114"/>
      <c r="U927" s="114"/>
      <c r="V927" s="114"/>
      <c r="W927" s="114"/>
      <c r="X927" s="114"/>
      <c r="Y927" s="114"/>
      <c r="Z927" s="114"/>
    </row>
    <row r="928" spans="1:26" ht="12" customHeight="1">
      <c r="A928" s="116"/>
      <c r="B928" s="116"/>
      <c r="C928" s="129"/>
      <c r="D928" s="116"/>
      <c r="E928" s="117"/>
      <c r="F928" s="116"/>
      <c r="G928" s="117"/>
      <c r="H928" s="116"/>
      <c r="I928" s="117"/>
      <c r="J928" s="116"/>
      <c r="K928" s="117"/>
      <c r="L928" s="114"/>
      <c r="M928" s="114"/>
      <c r="N928" s="114"/>
      <c r="O928" s="114"/>
      <c r="P928" s="114"/>
      <c r="Q928" s="114"/>
      <c r="R928" s="114"/>
      <c r="S928" s="114"/>
      <c r="T928" s="114"/>
      <c r="U928" s="114"/>
      <c r="V928" s="114"/>
      <c r="W928" s="114"/>
      <c r="X928" s="114"/>
      <c r="Y928" s="114"/>
      <c r="Z928" s="114"/>
    </row>
    <row r="929" spans="1:26" ht="12" customHeight="1">
      <c r="A929" s="116"/>
      <c r="B929" s="116"/>
      <c r="C929" s="129"/>
      <c r="D929" s="116"/>
      <c r="E929" s="117"/>
      <c r="F929" s="116"/>
      <c r="G929" s="117"/>
      <c r="H929" s="116"/>
      <c r="I929" s="117"/>
      <c r="J929" s="116"/>
      <c r="K929" s="117"/>
      <c r="L929" s="114"/>
      <c r="M929" s="114"/>
      <c r="N929" s="114"/>
      <c r="O929" s="114"/>
      <c r="P929" s="114"/>
      <c r="Q929" s="114"/>
      <c r="R929" s="114"/>
      <c r="S929" s="114"/>
      <c r="T929" s="114"/>
      <c r="U929" s="114"/>
      <c r="V929" s="114"/>
      <c r="W929" s="114"/>
      <c r="X929" s="114"/>
      <c r="Y929" s="114"/>
      <c r="Z929" s="114"/>
    </row>
    <row r="930" spans="1:26" ht="12" customHeight="1">
      <c r="A930" s="116"/>
      <c r="B930" s="116"/>
      <c r="C930" s="129"/>
      <c r="D930" s="116"/>
      <c r="E930" s="117"/>
      <c r="F930" s="116"/>
      <c r="G930" s="117"/>
      <c r="H930" s="116"/>
      <c r="I930" s="117"/>
      <c r="J930" s="116"/>
      <c r="K930" s="117"/>
      <c r="L930" s="114"/>
      <c r="M930" s="114"/>
      <c r="N930" s="114"/>
      <c r="O930" s="114"/>
      <c r="P930" s="114"/>
      <c r="Q930" s="114"/>
      <c r="R930" s="114"/>
      <c r="S930" s="114"/>
      <c r="T930" s="114"/>
      <c r="U930" s="114"/>
      <c r="V930" s="114"/>
      <c r="W930" s="114"/>
      <c r="X930" s="114"/>
      <c r="Y930" s="114"/>
      <c r="Z930" s="114"/>
    </row>
    <row r="931" spans="1:26" ht="12" customHeight="1">
      <c r="A931" s="116"/>
      <c r="B931" s="116"/>
      <c r="C931" s="129"/>
      <c r="D931" s="116"/>
      <c r="E931" s="117"/>
      <c r="F931" s="116"/>
      <c r="G931" s="117"/>
      <c r="H931" s="116"/>
      <c r="I931" s="117"/>
      <c r="J931" s="116"/>
      <c r="K931" s="117"/>
      <c r="L931" s="114"/>
      <c r="M931" s="114"/>
      <c r="N931" s="114"/>
      <c r="O931" s="114"/>
      <c r="P931" s="114"/>
      <c r="Q931" s="114"/>
      <c r="R931" s="114"/>
      <c r="S931" s="114"/>
      <c r="T931" s="114"/>
      <c r="U931" s="114"/>
      <c r="V931" s="114"/>
      <c r="W931" s="114"/>
      <c r="X931" s="114"/>
      <c r="Y931" s="114"/>
      <c r="Z931" s="114"/>
    </row>
    <row r="932" spans="1:26" ht="12" customHeight="1">
      <c r="A932" s="116"/>
      <c r="B932" s="116"/>
      <c r="C932" s="129"/>
      <c r="D932" s="116"/>
      <c r="E932" s="117"/>
      <c r="F932" s="116"/>
      <c r="G932" s="117"/>
      <c r="H932" s="116"/>
      <c r="I932" s="117"/>
      <c r="J932" s="116"/>
      <c r="K932" s="117"/>
      <c r="L932" s="114"/>
      <c r="M932" s="114"/>
      <c r="N932" s="114"/>
      <c r="O932" s="114"/>
      <c r="P932" s="114"/>
      <c r="Q932" s="114"/>
      <c r="R932" s="114"/>
      <c r="S932" s="114"/>
      <c r="T932" s="114"/>
      <c r="U932" s="114"/>
      <c r="V932" s="114"/>
      <c r="W932" s="114"/>
      <c r="X932" s="114"/>
      <c r="Y932" s="114"/>
      <c r="Z932" s="114"/>
    </row>
    <row r="933" spans="1:26" ht="12" customHeight="1">
      <c r="A933" s="116"/>
      <c r="B933" s="116"/>
      <c r="C933" s="129"/>
      <c r="D933" s="116"/>
      <c r="E933" s="117"/>
      <c r="F933" s="116"/>
      <c r="G933" s="117"/>
      <c r="H933" s="116"/>
      <c r="I933" s="117"/>
      <c r="J933" s="116"/>
      <c r="K933" s="117"/>
      <c r="L933" s="114"/>
      <c r="M933" s="114"/>
      <c r="N933" s="114"/>
      <c r="O933" s="114"/>
      <c r="P933" s="114"/>
      <c r="Q933" s="114"/>
      <c r="R933" s="114"/>
      <c r="S933" s="114"/>
      <c r="T933" s="114"/>
      <c r="U933" s="114"/>
      <c r="V933" s="114"/>
      <c r="W933" s="114"/>
      <c r="X933" s="114"/>
      <c r="Y933" s="114"/>
      <c r="Z933" s="114"/>
    </row>
    <row r="934" spans="1:26" ht="12" customHeight="1">
      <c r="A934" s="116"/>
      <c r="B934" s="116"/>
      <c r="C934" s="129"/>
      <c r="D934" s="116"/>
      <c r="E934" s="117"/>
      <c r="F934" s="116"/>
      <c r="G934" s="117"/>
      <c r="H934" s="116"/>
      <c r="I934" s="117"/>
      <c r="J934" s="116"/>
      <c r="K934" s="117"/>
      <c r="L934" s="114"/>
      <c r="M934" s="114"/>
      <c r="N934" s="114"/>
      <c r="O934" s="114"/>
      <c r="P934" s="114"/>
      <c r="Q934" s="114"/>
      <c r="R934" s="114"/>
      <c r="S934" s="114"/>
      <c r="T934" s="114"/>
      <c r="U934" s="114"/>
      <c r="V934" s="114"/>
      <c r="W934" s="114"/>
      <c r="X934" s="114"/>
      <c r="Y934" s="114"/>
      <c r="Z934" s="114"/>
    </row>
    <row r="935" spans="1:26" ht="12" customHeight="1">
      <c r="A935" s="116"/>
      <c r="B935" s="116"/>
      <c r="C935" s="129"/>
      <c r="D935" s="116"/>
      <c r="E935" s="117"/>
      <c r="F935" s="116"/>
      <c r="G935" s="117"/>
      <c r="H935" s="116"/>
      <c r="I935" s="117"/>
      <c r="J935" s="116"/>
      <c r="K935" s="117"/>
      <c r="L935" s="114"/>
      <c r="M935" s="114"/>
      <c r="N935" s="114"/>
      <c r="O935" s="114"/>
      <c r="P935" s="114"/>
      <c r="Q935" s="114"/>
      <c r="R935" s="114"/>
      <c r="S935" s="114"/>
      <c r="T935" s="114"/>
      <c r="U935" s="114"/>
      <c r="V935" s="114"/>
      <c r="W935" s="114"/>
      <c r="X935" s="114"/>
      <c r="Y935" s="114"/>
      <c r="Z935" s="114"/>
    </row>
    <row r="936" spans="1:26" ht="12" customHeight="1">
      <c r="A936" s="116"/>
      <c r="B936" s="116"/>
      <c r="C936" s="129"/>
      <c r="D936" s="116"/>
      <c r="E936" s="117"/>
      <c r="F936" s="116"/>
      <c r="G936" s="117"/>
      <c r="H936" s="116"/>
      <c r="I936" s="117"/>
      <c r="J936" s="116"/>
      <c r="K936" s="117"/>
      <c r="L936" s="114"/>
      <c r="M936" s="114"/>
      <c r="N936" s="114"/>
      <c r="O936" s="114"/>
      <c r="P936" s="114"/>
      <c r="Q936" s="114"/>
      <c r="R936" s="114"/>
      <c r="S936" s="114"/>
      <c r="T936" s="114"/>
      <c r="U936" s="114"/>
      <c r="V936" s="114"/>
      <c r="W936" s="114"/>
      <c r="X936" s="114"/>
      <c r="Y936" s="114"/>
      <c r="Z936" s="114"/>
    </row>
    <row r="937" spans="1:26" ht="12" customHeight="1">
      <c r="A937" s="116"/>
      <c r="B937" s="116"/>
      <c r="C937" s="129"/>
      <c r="D937" s="116"/>
      <c r="E937" s="117"/>
      <c r="F937" s="116"/>
      <c r="G937" s="117"/>
      <c r="H937" s="116"/>
      <c r="I937" s="117"/>
      <c r="J937" s="116"/>
      <c r="K937" s="117"/>
      <c r="L937" s="114"/>
      <c r="M937" s="114"/>
      <c r="N937" s="114"/>
      <c r="O937" s="114"/>
      <c r="P937" s="114"/>
      <c r="Q937" s="114"/>
      <c r="R937" s="114"/>
      <c r="S937" s="114"/>
      <c r="T937" s="114"/>
      <c r="U937" s="114"/>
      <c r="V937" s="114"/>
      <c r="W937" s="114"/>
      <c r="X937" s="114"/>
      <c r="Y937" s="114"/>
      <c r="Z937" s="114"/>
    </row>
    <row r="938" spans="1:26" ht="12" customHeight="1">
      <c r="A938" s="116"/>
      <c r="B938" s="116"/>
      <c r="C938" s="129"/>
      <c r="D938" s="116"/>
      <c r="E938" s="117"/>
      <c r="F938" s="116"/>
      <c r="G938" s="117"/>
      <c r="H938" s="116"/>
      <c r="I938" s="117"/>
      <c r="J938" s="116"/>
      <c r="K938" s="117"/>
      <c r="L938" s="114"/>
      <c r="M938" s="114"/>
      <c r="N938" s="114"/>
      <c r="O938" s="114"/>
      <c r="P938" s="114"/>
      <c r="Q938" s="114"/>
      <c r="R938" s="114"/>
      <c r="S938" s="114"/>
      <c r="T938" s="114"/>
      <c r="U938" s="114"/>
      <c r="V938" s="114"/>
      <c r="W938" s="114"/>
      <c r="X938" s="114"/>
      <c r="Y938" s="114"/>
      <c r="Z938" s="114"/>
    </row>
    <row r="939" spans="1:26" ht="12" customHeight="1">
      <c r="A939" s="116"/>
      <c r="B939" s="116"/>
      <c r="C939" s="129"/>
      <c r="D939" s="116"/>
      <c r="E939" s="117"/>
      <c r="F939" s="116"/>
      <c r="G939" s="117"/>
      <c r="H939" s="116"/>
      <c r="I939" s="117"/>
      <c r="J939" s="116"/>
      <c r="K939" s="117"/>
      <c r="L939" s="114"/>
      <c r="M939" s="114"/>
      <c r="N939" s="114"/>
      <c r="O939" s="114"/>
      <c r="P939" s="114"/>
      <c r="Q939" s="114"/>
      <c r="R939" s="114"/>
      <c r="S939" s="114"/>
      <c r="T939" s="114"/>
      <c r="U939" s="114"/>
      <c r="V939" s="114"/>
      <c r="W939" s="114"/>
      <c r="X939" s="114"/>
      <c r="Y939" s="114"/>
      <c r="Z939" s="114"/>
    </row>
    <row r="940" spans="1:26" ht="12" customHeight="1">
      <c r="A940" s="116"/>
      <c r="B940" s="116"/>
      <c r="C940" s="129"/>
      <c r="D940" s="116"/>
      <c r="E940" s="117"/>
      <c r="F940" s="116"/>
      <c r="G940" s="117"/>
      <c r="H940" s="116"/>
      <c r="I940" s="117"/>
      <c r="J940" s="116"/>
      <c r="K940" s="117"/>
      <c r="L940" s="114"/>
      <c r="M940" s="114"/>
      <c r="N940" s="114"/>
      <c r="O940" s="114"/>
      <c r="P940" s="114"/>
      <c r="Q940" s="114"/>
      <c r="R940" s="114"/>
      <c r="S940" s="114"/>
      <c r="T940" s="114"/>
      <c r="U940" s="114"/>
      <c r="V940" s="114"/>
      <c r="W940" s="114"/>
      <c r="X940" s="114"/>
      <c r="Y940" s="114"/>
      <c r="Z940" s="114"/>
    </row>
    <row r="941" spans="1:26" ht="12" customHeight="1">
      <c r="A941" s="116"/>
      <c r="B941" s="116"/>
      <c r="C941" s="129"/>
      <c r="D941" s="116"/>
      <c r="E941" s="117"/>
      <c r="F941" s="116"/>
      <c r="G941" s="117"/>
      <c r="H941" s="116"/>
      <c r="I941" s="117"/>
      <c r="J941" s="116"/>
      <c r="K941" s="117"/>
      <c r="L941" s="114"/>
      <c r="M941" s="114"/>
      <c r="N941" s="114"/>
      <c r="O941" s="114"/>
      <c r="P941" s="114"/>
      <c r="Q941" s="114"/>
      <c r="R941" s="114"/>
      <c r="S941" s="114"/>
      <c r="T941" s="114"/>
      <c r="U941" s="114"/>
      <c r="V941" s="114"/>
      <c r="W941" s="114"/>
      <c r="X941" s="114"/>
      <c r="Y941" s="114"/>
      <c r="Z941" s="114"/>
    </row>
    <row r="942" spans="1:26" ht="12" customHeight="1">
      <c r="A942" s="116"/>
      <c r="B942" s="116"/>
      <c r="C942" s="129"/>
      <c r="D942" s="116"/>
      <c r="E942" s="117"/>
      <c r="F942" s="116"/>
      <c r="G942" s="117"/>
      <c r="H942" s="116"/>
      <c r="I942" s="117"/>
      <c r="J942" s="116"/>
      <c r="K942" s="117"/>
      <c r="L942" s="114"/>
      <c r="M942" s="114"/>
      <c r="N942" s="114"/>
      <c r="O942" s="114"/>
      <c r="P942" s="114"/>
      <c r="Q942" s="114"/>
      <c r="R942" s="114"/>
      <c r="S942" s="114"/>
      <c r="T942" s="114"/>
      <c r="U942" s="114"/>
      <c r="V942" s="114"/>
      <c r="W942" s="114"/>
      <c r="X942" s="114"/>
      <c r="Y942" s="114"/>
      <c r="Z942" s="114"/>
    </row>
    <row r="943" spans="1:26" ht="12" customHeight="1">
      <c r="A943" s="116"/>
      <c r="B943" s="116"/>
      <c r="C943" s="129"/>
      <c r="D943" s="116"/>
      <c r="E943" s="117"/>
      <c r="F943" s="116"/>
      <c r="G943" s="117"/>
      <c r="H943" s="116"/>
      <c r="I943" s="117"/>
      <c r="J943" s="116"/>
      <c r="K943" s="117"/>
      <c r="L943" s="114"/>
      <c r="M943" s="114"/>
      <c r="N943" s="114"/>
      <c r="O943" s="114"/>
      <c r="P943" s="114"/>
      <c r="Q943" s="114"/>
      <c r="R943" s="114"/>
      <c r="S943" s="114"/>
      <c r="T943" s="114"/>
      <c r="U943" s="114"/>
      <c r="V943" s="114"/>
      <c r="W943" s="114"/>
      <c r="X943" s="114"/>
      <c r="Y943" s="114"/>
      <c r="Z943" s="114"/>
    </row>
    <row r="944" spans="1:26" ht="12" customHeight="1">
      <c r="A944" s="116"/>
      <c r="B944" s="116"/>
      <c r="C944" s="129"/>
      <c r="D944" s="116"/>
      <c r="E944" s="117"/>
      <c r="F944" s="116"/>
      <c r="G944" s="117"/>
      <c r="H944" s="116"/>
      <c r="I944" s="117"/>
      <c r="J944" s="116"/>
      <c r="K944" s="117"/>
      <c r="L944" s="114"/>
      <c r="M944" s="114"/>
      <c r="N944" s="114"/>
      <c r="O944" s="114"/>
      <c r="P944" s="114"/>
      <c r="Q944" s="114"/>
      <c r="R944" s="114"/>
      <c r="S944" s="114"/>
      <c r="T944" s="114"/>
      <c r="U944" s="114"/>
      <c r="V944" s="114"/>
      <c r="W944" s="114"/>
      <c r="X944" s="114"/>
      <c r="Y944" s="114"/>
      <c r="Z944" s="114"/>
    </row>
    <row r="945" spans="1:26" ht="12" customHeight="1">
      <c r="A945" s="116"/>
      <c r="B945" s="116"/>
      <c r="C945" s="129"/>
      <c r="D945" s="116"/>
      <c r="E945" s="117"/>
      <c r="F945" s="116"/>
      <c r="G945" s="117"/>
      <c r="H945" s="116"/>
      <c r="I945" s="117"/>
      <c r="J945" s="116"/>
      <c r="K945" s="117"/>
      <c r="L945" s="114"/>
      <c r="M945" s="114"/>
      <c r="N945" s="114"/>
      <c r="O945" s="114"/>
      <c r="P945" s="114"/>
      <c r="Q945" s="114"/>
      <c r="R945" s="114"/>
      <c r="S945" s="114"/>
      <c r="T945" s="114"/>
      <c r="U945" s="114"/>
      <c r="V945" s="114"/>
      <c r="W945" s="114"/>
      <c r="X945" s="114"/>
      <c r="Y945" s="114"/>
      <c r="Z945" s="114"/>
    </row>
    <row r="946" spans="1:26" ht="12" customHeight="1">
      <c r="A946" s="116"/>
      <c r="B946" s="116"/>
      <c r="C946" s="129"/>
      <c r="D946" s="116"/>
      <c r="E946" s="117"/>
      <c r="F946" s="116"/>
      <c r="G946" s="117"/>
      <c r="H946" s="116"/>
      <c r="I946" s="117"/>
      <c r="J946" s="116"/>
      <c r="K946" s="117"/>
      <c r="L946" s="114"/>
      <c r="M946" s="114"/>
      <c r="N946" s="114"/>
      <c r="O946" s="114"/>
      <c r="P946" s="114"/>
      <c r="Q946" s="114"/>
      <c r="R946" s="114"/>
      <c r="S946" s="114"/>
      <c r="T946" s="114"/>
      <c r="U946" s="114"/>
      <c r="V946" s="114"/>
      <c r="W946" s="114"/>
      <c r="X946" s="114"/>
      <c r="Y946" s="114"/>
      <c r="Z946" s="114"/>
    </row>
    <row r="947" spans="1:26" ht="12" customHeight="1">
      <c r="A947" s="116"/>
      <c r="B947" s="116"/>
      <c r="C947" s="129"/>
      <c r="D947" s="116"/>
      <c r="E947" s="117"/>
      <c r="F947" s="116"/>
      <c r="G947" s="117"/>
      <c r="H947" s="116"/>
      <c r="I947" s="117"/>
      <c r="J947" s="116"/>
      <c r="K947" s="117"/>
      <c r="L947" s="114"/>
      <c r="M947" s="114"/>
      <c r="N947" s="114"/>
      <c r="O947" s="114"/>
      <c r="P947" s="114"/>
      <c r="Q947" s="114"/>
      <c r="R947" s="114"/>
      <c r="S947" s="114"/>
      <c r="T947" s="114"/>
      <c r="U947" s="114"/>
      <c r="V947" s="114"/>
      <c r="W947" s="114"/>
      <c r="X947" s="114"/>
      <c r="Y947" s="114"/>
      <c r="Z947" s="114"/>
    </row>
    <row r="948" spans="1:26" ht="12" customHeight="1">
      <c r="A948" s="116"/>
      <c r="B948" s="116"/>
      <c r="C948" s="129"/>
      <c r="D948" s="116"/>
      <c r="E948" s="117"/>
      <c r="F948" s="116"/>
      <c r="G948" s="117"/>
      <c r="H948" s="116"/>
      <c r="I948" s="117"/>
      <c r="J948" s="116"/>
      <c r="K948" s="117"/>
      <c r="L948" s="114"/>
      <c r="M948" s="114"/>
      <c r="N948" s="114"/>
      <c r="O948" s="114"/>
      <c r="P948" s="114"/>
      <c r="Q948" s="114"/>
      <c r="R948" s="114"/>
      <c r="S948" s="114"/>
      <c r="T948" s="114"/>
      <c r="U948" s="114"/>
      <c r="V948" s="114"/>
      <c r="W948" s="114"/>
      <c r="X948" s="114"/>
      <c r="Y948" s="114"/>
      <c r="Z948" s="114"/>
    </row>
    <row r="949" spans="1:26" ht="12" customHeight="1">
      <c r="A949" s="116"/>
      <c r="B949" s="116"/>
      <c r="C949" s="129"/>
      <c r="D949" s="116"/>
      <c r="E949" s="117"/>
      <c r="F949" s="116"/>
      <c r="G949" s="117"/>
      <c r="H949" s="116"/>
      <c r="I949" s="117"/>
      <c r="J949" s="116"/>
      <c r="K949" s="117"/>
      <c r="L949" s="114"/>
      <c r="M949" s="114"/>
      <c r="N949" s="114"/>
      <c r="O949" s="114"/>
      <c r="P949" s="114"/>
      <c r="Q949" s="114"/>
      <c r="R949" s="114"/>
      <c r="S949" s="114"/>
      <c r="T949" s="114"/>
      <c r="U949" s="114"/>
      <c r="V949" s="114"/>
      <c r="W949" s="114"/>
      <c r="X949" s="114"/>
      <c r="Y949" s="114"/>
      <c r="Z949" s="114"/>
    </row>
    <row r="950" spans="1:26" ht="12" customHeight="1">
      <c r="A950" s="116"/>
      <c r="B950" s="116"/>
      <c r="C950" s="129"/>
      <c r="D950" s="116"/>
      <c r="E950" s="117"/>
      <c r="F950" s="116"/>
      <c r="G950" s="117"/>
      <c r="H950" s="116"/>
      <c r="I950" s="117"/>
      <c r="J950" s="116"/>
      <c r="K950" s="117"/>
      <c r="L950" s="114"/>
      <c r="M950" s="114"/>
      <c r="N950" s="114"/>
      <c r="O950" s="114"/>
      <c r="P950" s="114"/>
      <c r="Q950" s="114"/>
      <c r="R950" s="114"/>
      <c r="S950" s="114"/>
      <c r="T950" s="114"/>
      <c r="U950" s="114"/>
      <c r="V950" s="114"/>
      <c r="W950" s="114"/>
      <c r="X950" s="114"/>
      <c r="Y950" s="114"/>
      <c r="Z950" s="114"/>
    </row>
    <row r="951" spans="1:26" ht="12" customHeight="1">
      <c r="A951" s="116"/>
      <c r="B951" s="116"/>
      <c r="C951" s="129"/>
      <c r="D951" s="116"/>
      <c r="E951" s="117"/>
      <c r="F951" s="116"/>
      <c r="G951" s="117"/>
      <c r="H951" s="116"/>
      <c r="I951" s="117"/>
      <c r="J951" s="116"/>
      <c r="K951" s="117"/>
      <c r="L951" s="114"/>
      <c r="M951" s="114"/>
      <c r="N951" s="114"/>
      <c r="O951" s="114"/>
      <c r="P951" s="114"/>
      <c r="Q951" s="114"/>
      <c r="R951" s="114"/>
      <c r="S951" s="114"/>
      <c r="T951" s="114"/>
      <c r="U951" s="114"/>
      <c r="V951" s="114"/>
      <c r="W951" s="114"/>
      <c r="X951" s="114"/>
      <c r="Y951" s="114"/>
      <c r="Z951" s="114"/>
    </row>
    <row r="952" spans="1:26" ht="12" customHeight="1">
      <c r="A952" s="116"/>
      <c r="B952" s="116"/>
      <c r="C952" s="129"/>
      <c r="D952" s="116"/>
      <c r="E952" s="117"/>
      <c r="F952" s="116"/>
      <c r="G952" s="117"/>
      <c r="H952" s="116"/>
      <c r="I952" s="117"/>
      <c r="J952" s="116"/>
      <c r="K952" s="117"/>
      <c r="L952" s="114"/>
      <c r="M952" s="114"/>
      <c r="N952" s="114"/>
      <c r="O952" s="114"/>
      <c r="P952" s="114"/>
      <c r="Q952" s="114"/>
      <c r="R952" s="114"/>
      <c r="S952" s="114"/>
      <c r="T952" s="114"/>
      <c r="U952" s="114"/>
      <c r="V952" s="114"/>
      <c r="W952" s="114"/>
      <c r="X952" s="114"/>
      <c r="Y952" s="114"/>
      <c r="Z952" s="114"/>
    </row>
    <row r="953" spans="1:26" ht="12" customHeight="1">
      <c r="A953" s="116"/>
      <c r="B953" s="116"/>
      <c r="C953" s="129"/>
      <c r="D953" s="116"/>
      <c r="E953" s="117"/>
      <c r="F953" s="116"/>
      <c r="G953" s="117"/>
      <c r="H953" s="116"/>
      <c r="I953" s="117"/>
      <c r="J953" s="116"/>
      <c r="K953" s="117"/>
      <c r="L953" s="114"/>
      <c r="M953" s="114"/>
      <c r="N953" s="114"/>
      <c r="O953" s="114"/>
      <c r="P953" s="114"/>
      <c r="Q953" s="114"/>
      <c r="R953" s="114"/>
      <c r="S953" s="114"/>
      <c r="T953" s="114"/>
      <c r="U953" s="114"/>
      <c r="V953" s="114"/>
      <c r="W953" s="114"/>
      <c r="X953" s="114"/>
      <c r="Y953" s="114"/>
      <c r="Z953" s="114"/>
    </row>
    <row r="954" spans="1:26" ht="12" customHeight="1">
      <c r="A954" s="116"/>
      <c r="B954" s="116"/>
      <c r="C954" s="129"/>
      <c r="D954" s="116"/>
      <c r="E954" s="117"/>
      <c r="F954" s="116"/>
      <c r="G954" s="117"/>
      <c r="H954" s="116"/>
      <c r="I954" s="117"/>
      <c r="J954" s="116"/>
      <c r="K954" s="117"/>
      <c r="L954" s="114"/>
      <c r="M954" s="114"/>
      <c r="N954" s="114"/>
      <c r="O954" s="114"/>
      <c r="P954" s="114"/>
      <c r="Q954" s="114"/>
      <c r="R954" s="114"/>
      <c r="S954" s="114"/>
      <c r="T954" s="114"/>
      <c r="U954" s="114"/>
      <c r="V954" s="114"/>
      <c r="W954" s="114"/>
      <c r="X954" s="114"/>
      <c r="Y954" s="114"/>
      <c r="Z954" s="114"/>
    </row>
    <row r="955" spans="1:26" ht="12" customHeight="1">
      <c r="A955" s="116"/>
      <c r="B955" s="116"/>
      <c r="C955" s="129"/>
      <c r="D955" s="116"/>
      <c r="E955" s="117"/>
      <c r="F955" s="116"/>
      <c r="G955" s="117"/>
      <c r="H955" s="116"/>
      <c r="I955" s="117"/>
      <c r="J955" s="116"/>
      <c r="K955" s="117"/>
      <c r="L955" s="114"/>
      <c r="M955" s="114"/>
      <c r="N955" s="114"/>
      <c r="O955" s="114"/>
      <c r="P955" s="114"/>
      <c r="Q955" s="114"/>
      <c r="R955" s="114"/>
      <c r="S955" s="114"/>
      <c r="T955" s="114"/>
      <c r="U955" s="114"/>
      <c r="V955" s="114"/>
      <c r="W955" s="114"/>
      <c r="X955" s="114"/>
      <c r="Y955" s="114"/>
      <c r="Z955" s="114"/>
    </row>
    <row r="956" spans="1:26" ht="12" customHeight="1">
      <c r="A956" s="116"/>
      <c r="B956" s="116"/>
      <c r="C956" s="129"/>
      <c r="D956" s="116"/>
      <c r="E956" s="117"/>
      <c r="F956" s="116"/>
      <c r="G956" s="117"/>
      <c r="H956" s="116"/>
      <c r="I956" s="117"/>
      <c r="J956" s="116"/>
      <c r="K956" s="117"/>
      <c r="L956" s="114"/>
      <c r="M956" s="114"/>
      <c r="N956" s="114"/>
      <c r="O956" s="114"/>
      <c r="P956" s="114"/>
      <c r="Q956" s="114"/>
      <c r="R956" s="114"/>
      <c r="S956" s="114"/>
      <c r="T956" s="114"/>
      <c r="U956" s="114"/>
      <c r="V956" s="114"/>
      <c r="W956" s="114"/>
      <c r="X956" s="114"/>
      <c r="Y956" s="114"/>
      <c r="Z956" s="114"/>
    </row>
    <row r="957" spans="1:26" ht="12" customHeight="1">
      <c r="A957" s="116"/>
      <c r="B957" s="116"/>
      <c r="C957" s="129"/>
      <c r="D957" s="116"/>
      <c r="E957" s="117"/>
      <c r="F957" s="116"/>
      <c r="G957" s="117"/>
      <c r="H957" s="116"/>
      <c r="I957" s="117"/>
      <c r="J957" s="116"/>
      <c r="K957" s="117"/>
      <c r="L957" s="114"/>
      <c r="M957" s="114"/>
      <c r="N957" s="114"/>
      <c r="O957" s="114"/>
      <c r="P957" s="114"/>
      <c r="Q957" s="114"/>
      <c r="R957" s="114"/>
      <c r="S957" s="114"/>
      <c r="T957" s="114"/>
      <c r="U957" s="114"/>
      <c r="V957" s="114"/>
      <c r="W957" s="114"/>
      <c r="X957" s="114"/>
      <c r="Y957" s="114"/>
      <c r="Z957" s="114"/>
    </row>
    <row r="958" spans="1:26" ht="12" customHeight="1">
      <c r="A958" s="116"/>
      <c r="B958" s="116"/>
      <c r="C958" s="129"/>
      <c r="D958" s="116"/>
      <c r="E958" s="117"/>
      <c r="F958" s="116"/>
      <c r="G958" s="117"/>
      <c r="H958" s="116"/>
      <c r="I958" s="117"/>
      <c r="J958" s="116"/>
      <c r="K958" s="117"/>
      <c r="L958" s="114"/>
      <c r="M958" s="114"/>
      <c r="N958" s="114"/>
      <c r="O958" s="114"/>
      <c r="P958" s="114"/>
      <c r="Q958" s="114"/>
      <c r="R958" s="114"/>
      <c r="S958" s="114"/>
      <c r="T958" s="114"/>
      <c r="U958" s="114"/>
      <c r="V958" s="114"/>
      <c r="W958" s="114"/>
      <c r="X958" s="114"/>
      <c r="Y958" s="114"/>
      <c r="Z958" s="114"/>
    </row>
    <row r="959" spans="1:26" ht="12" customHeight="1">
      <c r="A959" s="116"/>
      <c r="B959" s="116"/>
      <c r="C959" s="129"/>
      <c r="D959" s="116"/>
      <c r="E959" s="117"/>
      <c r="F959" s="116"/>
      <c r="G959" s="117"/>
      <c r="H959" s="116"/>
      <c r="I959" s="117"/>
      <c r="J959" s="116"/>
      <c r="K959" s="117"/>
      <c r="L959" s="114"/>
      <c r="M959" s="114"/>
      <c r="N959" s="114"/>
      <c r="O959" s="114"/>
      <c r="P959" s="114"/>
      <c r="Q959" s="114"/>
      <c r="R959" s="114"/>
      <c r="S959" s="114"/>
      <c r="T959" s="114"/>
      <c r="U959" s="114"/>
      <c r="V959" s="114"/>
      <c r="W959" s="114"/>
      <c r="X959" s="114"/>
      <c r="Y959" s="114"/>
      <c r="Z959" s="114"/>
    </row>
    <row r="960" spans="1:26" ht="12" customHeight="1">
      <c r="A960" s="116"/>
      <c r="B960" s="116"/>
      <c r="C960" s="129"/>
      <c r="D960" s="116"/>
      <c r="E960" s="117"/>
      <c r="F960" s="116"/>
      <c r="G960" s="117"/>
      <c r="H960" s="116"/>
      <c r="I960" s="117"/>
      <c r="J960" s="116"/>
      <c r="K960" s="117"/>
      <c r="L960" s="114"/>
      <c r="M960" s="114"/>
      <c r="N960" s="114"/>
      <c r="O960" s="114"/>
      <c r="P960" s="114"/>
      <c r="Q960" s="114"/>
      <c r="R960" s="114"/>
      <c r="S960" s="114"/>
      <c r="T960" s="114"/>
      <c r="U960" s="114"/>
      <c r="V960" s="114"/>
      <c r="W960" s="114"/>
      <c r="X960" s="114"/>
      <c r="Y960" s="114"/>
      <c r="Z960" s="114"/>
    </row>
    <row r="961" spans="1:26" ht="12" customHeight="1">
      <c r="A961" s="116"/>
      <c r="B961" s="116"/>
      <c r="C961" s="129"/>
      <c r="D961" s="116"/>
      <c r="E961" s="117"/>
      <c r="F961" s="116"/>
      <c r="G961" s="117"/>
      <c r="H961" s="116"/>
      <c r="I961" s="117"/>
      <c r="J961" s="116"/>
      <c r="K961" s="117"/>
      <c r="L961" s="114"/>
      <c r="M961" s="114"/>
      <c r="N961" s="114"/>
      <c r="O961" s="114"/>
      <c r="P961" s="114"/>
      <c r="Q961" s="114"/>
      <c r="R961" s="114"/>
      <c r="S961" s="114"/>
      <c r="T961" s="114"/>
      <c r="U961" s="114"/>
      <c r="V961" s="114"/>
      <c r="W961" s="114"/>
      <c r="X961" s="114"/>
      <c r="Y961" s="114"/>
      <c r="Z961" s="114"/>
    </row>
    <row r="962" spans="1:26" ht="12" customHeight="1">
      <c r="A962" s="116"/>
      <c r="B962" s="116"/>
      <c r="C962" s="129"/>
      <c r="D962" s="116"/>
      <c r="E962" s="117"/>
      <c r="F962" s="116"/>
      <c r="G962" s="117"/>
      <c r="H962" s="116"/>
      <c r="I962" s="117"/>
      <c r="J962" s="116"/>
      <c r="K962" s="117"/>
      <c r="L962" s="114"/>
      <c r="M962" s="114"/>
      <c r="N962" s="114"/>
      <c r="O962" s="114"/>
      <c r="P962" s="114"/>
      <c r="Q962" s="114"/>
      <c r="R962" s="114"/>
      <c r="S962" s="114"/>
      <c r="T962" s="114"/>
      <c r="U962" s="114"/>
      <c r="V962" s="114"/>
      <c r="W962" s="114"/>
      <c r="X962" s="114"/>
      <c r="Y962" s="114"/>
      <c r="Z962" s="114"/>
    </row>
    <row r="963" spans="1:26" ht="12" customHeight="1">
      <c r="A963" s="116"/>
      <c r="B963" s="116"/>
      <c r="C963" s="129"/>
      <c r="D963" s="116"/>
      <c r="E963" s="117"/>
      <c r="F963" s="116"/>
      <c r="G963" s="117"/>
      <c r="H963" s="116"/>
      <c r="I963" s="117"/>
      <c r="J963" s="116"/>
      <c r="K963" s="117"/>
      <c r="L963" s="114"/>
      <c r="M963" s="114"/>
      <c r="N963" s="114"/>
      <c r="O963" s="114"/>
      <c r="P963" s="114"/>
      <c r="Q963" s="114"/>
      <c r="R963" s="114"/>
      <c r="S963" s="114"/>
      <c r="T963" s="114"/>
      <c r="U963" s="114"/>
      <c r="V963" s="114"/>
      <c r="W963" s="114"/>
      <c r="X963" s="114"/>
      <c r="Y963" s="114"/>
      <c r="Z963" s="114"/>
    </row>
    <row r="964" spans="1:26" ht="12" customHeight="1">
      <c r="A964" s="116"/>
      <c r="B964" s="116"/>
      <c r="C964" s="129"/>
      <c r="D964" s="116"/>
      <c r="E964" s="117"/>
      <c r="F964" s="116"/>
      <c r="G964" s="117"/>
      <c r="H964" s="116"/>
      <c r="I964" s="117"/>
      <c r="J964" s="116"/>
      <c r="K964" s="117"/>
      <c r="L964" s="114"/>
      <c r="M964" s="114"/>
      <c r="N964" s="114"/>
      <c r="O964" s="114"/>
      <c r="P964" s="114"/>
      <c r="Q964" s="114"/>
      <c r="R964" s="114"/>
      <c r="S964" s="114"/>
      <c r="T964" s="114"/>
      <c r="U964" s="114"/>
      <c r="V964" s="114"/>
      <c r="W964" s="114"/>
      <c r="X964" s="114"/>
      <c r="Y964" s="114"/>
      <c r="Z964" s="114"/>
    </row>
    <row r="965" spans="1:26" ht="12" customHeight="1">
      <c r="A965" s="116"/>
      <c r="B965" s="116"/>
      <c r="C965" s="129"/>
      <c r="D965" s="116"/>
      <c r="E965" s="117"/>
      <c r="F965" s="116"/>
      <c r="G965" s="117"/>
      <c r="H965" s="116"/>
      <c r="I965" s="117"/>
      <c r="J965" s="116"/>
      <c r="K965" s="117"/>
      <c r="L965" s="114"/>
      <c r="M965" s="114"/>
      <c r="N965" s="114"/>
      <c r="O965" s="114"/>
      <c r="P965" s="114"/>
      <c r="Q965" s="114"/>
      <c r="R965" s="114"/>
      <c r="S965" s="114"/>
      <c r="T965" s="114"/>
      <c r="U965" s="114"/>
      <c r="V965" s="114"/>
      <c r="W965" s="114"/>
      <c r="X965" s="114"/>
      <c r="Y965" s="114"/>
      <c r="Z965" s="114"/>
    </row>
    <row r="966" spans="1:26" ht="12" customHeight="1">
      <c r="A966" s="116"/>
      <c r="B966" s="116"/>
      <c r="C966" s="129"/>
      <c r="D966" s="116"/>
      <c r="E966" s="117"/>
      <c r="F966" s="116"/>
      <c r="G966" s="117"/>
      <c r="H966" s="116"/>
      <c r="I966" s="117"/>
      <c r="J966" s="116"/>
      <c r="K966" s="117"/>
      <c r="L966" s="114"/>
      <c r="M966" s="114"/>
      <c r="N966" s="114"/>
      <c r="O966" s="114"/>
      <c r="P966" s="114"/>
      <c r="Q966" s="114"/>
      <c r="R966" s="114"/>
      <c r="S966" s="114"/>
      <c r="T966" s="114"/>
      <c r="U966" s="114"/>
      <c r="V966" s="114"/>
      <c r="W966" s="114"/>
      <c r="X966" s="114"/>
      <c r="Y966" s="114"/>
      <c r="Z966" s="114"/>
    </row>
    <row r="967" spans="1:26" ht="12" customHeight="1">
      <c r="A967" s="116"/>
      <c r="B967" s="116"/>
      <c r="C967" s="129"/>
      <c r="D967" s="116"/>
      <c r="E967" s="117"/>
      <c r="F967" s="116"/>
      <c r="G967" s="117"/>
      <c r="H967" s="116"/>
      <c r="I967" s="117"/>
      <c r="J967" s="116"/>
      <c r="K967" s="117"/>
      <c r="L967" s="114"/>
      <c r="M967" s="114"/>
      <c r="N967" s="114"/>
      <c r="O967" s="114"/>
      <c r="P967" s="114"/>
      <c r="Q967" s="114"/>
      <c r="R967" s="114"/>
      <c r="S967" s="114"/>
      <c r="T967" s="114"/>
      <c r="U967" s="114"/>
      <c r="V967" s="114"/>
      <c r="W967" s="114"/>
      <c r="X967" s="114"/>
      <c r="Y967" s="114"/>
      <c r="Z967" s="114"/>
    </row>
    <row r="968" spans="1:26" ht="12" customHeight="1">
      <c r="A968" s="116"/>
      <c r="B968" s="116"/>
      <c r="C968" s="129"/>
      <c r="D968" s="116"/>
      <c r="E968" s="117"/>
      <c r="F968" s="116"/>
      <c r="G968" s="117"/>
      <c r="H968" s="116"/>
      <c r="I968" s="117"/>
      <c r="J968" s="116"/>
      <c r="K968" s="117"/>
      <c r="L968" s="114"/>
      <c r="M968" s="114"/>
      <c r="N968" s="114"/>
      <c r="O968" s="114"/>
      <c r="P968" s="114"/>
      <c r="Q968" s="114"/>
      <c r="R968" s="114"/>
      <c r="S968" s="114"/>
      <c r="T968" s="114"/>
      <c r="U968" s="114"/>
      <c r="V968" s="114"/>
      <c r="W968" s="114"/>
      <c r="X968" s="114"/>
      <c r="Y968" s="114"/>
      <c r="Z968" s="114"/>
    </row>
    <row r="969" spans="1:26" ht="12" customHeight="1">
      <c r="A969" s="116"/>
      <c r="B969" s="116"/>
      <c r="C969" s="129"/>
      <c r="D969" s="116"/>
      <c r="E969" s="117"/>
      <c r="F969" s="116"/>
      <c r="G969" s="117"/>
      <c r="H969" s="116"/>
      <c r="I969" s="117"/>
      <c r="J969" s="116"/>
      <c r="K969" s="117"/>
      <c r="L969" s="114"/>
      <c r="M969" s="114"/>
      <c r="N969" s="114"/>
      <c r="O969" s="114"/>
      <c r="P969" s="114"/>
      <c r="Q969" s="114"/>
      <c r="R969" s="114"/>
      <c r="S969" s="114"/>
      <c r="T969" s="114"/>
      <c r="U969" s="114"/>
      <c r="V969" s="114"/>
      <c r="W969" s="114"/>
      <c r="X969" s="114"/>
      <c r="Y969" s="114"/>
      <c r="Z969" s="114"/>
    </row>
    <row r="970" spans="1:26" ht="12" customHeight="1">
      <c r="A970" s="116"/>
      <c r="B970" s="116"/>
      <c r="C970" s="129"/>
      <c r="D970" s="116"/>
      <c r="E970" s="117"/>
      <c r="F970" s="116"/>
      <c r="G970" s="117"/>
      <c r="H970" s="116"/>
      <c r="I970" s="117"/>
      <c r="J970" s="116"/>
      <c r="K970" s="117"/>
      <c r="L970" s="114"/>
      <c r="M970" s="114"/>
      <c r="N970" s="114"/>
      <c r="O970" s="114"/>
      <c r="P970" s="114"/>
      <c r="Q970" s="114"/>
      <c r="R970" s="114"/>
      <c r="S970" s="114"/>
      <c r="T970" s="114"/>
      <c r="U970" s="114"/>
      <c r="V970" s="114"/>
      <c r="W970" s="114"/>
      <c r="X970" s="114"/>
      <c r="Y970" s="114"/>
      <c r="Z970" s="114"/>
    </row>
    <row r="971" spans="1:26" ht="12" customHeight="1">
      <c r="A971" s="116"/>
      <c r="B971" s="116"/>
      <c r="C971" s="129"/>
      <c r="D971" s="116"/>
      <c r="E971" s="117"/>
      <c r="F971" s="116"/>
      <c r="G971" s="117"/>
      <c r="H971" s="116"/>
      <c r="I971" s="117"/>
      <c r="J971" s="116"/>
      <c r="K971" s="117"/>
      <c r="L971" s="114"/>
      <c r="M971" s="114"/>
      <c r="N971" s="114"/>
      <c r="O971" s="114"/>
      <c r="P971" s="114"/>
      <c r="Q971" s="114"/>
      <c r="R971" s="114"/>
      <c r="S971" s="114"/>
      <c r="T971" s="114"/>
      <c r="U971" s="114"/>
      <c r="V971" s="114"/>
      <c r="W971" s="114"/>
      <c r="X971" s="114"/>
      <c r="Y971" s="114"/>
      <c r="Z971" s="114"/>
    </row>
    <row r="972" spans="1:26" ht="12" customHeight="1">
      <c r="A972" s="116"/>
      <c r="B972" s="116"/>
      <c r="C972" s="129"/>
      <c r="D972" s="116"/>
      <c r="E972" s="117"/>
      <c r="F972" s="116"/>
      <c r="G972" s="117"/>
      <c r="H972" s="116"/>
      <c r="I972" s="117"/>
      <c r="J972" s="116"/>
      <c r="K972" s="117"/>
      <c r="L972" s="114"/>
      <c r="M972" s="114"/>
      <c r="N972" s="114"/>
      <c r="O972" s="114"/>
      <c r="P972" s="114"/>
      <c r="Q972" s="114"/>
      <c r="R972" s="114"/>
      <c r="S972" s="114"/>
      <c r="T972" s="114"/>
      <c r="U972" s="114"/>
      <c r="V972" s="114"/>
      <c r="W972" s="114"/>
      <c r="X972" s="114"/>
      <c r="Y972" s="114"/>
      <c r="Z972" s="114"/>
    </row>
    <row r="973" spans="1:26" ht="12" customHeight="1">
      <c r="A973" s="116"/>
      <c r="B973" s="116"/>
      <c r="C973" s="129"/>
      <c r="D973" s="116"/>
      <c r="E973" s="117"/>
      <c r="F973" s="116"/>
      <c r="G973" s="117"/>
      <c r="H973" s="116"/>
      <c r="I973" s="117"/>
      <c r="J973" s="116"/>
      <c r="K973" s="117"/>
      <c r="L973" s="114"/>
      <c r="M973" s="114"/>
      <c r="N973" s="114"/>
      <c r="O973" s="114"/>
      <c r="P973" s="114"/>
      <c r="Q973" s="114"/>
      <c r="R973" s="114"/>
      <c r="S973" s="114"/>
      <c r="T973" s="114"/>
      <c r="U973" s="114"/>
      <c r="V973" s="114"/>
      <c r="W973" s="114"/>
      <c r="X973" s="114"/>
      <c r="Y973" s="114"/>
      <c r="Z973" s="114"/>
    </row>
    <row r="974" spans="1:26" ht="12" customHeight="1">
      <c r="A974" s="116"/>
      <c r="B974" s="116"/>
      <c r="C974" s="129"/>
      <c r="D974" s="116"/>
      <c r="E974" s="117"/>
      <c r="F974" s="116"/>
      <c r="G974" s="117"/>
      <c r="H974" s="116"/>
      <c r="I974" s="117"/>
      <c r="J974" s="116"/>
      <c r="K974" s="117"/>
      <c r="L974" s="114"/>
      <c r="M974" s="114"/>
      <c r="N974" s="114"/>
      <c r="O974" s="114"/>
      <c r="P974" s="114"/>
      <c r="Q974" s="114"/>
      <c r="R974" s="114"/>
      <c r="S974" s="114"/>
      <c r="T974" s="114"/>
      <c r="U974" s="114"/>
      <c r="V974" s="114"/>
      <c r="W974" s="114"/>
      <c r="X974" s="114"/>
      <c r="Y974" s="114"/>
      <c r="Z974" s="114"/>
    </row>
    <row r="975" spans="1:26" ht="12" customHeight="1">
      <c r="A975" s="116"/>
      <c r="B975" s="116"/>
      <c r="C975" s="129"/>
      <c r="D975" s="116"/>
      <c r="E975" s="117"/>
      <c r="F975" s="116"/>
      <c r="G975" s="117"/>
      <c r="H975" s="116"/>
      <c r="I975" s="117"/>
      <c r="J975" s="116"/>
      <c r="K975" s="117"/>
      <c r="L975" s="114"/>
      <c r="M975" s="114"/>
      <c r="N975" s="114"/>
      <c r="O975" s="114"/>
      <c r="P975" s="114"/>
      <c r="Q975" s="114"/>
      <c r="R975" s="114"/>
      <c r="S975" s="114"/>
      <c r="T975" s="114"/>
      <c r="U975" s="114"/>
      <c r="V975" s="114"/>
      <c r="W975" s="114"/>
      <c r="X975" s="114"/>
      <c r="Y975" s="114"/>
      <c r="Z975" s="114"/>
    </row>
    <row r="976" spans="1:26" ht="12" customHeight="1">
      <c r="A976" s="116"/>
      <c r="B976" s="116"/>
      <c r="C976" s="129"/>
      <c r="D976" s="116"/>
      <c r="E976" s="117"/>
      <c r="F976" s="116"/>
      <c r="G976" s="117"/>
      <c r="H976" s="116"/>
      <c r="I976" s="117"/>
      <c r="J976" s="116"/>
      <c r="K976" s="117"/>
      <c r="L976" s="114"/>
      <c r="M976" s="114"/>
      <c r="N976" s="114"/>
      <c r="O976" s="114"/>
      <c r="P976" s="114"/>
      <c r="Q976" s="114"/>
      <c r="R976" s="114"/>
      <c r="S976" s="114"/>
      <c r="T976" s="114"/>
      <c r="U976" s="114"/>
      <c r="V976" s="114"/>
      <c r="W976" s="114"/>
      <c r="X976" s="114"/>
      <c r="Y976" s="114"/>
      <c r="Z976" s="114"/>
    </row>
    <row r="977" spans="1:26" ht="12" customHeight="1">
      <c r="A977" s="116"/>
      <c r="B977" s="116"/>
      <c r="C977" s="129"/>
      <c r="D977" s="116"/>
      <c r="E977" s="117"/>
      <c r="F977" s="116"/>
      <c r="G977" s="117"/>
      <c r="H977" s="116"/>
      <c r="I977" s="117"/>
      <c r="J977" s="116"/>
      <c r="K977" s="117"/>
      <c r="L977" s="114"/>
      <c r="M977" s="114"/>
      <c r="N977" s="114"/>
      <c r="O977" s="114"/>
      <c r="P977" s="114"/>
      <c r="Q977" s="114"/>
      <c r="R977" s="114"/>
      <c r="S977" s="114"/>
      <c r="T977" s="114"/>
      <c r="U977" s="114"/>
      <c r="V977" s="114"/>
      <c r="W977" s="114"/>
      <c r="X977" s="114"/>
      <c r="Y977" s="114"/>
      <c r="Z977" s="114"/>
    </row>
    <row r="978" spans="1:26" ht="12" customHeight="1">
      <c r="A978" s="116"/>
      <c r="B978" s="116"/>
      <c r="C978" s="129"/>
      <c r="D978" s="116"/>
      <c r="E978" s="117"/>
      <c r="F978" s="116"/>
      <c r="G978" s="117"/>
      <c r="H978" s="116"/>
      <c r="I978" s="117"/>
      <c r="J978" s="116"/>
      <c r="K978" s="117"/>
      <c r="L978" s="114"/>
      <c r="M978" s="114"/>
      <c r="N978" s="114"/>
      <c r="O978" s="114"/>
      <c r="P978" s="114"/>
      <c r="Q978" s="114"/>
      <c r="R978" s="114"/>
      <c r="S978" s="114"/>
      <c r="T978" s="114"/>
      <c r="U978" s="114"/>
      <c r="V978" s="114"/>
      <c r="W978" s="114"/>
      <c r="X978" s="114"/>
      <c r="Y978" s="114"/>
      <c r="Z978" s="114"/>
    </row>
    <row r="979" spans="1:26" ht="12" customHeight="1">
      <c r="A979" s="116"/>
      <c r="B979" s="116"/>
      <c r="C979" s="129"/>
      <c r="D979" s="116"/>
      <c r="E979" s="117"/>
      <c r="F979" s="116"/>
      <c r="G979" s="117"/>
      <c r="H979" s="116"/>
      <c r="I979" s="117"/>
      <c r="J979" s="116"/>
      <c r="K979" s="117"/>
      <c r="L979" s="114"/>
      <c r="M979" s="114"/>
      <c r="N979" s="114"/>
      <c r="O979" s="114"/>
      <c r="P979" s="114"/>
      <c r="Q979" s="114"/>
      <c r="R979" s="114"/>
      <c r="S979" s="114"/>
      <c r="T979" s="114"/>
      <c r="U979" s="114"/>
      <c r="V979" s="114"/>
      <c r="W979" s="114"/>
      <c r="X979" s="114"/>
      <c r="Y979" s="114"/>
      <c r="Z979" s="114"/>
    </row>
    <row r="980" spans="1:26" ht="12" customHeight="1">
      <c r="A980" s="116"/>
      <c r="B980" s="116"/>
      <c r="C980" s="129"/>
      <c r="D980" s="116"/>
      <c r="E980" s="117"/>
      <c r="F980" s="116"/>
      <c r="G980" s="117"/>
      <c r="H980" s="116"/>
      <c r="I980" s="117"/>
      <c r="J980" s="116"/>
      <c r="K980" s="117"/>
      <c r="L980" s="114"/>
      <c r="M980" s="114"/>
      <c r="N980" s="114"/>
      <c r="O980" s="114"/>
      <c r="P980" s="114"/>
      <c r="Q980" s="114"/>
      <c r="R980" s="114"/>
      <c r="S980" s="114"/>
      <c r="T980" s="114"/>
      <c r="U980" s="114"/>
      <c r="V980" s="114"/>
      <c r="W980" s="114"/>
      <c r="X980" s="114"/>
      <c r="Y980" s="114"/>
      <c r="Z980" s="114"/>
    </row>
    <row r="981" spans="1:26" ht="12" customHeight="1">
      <c r="A981" s="116"/>
      <c r="B981" s="116"/>
      <c r="C981" s="129"/>
      <c r="D981" s="116"/>
      <c r="E981" s="117"/>
      <c r="F981" s="116"/>
      <c r="G981" s="117"/>
      <c r="H981" s="116"/>
      <c r="I981" s="117"/>
      <c r="J981" s="116"/>
      <c r="K981" s="117"/>
      <c r="L981" s="114"/>
      <c r="M981" s="114"/>
      <c r="N981" s="114"/>
      <c r="O981" s="114"/>
      <c r="P981" s="114"/>
      <c r="Q981" s="114"/>
      <c r="R981" s="114"/>
      <c r="S981" s="114"/>
      <c r="T981" s="114"/>
      <c r="U981" s="114"/>
      <c r="V981" s="114"/>
      <c r="W981" s="114"/>
      <c r="X981" s="114"/>
      <c r="Y981" s="114"/>
      <c r="Z981" s="114"/>
    </row>
    <row r="982" spans="1:26" ht="12" customHeight="1">
      <c r="A982" s="116"/>
      <c r="B982" s="116"/>
      <c r="C982" s="129"/>
      <c r="D982" s="116"/>
      <c r="E982" s="117"/>
      <c r="F982" s="116"/>
      <c r="G982" s="117"/>
      <c r="H982" s="116"/>
      <c r="I982" s="117"/>
      <c r="J982" s="116"/>
      <c r="K982" s="117"/>
      <c r="L982" s="114"/>
      <c r="M982" s="114"/>
      <c r="N982" s="114"/>
      <c r="O982" s="114"/>
      <c r="P982" s="114"/>
      <c r="Q982" s="114"/>
      <c r="R982" s="114"/>
      <c r="S982" s="114"/>
      <c r="T982" s="114"/>
      <c r="U982" s="114"/>
      <c r="V982" s="114"/>
      <c r="W982" s="114"/>
      <c r="X982" s="114"/>
      <c r="Y982" s="114"/>
      <c r="Z982" s="114"/>
    </row>
    <row r="983" spans="1:26" ht="12" customHeight="1">
      <c r="A983" s="116"/>
      <c r="B983" s="116"/>
      <c r="C983" s="129"/>
      <c r="D983" s="116"/>
      <c r="E983" s="117"/>
      <c r="F983" s="116"/>
      <c r="G983" s="117"/>
      <c r="H983" s="116"/>
      <c r="I983" s="117"/>
      <c r="J983" s="116"/>
      <c r="K983" s="117"/>
      <c r="L983" s="114"/>
      <c r="M983" s="114"/>
      <c r="N983" s="114"/>
      <c r="O983" s="114"/>
      <c r="P983" s="114"/>
      <c r="Q983" s="114"/>
      <c r="R983" s="114"/>
      <c r="S983" s="114"/>
      <c r="T983" s="114"/>
      <c r="U983" s="114"/>
      <c r="V983" s="114"/>
      <c r="W983" s="114"/>
      <c r="X983" s="114"/>
      <c r="Y983" s="114"/>
      <c r="Z983" s="114"/>
    </row>
    <row r="984" spans="1:26" ht="12" customHeight="1">
      <c r="A984" s="116"/>
      <c r="B984" s="116"/>
      <c r="C984" s="129"/>
      <c r="D984" s="116"/>
      <c r="E984" s="117"/>
      <c r="F984" s="116"/>
      <c r="G984" s="117"/>
      <c r="H984" s="116"/>
      <c r="I984" s="117"/>
      <c r="J984" s="116"/>
      <c r="K984" s="117"/>
      <c r="L984" s="114"/>
      <c r="M984" s="114"/>
      <c r="N984" s="114"/>
      <c r="O984" s="114"/>
      <c r="P984" s="114"/>
      <c r="Q984" s="114"/>
      <c r="R984" s="114"/>
      <c r="S984" s="114"/>
      <c r="T984" s="114"/>
      <c r="U984" s="114"/>
      <c r="V984" s="114"/>
      <c r="W984" s="114"/>
      <c r="X984" s="114"/>
      <c r="Y984" s="114"/>
      <c r="Z984" s="114"/>
    </row>
    <row r="985" spans="1:26" ht="12" customHeight="1">
      <c r="A985" s="116"/>
      <c r="B985" s="116"/>
      <c r="C985" s="129"/>
      <c r="D985" s="116"/>
      <c r="E985" s="117"/>
      <c r="F985" s="116"/>
      <c r="G985" s="117"/>
      <c r="H985" s="116"/>
      <c r="I985" s="117"/>
      <c r="J985" s="116"/>
      <c r="K985" s="117"/>
      <c r="L985" s="114"/>
      <c r="M985" s="114"/>
      <c r="N985" s="114"/>
      <c r="O985" s="114"/>
      <c r="P985" s="114"/>
      <c r="Q985" s="114"/>
      <c r="R985" s="114"/>
      <c r="S985" s="114"/>
      <c r="T985" s="114"/>
      <c r="U985" s="114"/>
      <c r="V985" s="114"/>
      <c r="W985" s="114"/>
      <c r="X985" s="114"/>
      <c r="Y985" s="114"/>
      <c r="Z985" s="114"/>
    </row>
    <row r="986" spans="1:26" ht="12" customHeight="1">
      <c r="A986" s="116"/>
      <c r="B986" s="116"/>
      <c r="C986" s="129"/>
      <c r="D986" s="116"/>
      <c r="E986" s="117"/>
      <c r="F986" s="116"/>
      <c r="G986" s="117"/>
      <c r="H986" s="116"/>
      <c r="I986" s="117"/>
      <c r="J986" s="116"/>
      <c r="K986" s="117"/>
      <c r="L986" s="114"/>
      <c r="M986" s="114"/>
      <c r="N986" s="114"/>
      <c r="O986" s="114"/>
      <c r="P986" s="114"/>
      <c r="Q986" s="114"/>
      <c r="R986" s="114"/>
      <c r="S986" s="114"/>
      <c r="T986" s="114"/>
      <c r="U986" s="114"/>
      <c r="V986" s="114"/>
      <c r="W986" s="114"/>
      <c r="X986" s="114"/>
      <c r="Y986" s="114"/>
      <c r="Z986" s="114"/>
    </row>
    <row r="987" spans="1:26" ht="12" customHeight="1">
      <c r="A987" s="116"/>
      <c r="B987" s="116"/>
      <c r="C987" s="129"/>
      <c r="D987" s="116"/>
      <c r="E987" s="117"/>
      <c r="F987" s="116"/>
      <c r="G987" s="117"/>
      <c r="H987" s="116"/>
      <c r="I987" s="117"/>
      <c r="J987" s="116"/>
      <c r="K987" s="117"/>
      <c r="L987" s="114"/>
      <c r="M987" s="114"/>
      <c r="N987" s="114"/>
      <c r="O987" s="114"/>
      <c r="P987" s="114"/>
      <c r="Q987" s="114"/>
      <c r="R987" s="114"/>
      <c r="S987" s="114"/>
      <c r="T987" s="114"/>
      <c r="U987" s="114"/>
      <c r="V987" s="114"/>
      <c r="W987" s="114"/>
      <c r="X987" s="114"/>
      <c r="Y987" s="114"/>
      <c r="Z987" s="114"/>
    </row>
    <row r="988" spans="1:26" ht="12" customHeight="1">
      <c r="A988" s="116"/>
      <c r="B988" s="116"/>
      <c r="C988" s="129"/>
      <c r="D988" s="116"/>
      <c r="E988" s="117"/>
      <c r="F988" s="116"/>
      <c r="G988" s="117"/>
      <c r="H988" s="116"/>
      <c r="I988" s="117"/>
      <c r="J988" s="116"/>
      <c r="K988" s="117"/>
      <c r="L988" s="114"/>
      <c r="M988" s="114"/>
      <c r="N988" s="114"/>
      <c r="O988" s="114"/>
      <c r="P988" s="114"/>
      <c r="Q988" s="114"/>
      <c r="R988" s="114"/>
      <c r="S988" s="114"/>
      <c r="T988" s="114"/>
      <c r="U988" s="114"/>
      <c r="V988" s="114"/>
      <c r="W988" s="114"/>
      <c r="X988" s="114"/>
      <c r="Y988" s="114"/>
      <c r="Z988" s="114"/>
    </row>
    <row r="989" spans="1:26" ht="12" customHeight="1">
      <c r="A989" s="116"/>
      <c r="B989" s="116"/>
      <c r="C989" s="129"/>
      <c r="D989" s="116"/>
      <c r="E989" s="117"/>
      <c r="F989" s="116"/>
      <c r="G989" s="117"/>
      <c r="H989" s="116"/>
      <c r="I989" s="117"/>
      <c r="J989" s="116"/>
      <c r="K989" s="117"/>
      <c r="L989" s="114"/>
      <c r="M989" s="114"/>
      <c r="N989" s="114"/>
      <c r="O989" s="114"/>
      <c r="P989" s="114"/>
      <c r="Q989" s="114"/>
      <c r="R989" s="114"/>
      <c r="S989" s="114"/>
      <c r="T989" s="114"/>
      <c r="U989" s="114"/>
      <c r="V989" s="114"/>
      <c r="W989" s="114"/>
      <c r="X989" s="114"/>
      <c r="Y989" s="114"/>
      <c r="Z989" s="114"/>
    </row>
    <row r="990" spans="1:26" ht="12" customHeight="1">
      <c r="A990" s="116"/>
      <c r="B990" s="116"/>
      <c r="C990" s="129"/>
      <c r="D990" s="116"/>
      <c r="E990" s="117"/>
      <c r="F990" s="116"/>
      <c r="G990" s="117"/>
      <c r="H990" s="116"/>
      <c r="I990" s="117"/>
      <c r="J990" s="116"/>
      <c r="K990" s="117"/>
      <c r="L990" s="114"/>
      <c r="M990" s="114"/>
      <c r="N990" s="114"/>
      <c r="O990" s="114"/>
      <c r="P990" s="114"/>
      <c r="Q990" s="114"/>
      <c r="R990" s="114"/>
      <c r="S990" s="114"/>
      <c r="T990" s="114"/>
      <c r="U990" s="114"/>
      <c r="V990" s="114"/>
      <c r="W990" s="114"/>
      <c r="X990" s="114"/>
      <c r="Y990" s="114"/>
      <c r="Z990" s="114"/>
    </row>
    <row r="991" spans="1:26" ht="12" customHeight="1">
      <c r="A991" s="116"/>
      <c r="B991" s="116"/>
      <c r="C991" s="129"/>
      <c r="D991" s="116"/>
      <c r="E991" s="117"/>
      <c r="F991" s="116"/>
      <c r="G991" s="117"/>
      <c r="H991" s="116"/>
      <c r="I991" s="117"/>
      <c r="J991" s="116"/>
      <c r="K991" s="117"/>
      <c r="L991" s="114"/>
      <c r="M991" s="114"/>
      <c r="N991" s="114"/>
      <c r="O991" s="114"/>
      <c r="P991" s="114"/>
      <c r="Q991" s="114"/>
      <c r="R991" s="114"/>
      <c r="S991" s="114"/>
      <c r="T991" s="114"/>
      <c r="U991" s="114"/>
      <c r="V991" s="114"/>
      <c r="W991" s="114"/>
      <c r="X991" s="114"/>
      <c r="Y991" s="114"/>
      <c r="Z991" s="114"/>
    </row>
    <row r="992" spans="1:26" ht="12" customHeight="1">
      <c r="A992" s="116"/>
      <c r="B992" s="116"/>
      <c r="C992" s="129"/>
      <c r="D992" s="116"/>
      <c r="E992" s="117"/>
      <c r="F992" s="116"/>
      <c r="G992" s="117"/>
      <c r="H992" s="116"/>
      <c r="I992" s="117"/>
      <c r="J992" s="116"/>
      <c r="K992" s="117"/>
      <c r="L992" s="114"/>
      <c r="M992" s="114"/>
      <c r="N992" s="114"/>
      <c r="O992" s="114"/>
      <c r="P992" s="114"/>
      <c r="Q992" s="114"/>
      <c r="R992" s="114"/>
      <c r="S992" s="114"/>
      <c r="T992" s="114"/>
      <c r="U992" s="114"/>
      <c r="V992" s="114"/>
      <c r="W992" s="114"/>
      <c r="X992" s="114"/>
      <c r="Y992" s="114"/>
      <c r="Z992" s="114"/>
    </row>
    <row r="993" spans="1:26" ht="12" customHeight="1">
      <c r="A993" s="116"/>
      <c r="B993" s="116"/>
      <c r="C993" s="129"/>
      <c r="D993" s="116"/>
      <c r="E993" s="117"/>
      <c r="F993" s="116"/>
      <c r="G993" s="117"/>
      <c r="H993" s="116"/>
      <c r="I993" s="117"/>
      <c r="J993" s="116"/>
      <c r="K993" s="117"/>
      <c r="L993" s="114"/>
      <c r="M993" s="114"/>
      <c r="N993" s="114"/>
      <c r="O993" s="114"/>
      <c r="P993" s="114"/>
      <c r="Q993" s="114"/>
      <c r="R993" s="114"/>
      <c r="S993" s="114"/>
      <c r="T993" s="114"/>
      <c r="U993" s="114"/>
      <c r="V993" s="114"/>
      <c r="W993" s="114"/>
      <c r="X993" s="114"/>
      <c r="Y993" s="114"/>
      <c r="Z993" s="114"/>
    </row>
    <row r="994" spans="1:26" ht="12" customHeight="1">
      <c r="A994" s="116"/>
      <c r="B994" s="116"/>
      <c r="C994" s="129"/>
      <c r="D994" s="116"/>
      <c r="E994" s="117"/>
      <c r="F994" s="116"/>
      <c r="G994" s="117"/>
      <c r="H994" s="116"/>
      <c r="I994" s="117"/>
      <c r="J994" s="116"/>
      <c r="K994" s="117"/>
      <c r="L994" s="114"/>
      <c r="M994" s="114"/>
      <c r="N994" s="114"/>
      <c r="O994" s="114"/>
      <c r="P994" s="114"/>
      <c r="Q994" s="114"/>
      <c r="R994" s="114"/>
      <c r="S994" s="114"/>
      <c r="T994" s="114"/>
      <c r="U994" s="114"/>
      <c r="V994" s="114"/>
      <c r="W994" s="114"/>
      <c r="X994" s="114"/>
      <c r="Y994" s="114"/>
      <c r="Z994" s="114"/>
    </row>
    <row r="995" spans="1:26" ht="12" customHeight="1">
      <c r="A995" s="116"/>
      <c r="B995" s="116"/>
      <c r="C995" s="129"/>
      <c r="D995" s="116"/>
      <c r="E995" s="117"/>
      <c r="F995" s="116"/>
      <c r="G995" s="117"/>
      <c r="H995" s="116"/>
      <c r="I995" s="117"/>
      <c r="J995" s="116"/>
      <c r="K995" s="117"/>
      <c r="L995" s="114"/>
      <c r="M995" s="114"/>
      <c r="N995" s="114"/>
      <c r="O995" s="114"/>
      <c r="P995" s="114"/>
      <c r="Q995" s="114"/>
      <c r="R995" s="114"/>
      <c r="S995" s="114"/>
      <c r="T995" s="114"/>
      <c r="U995" s="114"/>
      <c r="V995" s="114"/>
      <c r="W995" s="114"/>
      <c r="X995" s="114"/>
      <c r="Y995" s="114"/>
      <c r="Z995" s="114"/>
    </row>
    <row r="996" spans="1:26" ht="12" customHeight="1">
      <c r="A996" s="116"/>
      <c r="B996" s="116"/>
      <c r="C996" s="129"/>
      <c r="D996" s="116"/>
      <c r="E996" s="117"/>
      <c r="F996" s="116"/>
      <c r="G996" s="117"/>
      <c r="H996" s="116"/>
      <c r="I996" s="117"/>
      <c r="J996" s="116"/>
      <c r="K996" s="117"/>
      <c r="L996" s="114"/>
      <c r="M996" s="114"/>
      <c r="N996" s="114"/>
      <c r="O996" s="114"/>
      <c r="P996" s="114"/>
      <c r="Q996" s="114"/>
      <c r="R996" s="114"/>
      <c r="S996" s="114"/>
      <c r="T996" s="114"/>
      <c r="U996" s="114"/>
      <c r="V996" s="114"/>
      <c r="W996" s="114"/>
      <c r="X996" s="114"/>
      <c r="Y996" s="114"/>
      <c r="Z996" s="114"/>
    </row>
    <row r="997" spans="1:26" ht="12" customHeight="1">
      <c r="A997" s="116"/>
      <c r="B997" s="116"/>
      <c r="C997" s="129"/>
      <c r="D997" s="116"/>
      <c r="E997" s="117"/>
      <c r="F997" s="116"/>
      <c r="G997" s="117"/>
      <c r="H997" s="116"/>
      <c r="I997" s="117"/>
      <c r="J997" s="116"/>
      <c r="K997" s="117"/>
      <c r="L997" s="114"/>
      <c r="M997" s="114"/>
      <c r="N997" s="114"/>
      <c r="O997" s="114"/>
      <c r="P997" s="114"/>
      <c r="Q997" s="114"/>
      <c r="R997" s="114"/>
      <c r="S997" s="114"/>
      <c r="T997" s="114"/>
      <c r="U997" s="114"/>
      <c r="V997" s="114"/>
      <c r="W997" s="114"/>
      <c r="X997" s="114"/>
      <c r="Y997" s="114"/>
      <c r="Z997" s="114"/>
    </row>
    <row r="998" spans="1:26" ht="12" customHeight="1">
      <c r="A998" s="116"/>
      <c r="B998" s="116"/>
      <c r="C998" s="129"/>
      <c r="D998" s="116"/>
      <c r="E998" s="117"/>
      <c r="F998" s="116"/>
      <c r="G998" s="117"/>
      <c r="H998" s="116"/>
      <c r="I998" s="117"/>
      <c r="J998" s="116"/>
      <c r="K998" s="117"/>
      <c r="L998" s="114"/>
      <c r="M998" s="114"/>
      <c r="N998" s="114"/>
      <c r="O998" s="114"/>
      <c r="P998" s="114"/>
      <c r="Q998" s="114"/>
      <c r="R998" s="114"/>
      <c r="S998" s="114"/>
      <c r="T998" s="114"/>
      <c r="U998" s="114"/>
      <c r="V998" s="114"/>
      <c r="W998" s="114"/>
      <c r="X998" s="114"/>
      <c r="Y998" s="114"/>
      <c r="Z998" s="114"/>
    </row>
  </sheetData>
  <mergeCells count="5">
    <mergeCell ref="A1:K1"/>
    <mergeCell ref="A2:K2"/>
    <mergeCell ref="A3:K3"/>
    <mergeCell ref="A4:K4"/>
    <mergeCell ref="A7:K7"/>
  </mergeCells>
  <pageMargins left="0.31496062992125984" right="0.31496062992125984" top="0.35433070866141736" bottom="0.35433070866141736" header="0" footer="0"/>
  <pageSetup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S1000"/>
  <sheetViews>
    <sheetView workbookViewId="0">
      <selection activeCell="L10" sqref="L10"/>
    </sheetView>
  </sheetViews>
  <sheetFormatPr baseColWidth="10" defaultColWidth="14.42578125" defaultRowHeight="15" customHeight="1"/>
  <cols>
    <col min="1" max="1" width="2.28515625" customWidth="1"/>
    <col min="2" max="2" width="2.42578125" customWidth="1"/>
    <col min="3" max="3" width="4.28515625" customWidth="1"/>
    <col min="4" max="4" width="2.7109375" customWidth="1"/>
    <col min="5" max="5" width="3.140625" customWidth="1"/>
    <col min="6" max="6" width="3.5703125" customWidth="1"/>
    <col min="7" max="7" width="6.7109375" customWidth="1"/>
    <col min="8" max="8" width="1.7109375" customWidth="1"/>
    <col min="9" max="9" width="6.7109375" customWidth="1"/>
    <col min="10" max="10" width="1.7109375" customWidth="1"/>
    <col min="11" max="11" width="29.85546875" customWidth="1"/>
    <col min="12" max="12" width="15.85546875" customWidth="1"/>
    <col min="13" max="13" width="6.85546875" customWidth="1"/>
    <col min="14" max="14" width="15.42578125" customWidth="1"/>
    <col min="15" max="15" width="6.85546875" customWidth="1"/>
    <col min="16" max="16" width="15.140625" customWidth="1"/>
    <col min="17" max="17" width="8.28515625" customWidth="1"/>
    <col min="18" max="18" width="15.5703125" customWidth="1"/>
    <col min="19" max="19" width="8.28515625" customWidth="1"/>
  </cols>
  <sheetData>
    <row r="1" spans="1:19" ht="15" customHeight="1">
      <c r="A1" s="429" t="s">
        <v>0</v>
      </c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  <c r="M1" s="430"/>
      <c r="N1" s="430"/>
      <c r="O1" s="430"/>
      <c r="P1" s="430"/>
      <c r="Q1" s="430"/>
      <c r="R1" s="430"/>
      <c r="S1" s="430"/>
    </row>
    <row r="2" spans="1:19" ht="15" customHeight="1">
      <c r="A2" s="429" t="s">
        <v>1</v>
      </c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  <c r="M2" s="430"/>
      <c r="N2" s="430"/>
      <c r="O2" s="430"/>
      <c r="P2" s="430"/>
      <c r="Q2" s="430"/>
      <c r="R2" s="430"/>
      <c r="S2" s="430"/>
    </row>
    <row r="3" spans="1:19" ht="15" customHeight="1">
      <c r="A3" s="434" t="str">
        <f>INGRESOS!$A$3</f>
        <v>PRESUPUESTO ORDINARIO 2021</v>
      </c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  <c r="M3" s="430"/>
      <c r="N3" s="430"/>
      <c r="O3" s="430"/>
      <c r="P3" s="430"/>
      <c r="Q3" s="430"/>
      <c r="R3" s="430"/>
      <c r="S3" s="430"/>
    </row>
    <row r="4" spans="1:19" ht="15" customHeight="1">
      <c r="A4" s="434" t="s">
        <v>259</v>
      </c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  <c r="M4" s="430"/>
      <c r="N4" s="430"/>
      <c r="O4" s="430"/>
      <c r="P4" s="430"/>
      <c r="Q4" s="430"/>
      <c r="R4" s="430"/>
      <c r="S4" s="430"/>
    </row>
    <row r="5" spans="1:19" ht="15" customHeight="1">
      <c r="A5" s="451" t="s">
        <v>949</v>
      </c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  <c r="M5" s="430"/>
      <c r="N5" s="430"/>
      <c r="O5" s="430"/>
      <c r="P5" s="430"/>
      <c r="Q5" s="430"/>
      <c r="R5" s="430"/>
      <c r="S5" s="430"/>
    </row>
    <row r="6" spans="1:19" ht="15" customHeight="1">
      <c r="A6" s="448" t="s">
        <v>950</v>
      </c>
      <c r="B6" s="447"/>
      <c r="C6" s="447"/>
      <c r="D6" s="447"/>
      <c r="E6" s="447"/>
      <c r="F6" s="447"/>
      <c r="G6" s="447"/>
      <c r="H6" s="447"/>
      <c r="I6" s="447"/>
      <c r="J6" s="447"/>
      <c r="K6" s="447"/>
      <c r="L6" s="130"/>
      <c r="M6" s="146"/>
      <c r="N6" s="130"/>
      <c r="O6" s="146"/>
      <c r="P6" s="116"/>
      <c r="Q6" s="146"/>
      <c r="R6" s="116"/>
      <c r="S6" s="146"/>
    </row>
    <row r="7" spans="1:19" ht="48.75" customHeight="1">
      <c r="A7" s="147"/>
      <c r="B7" s="147"/>
      <c r="C7" s="147"/>
      <c r="D7" s="147"/>
      <c r="E7" s="147"/>
      <c r="F7" s="147"/>
      <c r="G7" s="118" t="s">
        <v>951</v>
      </c>
      <c r="H7" s="119"/>
      <c r="I7" s="118" t="s">
        <v>951</v>
      </c>
      <c r="J7" s="119"/>
      <c r="K7" s="148"/>
      <c r="L7" s="149" t="s">
        <v>386</v>
      </c>
      <c r="M7" s="150"/>
      <c r="N7" s="149" t="s">
        <v>387</v>
      </c>
      <c r="O7" s="150"/>
      <c r="P7" s="121" t="s">
        <v>168</v>
      </c>
      <c r="Q7" s="150"/>
      <c r="R7" s="121" t="s">
        <v>258</v>
      </c>
      <c r="S7" s="150"/>
    </row>
    <row r="8" spans="1:19" ht="39" customHeight="1">
      <c r="A8" s="449" t="s">
        <v>949</v>
      </c>
      <c r="B8" s="450"/>
      <c r="C8" s="450"/>
      <c r="D8" s="450"/>
      <c r="E8" s="450"/>
      <c r="F8" s="450"/>
      <c r="G8" s="151" t="s">
        <v>952</v>
      </c>
      <c r="H8" s="151"/>
      <c r="I8" s="151" t="s">
        <v>953</v>
      </c>
      <c r="J8" s="151"/>
      <c r="K8" s="152" t="s">
        <v>384</v>
      </c>
      <c r="L8" s="152"/>
      <c r="M8" s="153"/>
      <c r="N8" s="152"/>
      <c r="O8" s="153"/>
      <c r="P8" s="152"/>
      <c r="Q8" s="154"/>
      <c r="R8" s="116"/>
      <c r="S8" s="117"/>
    </row>
    <row r="9" spans="1:19" ht="12" hidden="1" customHeight="1">
      <c r="A9" s="116"/>
      <c r="B9" s="116"/>
      <c r="C9" s="116"/>
      <c r="D9" s="116"/>
      <c r="E9" s="116"/>
      <c r="F9" s="116"/>
      <c r="G9" s="116"/>
      <c r="H9" s="116"/>
      <c r="I9" s="116"/>
      <c r="J9" s="116"/>
      <c r="K9" s="155" t="s">
        <v>384</v>
      </c>
      <c r="L9" s="130"/>
      <c r="M9" s="117"/>
      <c r="N9" s="130"/>
      <c r="O9" s="117"/>
      <c r="P9" s="116"/>
      <c r="Q9" s="117"/>
      <c r="R9" s="116"/>
      <c r="S9" s="117"/>
    </row>
    <row r="10" spans="1:19" ht="12" customHeight="1">
      <c r="A10" s="156" t="s">
        <v>954</v>
      </c>
      <c r="B10" s="123" t="s">
        <v>955</v>
      </c>
      <c r="C10" s="123"/>
      <c r="D10" s="123"/>
      <c r="E10" s="123"/>
      <c r="F10" s="123"/>
      <c r="G10" s="123"/>
      <c r="H10" s="123"/>
      <c r="I10" s="123"/>
      <c r="J10" s="123"/>
      <c r="K10" s="124"/>
      <c r="L10" s="125">
        <f t="shared" ref="L10:S10" si="0">+L12+L166+L197</f>
        <v>1265279709.848912</v>
      </c>
      <c r="M10" s="126">
        <f t="shared" si="0"/>
        <v>0.32905918916157451</v>
      </c>
      <c r="N10" s="125">
        <f t="shared" si="0"/>
        <v>666904750.40053463</v>
      </c>
      <c r="O10" s="126">
        <f t="shared" si="0"/>
        <v>0.17344080894118863</v>
      </c>
      <c r="P10" s="125">
        <f t="shared" si="0"/>
        <v>31000000</v>
      </c>
      <c r="Q10" s="126">
        <f t="shared" si="0"/>
        <v>8.0621184268783366E-3</v>
      </c>
      <c r="R10" s="125">
        <f t="shared" si="0"/>
        <v>1963184460.2494466</v>
      </c>
      <c r="S10" s="126">
        <f t="shared" si="0"/>
        <v>0.51056211652964145</v>
      </c>
    </row>
    <row r="11" spans="1:19" ht="12" customHeight="1">
      <c r="A11" s="116"/>
      <c r="B11" s="116"/>
      <c r="C11" s="116"/>
      <c r="D11" s="116"/>
      <c r="E11" s="116"/>
      <c r="F11" s="116"/>
      <c r="G11" s="116"/>
      <c r="H11" s="116"/>
      <c r="I11" s="116"/>
      <c r="J11" s="116"/>
      <c r="K11" s="157"/>
      <c r="L11" s="130"/>
      <c r="M11" s="117"/>
      <c r="N11" s="130"/>
      <c r="O11" s="117"/>
      <c r="P11" s="130"/>
      <c r="Q11" s="117"/>
      <c r="R11" s="130"/>
      <c r="S11" s="117"/>
    </row>
    <row r="12" spans="1:19" ht="12" customHeight="1">
      <c r="A12" s="116"/>
      <c r="B12" s="131" t="s">
        <v>956</v>
      </c>
      <c r="C12" s="141" t="s">
        <v>957</v>
      </c>
      <c r="D12" s="141"/>
      <c r="E12" s="141"/>
      <c r="F12" s="141"/>
      <c r="G12" s="116"/>
      <c r="H12" s="116"/>
      <c r="I12" s="116"/>
      <c r="J12" s="116"/>
      <c r="K12" s="129"/>
      <c r="L12" s="158">
        <f t="shared" ref="L12:Q12" si="1">+L14+L52</f>
        <v>918215350.848912</v>
      </c>
      <c r="M12" s="159">
        <f t="shared" si="1"/>
        <v>0.23879873870974813</v>
      </c>
      <c r="N12" s="158">
        <f t="shared" si="1"/>
        <v>643046194.40053463</v>
      </c>
      <c r="O12" s="159">
        <f t="shared" si="1"/>
        <v>0.1672359539745335</v>
      </c>
      <c r="P12" s="158">
        <f t="shared" si="1"/>
        <v>0</v>
      </c>
      <c r="Q12" s="159">
        <f t="shared" si="1"/>
        <v>0</v>
      </c>
      <c r="R12" s="158">
        <f>+L12+N12+P12</f>
        <v>1561261545.2494466</v>
      </c>
      <c r="S12" s="159">
        <f>+S14+S52</f>
        <v>0.40603469268428161</v>
      </c>
    </row>
    <row r="13" spans="1:19" ht="12" customHeight="1">
      <c r="A13" s="116"/>
      <c r="B13" s="116"/>
      <c r="C13" s="116"/>
      <c r="D13" s="116"/>
      <c r="E13" s="116"/>
      <c r="F13" s="116"/>
      <c r="G13" s="116"/>
      <c r="H13" s="116"/>
      <c r="I13" s="116"/>
      <c r="J13" s="116"/>
      <c r="K13" s="129"/>
      <c r="L13" s="130"/>
      <c r="M13" s="117"/>
      <c r="N13" s="130"/>
      <c r="O13" s="117"/>
      <c r="P13" s="130"/>
      <c r="Q13" s="117"/>
      <c r="R13" s="130"/>
      <c r="S13" s="117"/>
    </row>
    <row r="14" spans="1:19" ht="12" customHeight="1">
      <c r="A14" s="116"/>
      <c r="B14" s="116"/>
      <c r="C14" s="131" t="s">
        <v>958</v>
      </c>
      <c r="D14" s="141" t="s">
        <v>172</v>
      </c>
      <c r="E14" s="141"/>
      <c r="F14" s="116"/>
      <c r="G14" s="131"/>
      <c r="H14" s="131"/>
      <c r="I14" s="116"/>
      <c r="J14" s="116"/>
      <c r="K14" s="129"/>
      <c r="L14" s="133">
        <f>+L16+L38-0.01</f>
        <v>769752678.83883202</v>
      </c>
      <c r="M14" s="134">
        <f t="shared" ref="M14:S14" si="2">+M16+M38</f>
        <v>0.20018829858987519</v>
      </c>
      <c r="N14" s="133">
        <f t="shared" si="2"/>
        <v>277888812.40057856</v>
      </c>
      <c r="O14" s="134">
        <f t="shared" si="2"/>
        <v>7.2270081131549729E-2</v>
      </c>
      <c r="P14" s="133">
        <f t="shared" si="2"/>
        <v>0</v>
      </c>
      <c r="Q14" s="134">
        <f t="shared" si="2"/>
        <v>0</v>
      </c>
      <c r="R14" s="133">
        <f t="shared" si="2"/>
        <v>1047641491.2494106</v>
      </c>
      <c r="S14" s="134">
        <f t="shared" si="2"/>
        <v>0.27245837972142495</v>
      </c>
    </row>
    <row r="15" spans="1:19" ht="12" customHeight="1">
      <c r="A15" s="116"/>
      <c r="B15" s="116"/>
      <c r="C15" s="116"/>
      <c r="D15" s="116"/>
      <c r="E15" s="116"/>
      <c r="F15" s="116"/>
      <c r="G15" s="116"/>
      <c r="H15" s="116"/>
      <c r="I15" s="131">
        <v>0</v>
      </c>
      <c r="J15" s="131"/>
      <c r="K15" s="132" t="s">
        <v>172</v>
      </c>
      <c r="L15" s="130"/>
      <c r="M15" s="117"/>
      <c r="N15" s="130"/>
      <c r="O15" s="117"/>
      <c r="P15" s="130"/>
      <c r="Q15" s="117"/>
      <c r="R15" s="130"/>
      <c r="S15" s="117"/>
    </row>
    <row r="16" spans="1:19" ht="12" customHeight="1">
      <c r="A16" s="116"/>
      <c r="B16" s="116"/>
      <c r="C16" s="116"/>
      <c r="D16" s="136" t="s">
        <v>959</v>
      </c>
      <c r="E16" s="116" t="s">
        <v>960</v>
      </c>
      <c r="F16" s="116"/>
      <c r="G16" s="116"/>
      <c r="H16" s="116"/>
      <c r="I16" s="116"/>
      <c r="J16" s="116"/>
      <c r="K16" s="129"/>
      <c r="L16" s="133">
        <f t="shared" ref="L16:S16" si="3">SUM(L18:L37)</f>
        <v>659766630.80157471</v>
      </c>
      <c r="M16" s="134">
        <f t="shared" si="3"/>
        <v>0.17158441005241329</v>
      </c>
      <c r="N16" s="133">
        <f t="shared" si="3"/>
        <v>236276573.68092507</v>
      </c>
      <c r="O16" s="134">
        <f t="shared" si="3"/>
        <v>6.1448055435892351E-2</v>
      </c>
      <c r="P16" s="133">
        <f t="shared" si="3"/>
        <v>0</v>
      </c>
      <c r="Q16" s="134">
        <f t="shared" si="3"/>
        <v>0</v>
      </c>
      <c r="R16" s="133">
        <f t="shared" si="3"/>
        <v>896043204.48249984</v>
      </c>
      <c r="S16" s="134">
        <f t="shared" si="3"/>
        <v>0.23303246548830564</v>
      </c>
    </row>
    <row r="17" spans="1:19" ht="12" customHeight="1">
      <c r="A17" s="116"/>
      <c r="B17" s="116"/>
      <c r="C17" s="116"/>
      <c r="D17" s="160"/>
      <c r="E17" s="160"/>
      <c r="F17" s="116"/>
      <c r="G17" s="131" t="s">
        <v>959</v>
      </c>
      <c r="H17" s="131"/>
      <c r="I17" s="131" t="s">
        <v>388</v>
      </c>
      <c r="J17" s="131"/>
      <c r="K17" s="132" t="s">
        <v>389</v>
      </c>
      <c r="L17" s="133"/>
      <c r="M17" s="117"/>
      <c r="N17" s="133"/>
      <c r="O17" s="134"/>
      <c r="P17" s="133"/>
      <c r="Q17" s="134"/>
      <c r="R17" s="133"/>
      <c r="S17" s="134"/>
    </row>
    <row r="18" spans="1:19" ht="12" customHeight="1">
      <c r="A18" s="116"/>
      <c r="B18" s="116"/>
      <c r="C18" s="116"/>
      <c r="D18" s="160"/>
      <c r="E18" s="160"/>
      <c r="F18" s="116"/>
      <c r="G18" s="136" t="s">
        <v>959</v>
      </c>
      <c r="H18" s="136"/>
      <c r="I18" s="136" t="s">
        <v>390</v>
      </c>
      <c r="J18" s="136"/>
      <c r="K18" s="129" t="s">
        <v>391</v>
      </c>
      <c r="L18" s="130">
        <f>+'C.E PROG. I-II Y III'!O16</f>
        <v>343497413.40999997</v>
      </c>
      <c r="M18" s="117">
        <f t="shared" ref="M18:M22" si="4">+L18/$R$374*100%</f>
        <v>8.9332800846380858E-2</v>
      </c>
      <c r="N18" s="130">
        <f>+'C.E PROG. I-II Y III'!AJ16</f>
        <v>129787980</v>
      </c>
      <c r="O18" s="117">
        <f t="shared" ref="O18:O22" si="5">+N18/$R$374*100%</f>
        <v>3.3753744036945706E-2</v>
      </c>
      <c r="P18" s="130">
        <v>0</v>
      </c>
      <c r="Q18" s="117">
        <f t="shared" ref="Q18:Q22" si="6">+P18/$R$374*100%</f>
        <v>0</v>
      </c>
      <c r="R18" s="130">
        <f t="shared" ref="R18:S18" si="7">+L18+N18+P18</f>
        <v>473285393.40999997</v>
      </c>
      <c r="S18" s="117">
        <f t="shared" si="7"/>
        <v>0.12308654488332657</v>
      </c>
    </row>
    <row r="19" spans="1:19" ht="12" customHeight="1">
      <c r="A19" s="116"/>
      <c r="B19" s="116"/>
      <c r="C19" s="116"/>
      <c r="D19" s="160"/>
      <c r="E19" s="160"/>
      <c r="F19" s="116"/>
      <c r="G19" s="136" t="s">
        <v>959</v>
      </c>
      <c r="H19" s="136"/>
      <c r="I19" s="136" t="s">
        <v>392</v>
      </c>
      <c r="J19" s="136"/>
      <c r="K19" s="129" t="s">
        <v>393</v>
      </c>
      <c r="L19" s="130">
        <f>+'C.E PROG. I-II Y III'!O17</f>
        <v>0</v>
      </c>
      <c r="M19" s="117">
        <f t="shared" si="4"/>
        <v>0</v>
      </c>
      <c r="N19" s="130">
        <f>+'C.E PROG. I-II Y III'!AJ17</f>
        <v>0</v>
      </c>
      <c r="O19" s="117">
        <f t="shared" si="5"/>
        <v>0</v>
      </c>
      <c r="P19" s="130">
        <f>+'C.E PROG. I-II Y III'!AL17</f>
        <v>0</v>
      </c>
      <c r="Q19" s="117">
        <f t="shared" si="6"/>
        <v>0</v>
      </c>
      <c r="R19" s="130">
        <f t="shared" ref="R19:S19" si="8">+L19+N19+P19</f>
        <v>0</v>
      </c>
      <c r="S19" s="117">
        <f t="shared" si="8"/>
        <v>0</v>
      </c>
    </row>
    <row r="20" spans="1:19" ht="12" customHeight="1">
      <c r="A20" s="116"/>
      <c r="B20" s="116"/>
      <c r="C20" s="116"/>
      <c r="D20" s="160"/>
      <c r="E20" s="160"/>
      <c r="F20" s="116"/>
      <c r="G20" s="136" t="s">
        <v>959</v>
      </c>
      <c r="H20" s="136"/>
      <c r="I20" s="136" t="s">
        <v>394</v>
      </c>
      <c r="J20" s="136"/>
      <c r="K20" s="129" t="s">
        <v>395</v>
      </c>
      <c r="L20" s="130">
        <f>+'C.E PROG. I-II Y III'!O18</f>
        <v>0</v>
      </c>
      <c r="M20" s="117">
        <f t="shared" si="4"/>
        <v>0</v>
      </c>
      <c r="N20" s="130">
        <f>+'C.E PROG. I-II Y III'!AJ18</f>
        <v>0</v>
      </c>
      <c r="O20" s="117">
        <f t="shared" si="5"/>
        <v>0</v>
      </c>
      <c r="P20" s="130">
        <f>+'C.E PROG. I-II Y III'!AL18</f>
        <v>0</v>
      </c>
      <c r="Q20" s="117">
        <f t="shared" si="6"/>
        <v>0</v>
      </c>
      <c r="R20" s="130">
        <f t="shared" ref="R20:S20" si="9">+L20+N20+P20</f>
        <v>0</v>
      </c>
      <c r="S20" s="117">
        <f t="shared" si="9"/>
        <v>0</v>
      </c>
    </row>
    <row r="21" spans="1:19" ht="12" customHeight="1">
      <c r="A21" s="116"/>
      <c r="B21" s="116"/>
      <c r="C21" s="116"/>
      <c r="D21" s="160"/>
      <c r="E21" s="160"/>
      <c r="F21" s="116"/>
      <c r="G21" s="136" t="s">
        <v>959</v>
      </c>
      <c r="H21" s="136"/>
      <c r="I21" s="136" t="s">
        <v>396</v>
      </c>
      <c r="J21" s="136"/>
      <c r="K21" s="129" t="s">
        <v>397</v>
      </c>
      <c r="L21" s="130">
        <f>+'C.E PROG. I-II Y III'!O19</f>
        <v>0</v>
      </c>
      <c r="M21" s="117">
        <f t="shared" si="4"/>
        <v>0</v>
      </c>
      <c r="N21" s="130">
        <f>+'C.E PROG. I-II Y III'!AJ19</f>
        <v>0</v>
      </c>
      <c r="O21" s="117">
        <f t="shared" si="5"/>
        <v>0</v>
      </c>
      <c r="P21" s="130">
        <f>+'C.E PROG. I-II Y III'!AL19</f>
        <v>0</v>
      </c>
      <c r="Q21" s="117">
        <f t="shared" si="6"/>
        <v>0</v>
      </c>
      <c r="R21" s="130">
        <f t="shared" ref="R21:S21" si="10">+L21+N21+P21</f>
        <v>0</v>
      </c>
      <c r="S21" s="117">
        <f t="shared" si="10"/>
        <v>0</v>
      </c>
    </row>
    <row r="22" spans="1:19" ht="12" customHeight="1">
      <c r="A22" s="116"/>
      <c r="B22" s="116"/>
      <c r="C22" s="116"/>
      <c r="D22" s="160"/>
      <c r="E22" s="160"/>
      <c r="F22" s="116"/>
      <c r="G22" s="136" t="s">
        <v>959</v>
      </c>
      <c r="H22" s="136"/>
      <c r="I22" s="136" t="s">
        <v>398</v>
      </c>
      <c r="J22" s="136"/>
      <c r="K22" s="129" t="s">
        <v>399</v>
      </c>
      <c r="L22" s="130">
        <f>+'C.E PROG. I-II Y III'!O20</f>
        <v>0</v>
      </c>
      <c r="M22" s="117">
        <f t="shared" si="4"/>
        <v>0</v>
      </c>
      <c r="N22" s="130">
        <f>+'C.E PROG. I-II Y III'!AJ20</f>
        <v>0</v>
      </c>
      <c r="O22" s="117">
        <f t="shared" si="5"/>
        <v>0</v>
      </c>
      <c r="P22" s="130">
        <f>+'C.E PROG. I-II Y III'!AL20</f>
        <v>0</v>
      </c>
      <c r="Q22" s="117">
        <f t="shared" si="6"/>
        <v>0</v>
      </c>
      <c r="R22" s="130">
        <f t="shared" ref="R22:S22" si="11">+L22+N22+P22</f>
        <v>0</v>
      </c>
      <c r="S22" s="117">
        <f t="shared" si="11"/>
        <v>0</v>
      </c>
    </row>
    <row r="23" spans="1:19" ht="12" customHeight="1">
      <c r="A23" s="116"/>
      <c r="B23" s="116"/>
      <c r="C23" s="116"/>
      <c r="D23" s="160"/>
      <c r="E23" s="160"/>
      <c r="F23" s="116"/>
      <c r="G23" s="131" t="s">
        <v>959</v>
      </c>
      <c r="H23" s="131"/>
      <c r="I23" s="131" t="s">
        <v>400</v>
      </c>
      <c r="J23" s="131"/>
      <c r="K23" s="132" t="s">
        <v>401</v>
      </c>
      <c r="L23" s="130"/>
      <c r="M23" s="134"/>
      <c r="N23" s="130"/>
      <c r="O23" s="117"/>
      <c r="P23" s="130"/>
      <c r="Q23" s="134"/>
      <c r="R23" s="133"/>
      <c r="S23" s="134"/>
    </row>
    <row r="24" spans="1:19" ht="12" customHeight="1">
      <c r="A24" s="116"/>
      <c r="B24" s="116"/>
      <c r="C24" s="116"/>
      <c r="D24" s="160"/>
      <c r="E24" s="160"/>
      <c r="F24" s="116"/>
      <c r="G24" s="136" t="s">
        <v>959</v>
      </c>
      <c r="H24" s="136"/>
      <c r="I24" s="136" t="s">
        <v>402</v>
      </c>
      <c r="J24" s="136"/>
      <c r="K24" s="129" t="s">
        <v>403</v>
      </c>
      <c r="L24" s="130">
        <f>+'C.E PROG. I-II Y III'!O22</f>
        <v>0</v>
      </c>
      <c r="M24" s="117">
        <f t="shared" ref="M24:M28" si="12">+L24/$R$374*100%</f>
        <v>0</v>
      </c>
      <c r="N24" s="130">
        <f>+'C.E PROG. I-II Y III'!AJ22</f>
        <v>0</v>
      </c>
      <c r="O24" s="117">
        <f t="shared" ref="O24:O28" si="13">+N24/$R$374*100%</f>
        <v>0</v>
      </c>
      <c r="P24" s="130">
        <f>+'C.E PROG. I-II Y III'!AL22</f>
        <v>0</v>
      </c>
      <c r="Q24" s="117">
        <f t="shared" ref="Q24:Q28" si="14">+P24/$R$374*100%</f>
        <v>0</v>
      </c>
      <c r="R24" s="130">
        <f t="shared" ref="R24:S24" si="15">+L24+N24+P24</f>
        <v>0</v>
      </c>
      <c r="S24" s="117">
        <f t="shared" si="15"/>
        <v>0</v>
      </c>
    </row>
    <row r="25" spans="1:19" ht="12" customHeight="1">
      <c r="A25" s="116"/>
      <c r="B25" s="116"/>
      <c r="C25" s="116"/>
      <c r="D25" s="160"/>
      <c r="E25" s="160"/>
      <c r="F25" s="116"/>
      <c r="G25" s="136" t="s">
        <v>959</v>
      </c>
      <c r="H25" s="136"/>
      <c r="I25" s="136" t="s">
        <v>404</v>
      </c>
      <c r="J25" s="136"/>
      <c r="K25" s="129" t="s">
        <v>405</v>
      </c>
      <c r="L25" s="130">
        <f>+'C.E PROG. I-II Y III'!O23</f>
        <v>0</v>
      </c>
      <c r="M25" s="117">
        <f t="shared" si="12"/>
        <v>0</v>
      </c>
      <c r="N25" s="130">
        <f>+'C.E PROG. I-II Y III'!AJ23</f>
        <v>0</v>
      </c>
      <c r="O25" s="117">
        <f t="shared" si="13"/>
        <v>0</v>
      </c>
      <c r="P25" s="130">
        <f>+'C.E PROG. I-II Y III'!AL23</f>
        <v>0</v>
      </c>
      <c r="Q25" s="117">
        <f t="shared" si="14"/>
        <v>0</v>
      </c>
      <c r="R25" s="130">
        <f t="shared" ref="R25:S25" si="16">+L25+N25+P25</f>
        <v>0</v>
      </c>
      <c r="S25" s="117">
        <f t="shared" si="16"/>
        <v>0</v>
      </c>
    </row>
    <row r="26" spans="1:19" ht="12" customHeight="1">
      <c r="A26" s="116"/>
      <c r="B26" s="116"/>
      <c r="C26" s="116"/>
      <c r="D26" s="160"/>
      <c r="E26" s="160"/>
      <c r="F26" s="116"/>
      <c r="G26" s="136" t="s">
        <v>959</v>
      </c>
      <c r="H26" s="136"/>
      <c r="I26" s="136" t="s">
        <v>406</v>
      </c>
      <c r="J26" s="136"/>
      <c r="K26" s="129" t="s">
        <v>407</v>
      </c>
      <c r="L26" s="130">
        <f>+'C.E PROG. I-II Y III'!O24</f>
        <v>0</v>
      </c>
      <c r="M26" s="117">
        <f t="shared" si="12"/>
        <v>0</v>
      </c>
      <c r="N26" s="130">
        <f>+'C.E PROG. I-II Y III'!AJ24</f>
        <v>0</v>
      </c>
      <c r="O26" s="117">
        <f t="shared" si="13"/>
        <v>0</v>
      </c>
      <c r="P26" s="130">
        <f>+'C.E PROG. I-II Y III'!AL24</f>
        <v>0</v>
      </c>
      <c r="Q26" s="117">
        <f t="shared" si="14"/>
        <v>0</v>
      </c>
      <c r="R26" s="130">
        <f t="shared" ref="R26:S26" si="17">+L26+N26+P26</f>
        <v>0</v>
      </c>
      <c r="S26" s="117">
        <f t="shared" si="17"/>
        <v>0</v>
      </c>
    </row>
    <row r="27" spans="1:19" ht="12" customHeight="1">
      <c r="A27" s="116"/>
      <c r="B27" s="116"/>
      <c r="C27" s="116"/>
      <c r="D27" s="160"/>
      <c r="E27" s="160"/>
      <c r="F27" s="116"/>
      <c r="G27" s="136" t="s">
        <v>959</v>
      </c>
      <c r="H27" s="136"/>
      <c r="I27" s="136" t="s">
        <v>408</v>
      </c>
      <c r="J27" s="136"/>
      <c r="K27" s="129" t="s">
        <v>409</v>
      </c>
      <c r="L27" s="130">
        <f>+'C.E PROG. I-II Y III'!O25</f>
        <v>2842491</v>
      </c>
      <c r="M27" s="117">
        <f t="shared" si="12"/>
        <v>7.3924190546244609E-4</v>
      </c>
      <c r="N27" s="130">
        <f>+'C.E PROG. I-II Y III'!AJ25</f>
        <v>885485</v>
      </c>
      <c r="O27" s="117">
        <f t="shared" si="13"/>
        <v>2.3028661081368914E-4</v>
      </c>
      <c r="P27" s="130">
        <f>+'C.E PROG. I-II Y III'!AL25</f>
        <v>0</v>
      </c>
      <c r="Q27" s="117">
        <f t="shared" si="14"/>
        <v>0</v>
      </c>
      <c r="R27" s="130">
        <f t="shared" ref="R27:S27" si="18">+L27+N27+P27</f>
        <v>3727976</v>
      </c>
      <c r="S27" s="117">
        <f t="shared" si="18"/>
        <v>9.6952851627613522E-4</v>
      </c>
    </row>
    <row r="28" spans="1:19" ht="12" customHeight="1">
      <c r="A28" s="116"/>
      <c r="B28" s="116"/>
      <c r="C28" s="116"/>
      <c r="D28" s="160"/>
      <c r="E28" s="160"/>
      <c r="F28" s="116"/>
      <c r="G28" s="136" t="s">
        <v>959</v>
      </c>
      <c r="H28" s="136"/>
      <c r="I28" s="136" t="s">
        <v>410</v>
      </c>
      <c r="J28" s="136"/>
      <c r="K28" s="129" t="s">
        <v>411</v>
      </c>
      <c r="L28" s="130">
        <f>+'C.E PROG. I-II Y III'!O26</f>
        <v>23232972</v>
      </c>
      <c r="M28" s="117">
        <f t="shared" si="12"/>
        <v>6.0421603765273687E-3</v>
      </c>
      <c r="N28" s="130">
        <f>+'C.E PROG. I-II Y III'!AJ26</f>
        <v>0</v>
      </c>
      <c r="O28" s="117">
        <f t="shared" si="13"/>
        <v>0</v>
      </c>
      <c r="P28" s="130">
        <f>+'C.E PROG. I-II Y III'!AL26</f>
        <v>0</v>
      </c>
      <c r="Q28" s="117">
        <f t="shared" si="14"/>
        <v>0</v>
      </c>
      <c r="R28" s="130">
        <f t="shared" ref="R28:S28" si="19">+L28+N28+P28</f>
        <v>23232972</v>
      </c>
      <c r="S28" s="117">
        <f t="shared" si="19"/>
        <v>6.0421603765273687E-3</v>
      </c>
    </row>
    <row r="29" spans="1:19" ht="12" customHeight="1">
      <c r="A29" s="116"/>
      <c r="B29" s="116"/>
      <c r="C29" s="116"/>
      <c r="D29" s="160"/>
      <c r="E29" s="160"/>
      <c r="F29" s="116"/>
      <c r="G29" s="131" t="s">
        <v>959</v>
      </c>
      <c r="H29" s="131"/>
      <c r="I29" s="131" t="s">
        <v>412</v>
      </c>
      <c r="J29" s="131"/>
      <c r="K29" s="132" t="s">
        <v>413</v>
      </c>
      <c r="L29" s="130"/>
      <c r="M29" s="134"/>
      <c r="N29" s="130"/>
      <c r="O29" s="117"/>
      <c r="P29" s="130"/>
      <c r="Q29" s="134"/>
      <c r="R29" s="133"/>
      <c r="S29" s="134"/>
    </row>
    <row r="30" spans="1:19" ht="12" customHeight="1">
      <c r="A30" s="116"/>
      <c r="B30" s="116"/>
      <c r="C30" s="116"/>
      <c r="D30" s="160"/>
      <c r="E30" s="160"/>
      <c r="F30" s="116"/>
      <c r="G30" s="136" t="s">
        <v>959</v>
      </c>
      <c r="H30" s="136"/>
      <c r="I30" s="136" t="s">
        <v>414</v>
      </c>
      <c r="J30" s="136"/>
      <c r="K30" s="129" t="s">
        <v>415</v>
      </c>
      <c r="L30" s="130">
        <f>+'C.E PROG. I-II Y III'!O28</f>
        <v>133329232.18000001</v>
      </c>
      <c r="M30" s="117">
        <f t="shared" ref="M30:M34" si="20">+L30/$R$374*100%</f>
        <v>3.4674711599997354E-2</v>
      </c>
      <c r="N30" s="130">
        <f>+'C.E PROG. I-II Y III'!AJ28</f>
        <v>68569447.679999992</v>
      </c>
      <c r="O30" s="117">
        <f t="shared" ref="O30:O34" si="21">+N30/$R$374*100%</f>
        <v>1.7832742182638642E-2</v>
      </c>
      <c r="P30" s="130">
        <f>+'C.E PROG. I-II Y III'!AL28</f>
        <v>0</v>
      </c>
      <c r="Q30" s="117">
        <f t="shared" ref="Q30:Q34" si="22">+P30/$R$374*100%</f>
        <v>0</v>
      </c>
      <c r="R30" s="130">
        <f t="shared" ref="R30:S30" si="23">+L30+N30+P30</f>
        <v>201898679.86000001</v>
      </c>
      <c r="S30" s="117">
        <f t="shared" si="23"/>
        <v>5.2507453782635993E-2</v>
      </c>
    </row>
    <row r="31" spans="1:19" ht="12" customHeight="1">
      <c r="A31" s="116"/>
      <c r="B31" s="116"/>
      <c r="C31" s="116"/>
      <c r="D31" s="160"/>
      <c r="E31" s="160"/>
      <c r="F31" s="116"/>
      <c r="G31" s="136" t="s">
        <v>959</v>
      </c>
      <c r="H31" s="136"/>
      <c r="I31" s="136" t="s">
        <v>416</v>
      </c>
      <c r="J31" s="136"/>
      <c r="K31" s="129" t="s">
        <v>417</v>
      </c>
      <c r="L31" s="130">
        <f>+'C.E PROG. I-II Y III'!O29</f>
        <v>58980194.200000003</v>
      </c>
      <c r="M31" s="117">
        <f t="shared" si="20"/>
        <v>1.5338880983247831E-2</v>
      </c>
      <c r="N31" s="130">
        <f>+'C.E PROG. I-II Y III'!AJ29</f>
        <v>0</v>
      </c>
      <c r="O31" s="117">
        <f t="shared" si="21"/>
        <v>0</v>
      </c>
      <c r="P31" s="130">
        <f>+'C.E PROG. I-II Y III'!AL29</f>
        <v>0</v>
      </c>
      <c r="Q31" s="117">
        <f t="shared" si="22"/>
        <v>0</v>
      </c>
      <c r="R31" s="130">
        <f t="shared" ref="R31:S31" si="24">+L31+N31+P31</f>
        <v>58980194.200000003</v>
      </c>
      <c r="S31" s="117">
        <f t="shared" si="24"/>
        <v>1.5338880983247831E-2</v>
      </c>
    </row>
    <row r="32" spans="1:19" ht="12" customHeight="1">
      <c r="A32" s="116"/>
      <c r="B32" s="116"/>
      <c r="C32" s="116"/>
      <c r="D32" s="160"/>
      <c r="E32" s="160"/>
      <c r="F32" s="116"/>
      <c r="G32" s="136" t="s">
        <v>959</v>
      </c>
      <c r="H32" s="136"/>
      <c r="I32" s="136" t="s">
        <v>418</v>
      </c>
      <c r="J32" s="136"/>
      <c r="K32" s="129" t="s">
        <v>419</v>
      </c>
      <c r="L32" s="130">
        <f>+'C.E PROG. I-II Y III'!O30</f>
        <v>50899099.003954746</v>
      </c>
      <c r="M32" s="117">
        <f t="shared" si="20"/>
        <v>1.3237243999718979E-2</v>
      </c>
      <c r="N32" s="130">
        <f>+'C.E PROG. I-II Y III'!AJ30</f>
        <v>19257220.00302507</v>
      </c>
      <c r="O32" s="117">
        <f t="shared" si="21"/>
        <v>5.0081931689302745E-3</v>
      </c>
      <c r="P32" s="130">
        <f>+'C.E PROG. I-II Y III'!AL30</f>
        <v>0</v>
      </c>
      <c r="Q32" s="117">
        <f t="shared" si="22"/>
        <v>0</v>
      </c>
      <c r="R32" s="130">
        <f t="shared" ref="R32:S32" si="25">+L32+N32+P32</f>
        <v>70156319.006979823</v>
      </c>
      <c r="S32" s="117">
        <f t="shared" si="25"/>
        <v>1.8245437168649254E-2</v>
      </c>
    </row>
    <row r="33" spans="1:19" ht="12" customHeight="1">
      <c r="A33" s="116"/>
      <c r="B33" s="116"/>
      <c r="C33" s="116"/>
      <c r="D33" s="160"/>
      <c r="E33" s="160"/>
      <c r="F33" s="116"/>
      <c r="G33" s="136" t="s">
        <v>959</v>
      </c>
      <c r="H33" s="136"/>
      <c r="I33" s="136" t="s">
        <v>420</v>
      </c>
      <c r="J33" s="136"/>
      <c r="K33" s="129" t="s">
        <v>421</v>
      </c>
      <c r="L33" s="130">
        <f>+'C.E PROG. I-II Y III'!O31</f>
        <v>46985229.007619992</v>
      </c>
      <c r="M33" s="117">
        <f t="shared" si="20"/>
        <v>1.221937034107844E-2</v>
      </c>
      <c r="N33" s="130">
        <f>+'C.E PROG. I-II Y III'!AJ31</f>
        <v>17776440.997899998</v>
      </c>
      <c r="O33" s="117">
        <f t="shared" si="21"/>
        <v>4.6230894365640353E-3</v>
      </c>
      <c r="P33" s="130">
        <f>+'C.E PROG. I-II Y III'!AL31</f>
        <v>0</v>
      </c>
      <c r="Q33" s="117">
        <f t="shared" si="22"/>
        <v>0</v>
      </c>
      <c r="R33" s="130">
        <f t="shared" ref="R33:S33" si="26">+L33+N33+P33</f>
        <v>64761670.005519986</v>
      </c>
      <c r="S33" s="117">
        <f t="shared" si="26"/>
        <v>1.6842459777642475E-2</v>
      </c>
    </row>
    <row r="34" spans="1:19" ht="12" customHeight="1">
      <c r="A34" s="116"/>
      <c r="B34" s="116"/>
      <c r="C34" s="116"/>
      <c r="D34" s="160"/>
      <c r="E34" s="160"/>
      <c r="F34" s="116"/>
      <c r="G34" s="136" t="s">
        <v>959</v>
      </c>
      <c r="H34" s="136"/>
      <c r="I34" s="136" t="s">
        <v>422</v>
      </c>
      <c r="J34" s="136"/>
      <c r="K34" s="129" t="s">
        <v>423</v>
      </c>
      <c r="L34" s="130">
        <f>+'C.E PROG. I-II Y III'!O32</f>
        <v>0</v>
      </c>
      <c r="M34" s="117">
        <f t="shared" si="20"/>
        <v>0</v>
      </c>
      <c r="N34" s="130">
        <f>+'C.E PROG. I-II Y III'!AJ32</f>
        <v>0</v>
      </c>
      <c r="O34" s="117">
        <f t="shared" si="21"/>
        <v>0</v>
      </c>
      <c r="P34" s="130">
        <f>+'C.E PROG. I-II Y III'!AL32</f>
        <v>0</v>
      </c>
      <c r="Q34" s="117">
        <f t="shared" si="22"/>
        <v>0</v>
      </c>
      <c r="R34" s="130">
        <f t="shared" ref="R34:S34" si="27">+L34+N34+P34</f>
        <v>0</v>
      </c>
      <c r="S34" s="117">
        <f t="shared" si="27"/>
        <v>0</v>
      </c>
    </row>
    <row r="35" spans="1:19" ht="12" customHeight="1">
      <c r="A35" s="116"/>
      <c r="B35" s="116"/>
      <c r="C35" s="116"/>
      <c r="D35" s="160"/>
      <c r="E35" s="160"/>
      <c r="F35" s="116"/>
      <c r="G35" s="131" t="s">
        <v>959</v>
      </c>
      <c r="H35" s="131"/>
      <c r="I35" s="131" t="s">
        <v>424</v>
      </c>
      <c r="J35" s="131"/>
      <c r="K35" s="132" t="s">
        <v>425</v>
      </c>
      <c r="L35" s="130"/>
      <c r="M35" s="117"/>
      <c r="N35" s="130"/>
      <c r="O35" s="117"/>
      <c r="P35" s="130"/>
      <c r="Q35" s="117"/>
      <c r="R35" s="133"/>
      <c r="S35" s="134"/>
    </row>
    <row r="36" spans="1:19" ht="12" customHeight="1">
      <c r="A36" s="116"/>
      <c r="B36" s="116"/>
      <c r="C36" s="116"/>
      <c r="D36" s="160"/>
      <c r="E36" s="160"/>
      <c r="F36" s="116"/>
      <c r="G36" s="136" t="s">
        <v>959</v>
      </c>
      <c r="H36" s="136"/>
      <c r="I36" s="136" t="s">
        <v>426</v>
      </c>
      <c r="J36" s="136"/>
      <c r="K36" s="129" t="s">
        <v>427</v>
      </c>
      <c r="L36" s="130">
        <f>+'C.E PROG. I-II Y III'!O34</f>
        <v>0</v>
      </c>
      <c r="M36" s="117">
        <f t="shared" ref="M36:M37" si="28">+L36/$R$374*100%</f>
        <v>0</v>
      </c>
      <c r="N36" s="130">
        <f>+'C.E PROG. I-II Y III'!AJ34</f>
        <v>0</v>
      </c>
      <c r="O36" s="117">
        <f t="shared" ref="O36:O38" si="29">+N36/$R$374*100%</f>
        <v>0</v>
      </c>
      <c r="P36" s="130">
        <f>+'C.E PROG. I-II Y III'!AL34</f>
        <v>0</v>
      </c>
      <c r="Q36" s="117">
        <f t="shared" ref="Q36:Q37" si="30">+P36/$R$374*100%</f>
        <v>0</v>
      </c>
      <c r="R36" s="130">
        <f t="shared" ref="R36:S36" si="31">+L36+N36+P36</f>
        <v>0</v>
      </c>
      <c r="S36" s="117">
        <f t="shared" si="31"/>
        <v>0</v>
      </c>
    </row>
    <row r="37" spans="1:19" ht="12" customHeight="1">
      <c r="A37" s="116"/>
      <c r="B37" s="116"/>
      <c r="C37" s="116"/>
      <c r="D37" s="160"/>
      <c r="E37" s="160"/>
      <c r="F37" s="116"/>
      <c r="G37" s="136" t="s">
        <v>959</v>
      </c>
      <c r="H37" s="136"/>
      <c r="I37" s="136" t="s">
        <v>428</v>
      </c>
      <c r="J37" s="136"/>
      <c r="K37" s="129" t="s">
        <v>429</v>
      </c>
      <c r="L37" s="130">
        <f>+'C.E PROG. I-II Y III'!O35</f>
        <v>0</v>
      </c>
      <c r="M37" s="117">
        <f t="shared" si="28"/>
        <v>0</v>
      </c>
      <c r="N37" s="130">
        <f>+'C.E PROG. I-II Y III'!AJ35</f>
        <v>0</v>
      </c>
      <c r="O37" s="117">
        <f t="shared" si="29"/>
        <v>0</v>
      </c>
      <c r="P37" s="130">
        <f>+'C.E PROG. I-II Y III'!AL35</f>
        <v>0</v>
      </c>
      <c r="Q37" s="117">
        <f t="shared" si="30"/>
        <v>0</v>
      </c>
      <c r="R37" s="130">
        <f t="shared" ref="R37:S37" si="32">+L37+N37+P37</f>
        <v>0</v>
      </c>
      <c r="S37" s="117">
        <f t="shared" si="32"/>
        <v>0</v>
      </c>
    </row>
    <row r="38" spans="1:19" ht="12" customHeight="1">
      <c r="A38" s="116"/>
      <c r="B38" s="116"/>
      <c r="C38" s="116"/>
      <c r="D38" s="136" t="s">
        <v>961</v>
      </c>
      <c r="E38" s="116" t="s">
        <v>962</v>
      </c>
      <c r="F38" s="116"/>
      <c r="G38" s="136"/>
      <c r="H38" s="136"/>
      <c r="I38" s="116"/>
      <c r="J38" s="116"/>
      <c r="K38" s="129"/>
      <c r="L38" s="133">
        <f>SUM(L39:L50)</f>
        <v>109986048.0472573</v>
      </c>
      <c r="M38" s="134">
        <f>+L38/R374*100%</f>
        <v>2.8603888537461909E-2</v>
      </c>
      <c r="N38" s="133">
        <f>SUM(N40:N50)</f>
        <v>41612238.719653495</v>
      </c>
      <c r="O38" s="134">
        <f t="shared" si="29"/>
        <v>1.0822025695657374E-2</v>
      </c>
      <c r="P38" s="133">
        <f>+'C.E PROG. I-II Y III'!S36</f>
        <v>0</v>
      </c>
      <c r="Q38" s="134">
        <f>+'C.E PROG. I-II Y III'!U36</f>
        <v>0</v>
      </c>
      <c r="R38" s="133">
        <f t="shared" ref="R38:S38" si="33">SUM(R39:R50)</f>
        <v>151598286.76691082</v>
      </c>
      <c r="S38" s="134">
        <f t="shared" si="33"/>
        <v>3.9425914233119287E-2</v>
      </c>
    </row>
    <row r="39" spans="1:19" ht="12" customHeight="1">
      <c r="A39" s="116"/>
      <c r="B39" s="116"/>
      <c r="C39" s="116"/>
      <c r="D39" s="116"/>
      <c r="E39" s="136"/>
      <c r="F39" s="116"/>
      <c r="G39" s="131" t="s">
        <v>961</v>
      </c>
      <c r="H39" s="131"/>
      <c r="I39" s="131" t="s">
        <v>430</v>
      </c>
      <c r="J39" s="131"/>
      <c r="K39" s="132" t="s">
        <v>431</v>
      </c>
      <c r="L39" s="130"/>
      <c r="M39" s="117"/>
      <c r="N39" s="130"/>
      <c r="O39" s="134"/>
      <c r="P39" s="130"/>
      <c r="Q39" s="134"/>
      <c r="R39" s="133"/>
      <c r="S39" s="134"/>
    </row>
    <row r="40" spans="1:19" ht="27" customHeight="1">
      <c r="A40" s="116"/>
      <c r="B40" s="116"/>
      <c r="C40" s="116"/>
      <c r="D40" s="116"/>
      <c r="E40" s="136"/>
      <c r="F40" s="116"/>
      <c r="G40" s="136" t="s">
        <v>961</v>
      </c>
      <c r="H40" s="136"/>
      <c r="I40" s="136" t="s">
        <v>432</v>
      </c>
      <c r="J40" s="136"/>
      <c r="K40" s="129" t="s">
        <v>433</v>
      </c>
      <c r="L40" s="130">
        <f>+'C.E PROG. I-II Y III'!O38</f>
        <v>56520608.037704855</v>
      </c>
      <c r="M40" s="117">
        <f t="shared" ref="M40:M44" si="34">+L40/$R$374*100%</f>
        <v>1.4699220501908004E-2</v>
      </c>
      <c r="N40" s="130">
        <f>+'C.E PROG. I-II Y III'!AJ38</f>
        <v>21384067.119805746</v>
      </c>
      <c r="O40" s="117">
        <f t="shared" ref="O40:O44" si="35">+N40/$R$374*100%</f>
        <v>5.5613187602641632E-3</v>
      </c>
      <c r="P40" s="130">
        <f>+'C.E PROG. I-II Y III'!AL38</f>
        <v>0</v>
      </c>
      <c r="Q40" s="117">
        <f t="shared" ref="Q40:Q44" si="36">+P40/$R$374*100%</f>
        <v>0</v>
      </c>
      <c r="R40" s="130">
        <f t="shared" ref="R40:S40" si="37">+L40+N40+P40</f>
        <v>77904675.157510608</v>
      </c>
      <c r="S40" s="117">
        <f t="shared" si="37"/>
        <v>2.0260539262172167E-2</v>
      </c>
    </row>
    <row r="41" spans="1:19" ht="12" customHeight="1">
      <c r="A41" s="116"/>
      <c r="B41" s="116"/>
      <c r="C41" s="116"/>
      <c r="D41" s="116"/>
      <c r="E41" s="136"/>
      <c r="F41" s="116"/>
      <c r="G41" s="136" t="s">
        <v>961</v>
      </c>
      <c r="H41" s="136"/>
      <c r="I41" s="136" t="s">
        <v>434</v>
      </c>
      <c r="J41" s="136"/>
      <c r="K41" s="129" t="s">
        <v>435</v>
      </c>
      <c r="L41" s="130">
        <f>+'C.E PROG. I-II Y III'!O39</f>
        <v>0</v>
      </c>
      <c r="M41" s="117">
        <f t="shared" si="34"/>
        <v>0</v>
      </c>
      <c r="N41" s="130">
        <f>+'C.E PROG. I-II Y III'!AJ39</f>
        <v>0</v>
      </c>
      <c r="O41" s="117">
        <f t="shared" si="35"/>
        <v>0</v>
      </c>
      <c r="P41" s="130">
        <f>+'C.E PROG. I-II Y III'!AL39</f>
        <v>0</v>
      </c>
      <c r="Q41" s="117">
        <f t="shared" si="36"/>
        <v>0</v>
      </c>
      <c r="R41" s="130">
        <f t="shared" ref="R41:S41" si="38">+L41+N41+P41</f>
        <v>0</v>
      </c>
      <c r="S41" s="117">
        <f t="shared" si="38"/>
        <v>0</v>
      </c>
    </row>
    <row r="42" spans="1:19" ht="12" customHeight="1">
      <c r="A42" s="116"/>
      <c r="B42" s="116"/>
      <c r="C42" s="116"/>
      <c r="D42" s="116"/>
      <c r="E42" s="136"/>
      <c r="F42" s="116"/>
      <c r="G42" s="136" t="s">
        <v>961</v>
      </c>
      <c r="H42" s="136"/>
      <c r="I42" s="136" t="s">
        <v>436</v>
      </c>
      <c r="J42" s="136"/>
      <c r="K42" s="129" t="s">
        <v>437</v>
      </c>
      <c r="L42" s="130">
        <f>+'C.E PROG. I-II Y III'!O40</f>
        <v>0</v>
      </c>
      <c r="M42" s="117">
        <f t="shared" si="34"/>
        <v>0</v>
      </c>
      <c r="N42" s="130">
        <f>+'C.E PROG. I-II Y III'!AJ40</f>
        <v>0</v>
      </c>
      <c r="O42" s="117">
        <f t="shared" si="35"/>
        <v>0</v>
      </c>
      <c r="P42" s="130">
        <f>+'C.E PROG. I-II Y III'!AL40</f>
        <v>0</v>
      </c>
      <c r="Q42" s="117">
        <f t="shared" si="36"/>
        <v>0</v>
      </c>
      <c r="R42" s="130">
        <f t="shared" ref="R42:S42" si="39">+L42+N42+P42</f>
        <v>0</v>
      </c>
      <c r="S42" s="117">
        <f t="shared" si="39"/>
        <v>0</v>
      </c>
    </row>
    <row r="43" spans="1:19" ht="12" customHeight="1">
      <c r="A43" s="116"/>
      <c r="B43" s="116"/>
      <c r="C43" s="116"/>
      <c r="D43" s="116"/>
      <c r="E43" s="136"/>
      <c r="F43" s="116"/>
      <c r="G43" s="136" t="s">
        <v>961</v>
      </c>
      <c r="H43" s="136"/>
      <c r="I43" s="136" t="s">
        <v>438</v>
      </c>
      <c r="J43" s="136"/>
      <c r="K43" s="129" t="s">
        <v>439</v>
      </c>
      <c r="L43" s="130">
        <f>+'C.E PROG. I-II Y III'!O41</f>
        <v>0</v>
      </c>
      <c r="M43" s="117">
        <f t="shared" si="34"/>
        <v>0</v>
      </c>
      <c r="N43" s="130">
        <f>+'C.E PROG. I-II Y III'!AJ41</f>
        <v>0</v>
      </c>
      <c r="O43" s="117">
        <f t="shared" si="35"/>
        <v>0</v>
      </c>
      <c r="P43" s="130">
        <f>+'C.E PROG. I-II Y III'!AL41</f>
        <v>0</v>
      </c>
      <c r="Q43" s="117">
        <f t="shared" si="36"/>
        <v>0</v>
      </c>
      <c r="R43" s="130">
        <f t="shared" ref="R43:S43" si="40">+L43+N43+P43</f>
        <v>0</v>
      </c>
      <c r="S43" s="117">
        <f t="shared" si="40"/>
        <v>0</v>
      </c>
    </row>
    <row r="44" spans="1:19" ht="12" customHeight="1">
      <c r="A44" s="116"/>
      <c r="B44" s="116"/>
      <c r="C44" s="116"/>
      <c r="D44" s="116"/>
      <c r="E44" s="136"/>
      <c r="F44" s="116"/>
      <c r="G44" s="136" t="s">
        <v>961</v>
      </c>
      <c r="H44" s="136"/>
      <c r="I44" s="136" t="s">
        <v>440</v>
      </c>
      <c r="J44" s="136"/>
      <c r="K44" s="129" t="s">
        <v>441</v>
      </c>
      <c r="L44" s="130">
        <f>+'C.E PROG. I-II Y III'!O42</f>
        <v>3055167.9920381</v>
      </c>
      <c r="M44" s="117">
        <f t="shared" si="34"/>
        <v>7.9455245696191136E-4</v>
      </c>
      <c r="N44" s="130">
        <f>+'C.E PROG. I-II Y III'!AJ42</f>
        <v>1155895.5199894998</v>
      </c>
      <c r="O44" s="117">
        <f t="shared" si="35"/>
        <v>3.0061182487914394E-4</v>
      </c>
      <c r="P44" s="130">
        <f>+'C.E PROG. I-II Y III'!AL42</f>
        <v>0</v>
      </c>
      <c r="Q44" s="117">
        <f t="shared" si="36"/>
        <v>0</v>
      </c>
      <c r="R44" s="130">
        <f t="shared" ref="R44:S44" si="41">+L44+N44+P44</f>
        <v>4211063.5120275998</v>
      </c>
      <c r="S44" s="117">
        <f t="shared" si="41"/>
        <v>1.0951642818410553E-3</v>
      </c>
    </row>
    <row r="45" spans="1:19" ht="12" customHeight="1">
      <c r="A45" s="116"/>
      <c r="B45" s="116"/>
      <c r="C45" s="116"/>
      <c r="D45" s="116"/>
      <c r="E45" s="136"/>
      <c r="F45" s="116"/>
      <c r="G45" s="131" t="s">
        <v>961</v>
      </c>
      <c r="H45" s="131"/>
      <c r="I45" s="131" t="s">
        <v>442</v>
      </c>
      <c r="J45" s="131"/>
      <c r="K45" s="132" t="s">
        <v>443</v>
      </c>
      <c r="L45" s="130"/>
      <c r="M45" s="134"/>
      <c r="N45" s="130"/>
      <c r="O45" s="134"/>
      <c r="P45" s="130"/>
      <c r="Q45" s="134"/>
      <c r="R45" s="130">
        <f t="shared" ref="R45:R50" si="42">+L45+N45+P45</f>
        <v>0</v>
      </c>
      <c r="S45" s="134"/>
    </row>
    <row r="46" spans="1:19" ht="12" customHeight="1">
      <c r="A46" s="116"/>
      <c r="B46" s="116"/>
      <c r="C46" s="116"/>
      <c r="D46" s="116"/>
      <c r="E46" s="136"/>
      <c r="F46" s="116"/>
      <c r="G46" s="136" t="s">
        <v>961</v>
      </c>
      <c r="H46" s="136"/>
      <c r="I46" s="136" t="s">
        <v>444</v>
      </c>
      <c r="J46" s="136"/>
      <c r="K46" s="129" t="s">
        <v>963</v>
      </c>
      <c r="L46" s="130">
        <f>+'C.E PROG. I-II Y III'!O44</f>
        <v>32079264.031400051</v>
      </c>
      <c r="M46" s="117">
        <f t="shared" ref="M46:M50" si="43">+L46/$R$374*100%</f>
        <v>8.3428008280079288E-3</v>
      </c>
      <c r="N46" s="130">
        <f>+'C.E PROG. I-II Y III'!AJ44</f>
        <v>12136902.959889747</v>
      </c>
      <c r="O46" s="117">
        <f t="shared" ref="O46:O50" si="44">+N46/$R$374*100%</f>
        <v>3.1564241612310113E-3</v>
      </c>
      <c r="P46" s="130">
        <f>+'C.E PROG. I-II Y III'!AL44</f>
        <v>0</v>
      </c>
      <c r="Q46" s="117">
        <f t="shared" ref="Q46:Q50" si="45">+P46/$R$374*100%</f>
        <v>0</v>
      </c>
      <c r="R46" s="130">
        <f t="shared" si="42"/>
        <v>44216166.991289794</v>
      </c>
      <c r="S46" s="117">
        <f t="shared" ref="S46:S50" si="46">+M46+O46+Q46</f>
        <v>1.149922498923894E-2</v>
      </c>
    </row>
    <row r="47" spans="1:19" ht="12" customHeight="1">
      <c r="A47" s="116"/>
      <c r="B47" s="116"/>
      <c r="C47" s="116"/>
      <c r="D47" s="116"/>
      <c r="E47" s="136"/>
      <c r="F47" s="116"/>
      <c r="G47" s="136" t="s">
        <v>961</v>
      </c>
      <c r="H47" s="136"/>
      <c r="I47" s="136" t="s">
        <v>446</v>
      </c>
      <c r="J47" s="136"/>
      <c r="K47" s="129" t="s">
        <v>447</v>
      </c>
      <c r="L47" s="130">
        <f>+'C.E PROG. I-II Y III'!O45</f>
        <v>9165504.0161143001</v>
      </c>
      <c r="M47" s="117">
        <f t="shared" si="43"/>
        <v>2.3836573812884673E-3</v>
      </c>
      <c r="N47" s="130">
        <f>+'C.E PROG. I-II Y III'!AJ45</f>
        <v>3467686.5599684999</v>
      </c>
      <c r="O47" s="117">
        <f t="shared" si="44"/>
        <v>9.0183547463743203E-4</v>
      </c>
      <c r="P47" s="130">
        <f>+'C.E PROG. I-II Y III'!AL45</f>
        <v>0</v>
      </c>
      <c r="Q47" s="117">
        <f t="shared" si="45"/>
        <v>0</v>
      </c>
      <c r="R47" s="130">
        <f t="shared" si="42"/>
        <v>12633190.5760828</v>
      </c>
      <c r="S47" s="117">
        <f t="shared" si="46"/>
        <v>3.2854928559258993E-3</v>
      </c>
    </row>
    <row r="48" spans="1:19" ht="12" customHeight="1">
      <c r="A48" s="116"/>
      <c r="B48" s="116"/>
      <c r="C48" s="116"/>
      <c r="D48" s="116"/>
      <c r="E48" s="136"/>
      <c r="F48" s="116"/>
      <c r="G48" s="136" t="s">
        <v>961</v>
      </c>
      <c r="H48" s="136"/>
      <c r="I48" s="136" t="s">
        <v>448</v>
      </c>
      <c r="J48" s="136"/>
      <c r="K48" s="129" t="s">
        <v>449</v>
      </c>
      <c r="L48" s="130">
        <f>+'C.E PROG. I-II Y III'!O46</f>
        <v>9165503.9699999988</v>
      </c>
      <c r="M48" s="117">
        <f t="shared" si="43"/>
        <v>2.383657369295598E-3</v>
      </c>
      <c r="N48" s="130">
        <f>+'C.E PROG. I-II Y III'!AJ46</f>
        <v>3467686.56</v>
      </c>
      <c r="O48" s="117">
        <f t="shared" si="44"/>
        <v>9.0183547464562416E-4</v>
      </c>
      <c r="P48" s="130">
        <f>+'C.E PROG. I-II Y III'!AL46</f>
        <v>0</v>
      </c>
      <c r="Q48" s="117">
        <f t="shared" si="45"/>
        <v>0</v>
      </c>
      <c r="R48" s="130">
        <f t="shared" si="42"/>
        <v>12633190.529999999</v>
      </c>
      <c r="S48" s="117">
        <f t="shared" si="46"/>
        <v>3.2854928439412221E-3</v>
      </c>
    </row>
    <row r="49" spans="1:19" ht="12" customHeight="1">
      <c r="A49" s="116"/>
      <c r="B49" s="116"/>
      <c r="C49" s="116"/>
      <c r="D49" s="116"/>
      <c r="E49" s="116"/>
      <c r="F49" s="116"/>
      <c r="G49" s="136" t="s">
        <v>961</v>
      </c>
      <c r="H49" s="136"/>
      <c r="I49" s="136" t="s">
        <v>450</v>
      </c>
      <c r="J49" s="136"/>
      <c r="K49" s="129" t="s">
        <v>451</v>
      </c>
      <c r="L49" s="130">
        <f>+'C.E PROG. I-II Y III'!O47</f>
        <v>0</v>
      </c>
      <c r="M49" s="117">
        <f t="shared" si="43"/>
        <v>0</v>
      </c>
      <c r="N49" s="130">
        <f>+'C.E PROG. I-II Y III'!AJ47</f>
        <v>0</v>
      </c>
      <c r="O49" s="117">
        <f t="shared" si="44"/>
        <v>0</v>
      </c>
      <c r="P49" s="130">
        <f>+'C.E PROG. I-II Y III'!AL47</f>
        <v>0</v>
      </c>
      <c r="Q49" s="117">
        <f t="shared" si="45"/>
        <v>0</v>
      </c>
      <c r="R49" s="130">
        <f t="shared" si="42"/>
        <v>0</v>
      </c>
      <c r="S49" s="117">
        <f t="shared" si="46"/>
        <v>0</v>
      </c>
    </row>
    <row r="50" spans="1:19" ht="12" customHeight="1">
      <c r="A50" s="116"/>
      <c r="B50" s="116"/>
      <c r="C50" s="116"/>
      <c r="D50" s="116"/>
      <c r="E50" s="116"/>
      <c r="F50" s="116"/>
      <c r="G50" s="136" t="s">
        <v>961</v>
      </c>
      <c r="H50" s="136"/>
      <c r="I50" s="136" t="s">
        <v>452</v>
      </c>
      <c r="J50" s="136"/>
      <c r="K50" s="129" t="s">
        <v>453</v>
      </c>
      <c r="L50" s="130">
        <f>+'C.E PROG. I-II Y III'!O48</f>
        <v>0</v>
      </c>
      <c r="M50" s="117">
        <f t="shared" si="43"/>
        <v>0</v>
      </c>
      <c r="N50" s="130">
        <f>+'C.E PROG. I-II Y III'!AJ48</f>
        <v>0</v>
      </c>
      <c r="O50" s="117">
        <f t="shared" si="44"/>
        <v>0</v>
      </c>
      <c r="P50" s="130">
        <f>+'C.E PROG. I-II Y III'!AL48</f>
        <v>0</v>
      </c>
      <c r="Q50" s="117">
        <f t="shared" si="45"/>
        <v>0</v>
      </c>
      <c r="R50" s="130">
        <f t="shared" si="42"/>
        <v>0</v>
      </c>
      <c r="S50" s="117">
        <f t="shared" si="46"/>
        <v>0</v>
      </c>
    </row>
    <row r="51" spans="1:19" ht="12" customHeight="1">
      <c r="A51" s="116"/>
      <c r="B51" s="116"/>
      <c r="C51" s="116"/>
      <c r="D51" s="116"/>
      <c r="E51" s="141"/>
      <c r="F51" s="116"/>
      <c r="G51" s="136" t="s">
        <v>320</v>
      </c>
      <c r="H51" s="136"/>
      <c r="I51" s="116"/>
      <c r="J51" s="116"/>
      <c r="K51" s="129"/>
      <c r="L51" s="130"/>
      <c r="M51" s="117"/>
      <c r="N51" s="130"/>
      <c r="O51" s="117"/>
      <c r="P51" s="130"/>
      <c r="Q51" s="117"/>
      <c r="R51" s="130"/>
      <c r="S51" s="117"/>
    </row>
    <row r="52" spans="1:19" ht="16.5" customHeight="1">
      <c r="A52" s="116"/>
      <c r="B52" s="116"/>
      <c r="C52" s="131" t="s">
        <v>964</v>
      </c>
      <c r="D52" s="161" t="s">
        <v>965</v>
      </c>
      <c r="E52" s="162"/>
      <c r="F52" s="162"/>
      <c r="G52" s="136"/>
      <c r="H52" s="136"/>
      <c r="I52" s="116"/>
      <c r="J52" s="116"/>
      <c r="K52" s="129"/>
      <c r="L52" s="133">
        <f t="shared" ref="L52:S52" si="47">SUM(L56:L164)</f>
        <v>148462672.01008001</v>
      </c>
      <c r="M52" s="134">
        <f t="shared" si="47"/>
        <v>3.8610440119872934E-2</v>
      </c>
      <c r="N52" s="133">
        <f t="shared" si="47"/>
        <v>365157381.99995601</v>
      </c>
      <c r="O52" s="134">
        <f t="shared" si="47"/>
        <v>9.4965872842983773E-2</v>
      </c>
      <c r="P52" s="133">
        <f t="shared" si="47"/>
        <v>0</v>
      </c>
      <c r="Q52" s="134">
        <f t="shared" si="47"/>
        <v>0</v>
      </c>
      <c r="R52" s="133">
        <f t="shared" si="47"/>
        <v>513620054.01003599</v>
      </c>
      <c r="S52" s="134">
        <f t="shared" si="47"/>
        <v>0.13357631296285666</v>
      </c>
    </row>
    <row r="53" spans="1:19" ht="12.75" customHeight="1">
      <c r="A53" s="114"/>
      <c r="B53" s="114"/>
      <c r="C53" s="114"/>
      <c r="D53" s="114"/>
      <c r="E53" s="114"/>
      <c r="F53" s="114"/>
      <c r="G53" s="131" t="s">
        <v>964</v>
      </c>
      <c r="H53" s="131"/>
      <c r="I53" s="131">
        <v>1</v>
      </c>
      <c r="J53" s="131"/>
      <c r="K53" s="132" t="s">
        <v>454</v>
      </c>
      <c r="L53" s="133"/>
      <c r="M53" s="134"/>
      <c r="N53" s="130"/>
      <c r="O53" s="134"/>
      <c r="P53" s="133"/>
      <c r="Q53" s="134"/>
      <c r="R53" s="133"/>
      <c r="S53" s="134"/>
    </row>
    <row r="54" spans="1:19" ht="12" hidden="1" customHeight="1">
      <c r="A54" s="116"/>
      <c r="B54" s="116"/>
      <c r="C54" s="116"/>
      <c r="D54" s="116" t="s">
        <v>320</v>
      </c>
      <c r="E54" s="116"/>
      <c r="F54" s="116"/>
      <c r="G54" s="136" t="s">
        <v>320</v>
      </c>
      <c r="H54" s="136"/>
      <c r="I54" s="131"/>
      <c r="J54" s="131"/>
      <c r="K54" s="137"/>
      <c r="L54" s="130"/>
      <c r="M54" s="117"/>
      <c r="N54" s="130"/>
      <c r="O54" s="117"/>
      <c r="P54" s="130"/>
      <c r="Q54" s="117"/>
      <c r="R54" s="130"/>
      <c r="S54" s="117"/>
    </row>
    <row r="55" spans="1:19" ht="12" customHeight="1">
      <c r="A55" s="116"/>
      <c r="B55" s="116"/>
      <c r="C55" s="116"/>
      <c r="D55" s="116"/>
      <c r="E55" s="116"/>
      <c r="F55" s="116"/>
      <c r="G55" s="131" t="s">
        <v>964</v>
      </c>
      <c r="H55" s="131"/>
      <c r="I55" s="131" t="s">
        <v>455</v>
      </c>
      <c r="J55" s="131"/>
      <c r="K55" s="132" t="s">
        <v>456</v>
      </c>
      <c r="L55" s="133"/>
      <c r="M55" s="134"/>
      <c r="N55" s="130"/>
      <c r="O55" s="134"/>
      <c r="P55" s="133"/>
      <c r="Q55" s="134"/>
      <c r="R55" s="133"/>
      <c r="S55" s="134"/>
    </row>
    <row r="56" spans="1:19" ht="12" customHeight="1">
      <c r="A56" s="116"/>
      <c r="B56" s="116"/>
      <c r="C56" s="116"/>
      <c r="D56" s="116"/>
      <c r="E56" s="116"/>
      <c r="F56" s="116"/>
      <c r="G56" s="136" t="s">
        <v>964</v>
      </c>
      <c r="H56" s="136"/>
      <c r="I56" s="136" t="s">
        <v>457</v>
      </c>
      <c r="J56" s="136"/>
      <c r="K56" s="129" t="s">
        <v>458</v>
      </c>
      <c r="L56" s="130">
        <f>+'C.E PROG. I-II Y III'!O54</f>
        <v>0</v>
      </c>
      <c r="M56" s="117">
        <f t="shared" ref="M56:M60" si="48">+L56/$R$374*100%</f>
        <v>0</v>
      </c>
      <c r="N56" s="130">
        <f>+'C.E PROG. I-II Y III'!AJ54</f>
        <v>0</v>
      </c>
      <c r="O56" s="117">
        <f t="shared" ref="O56:O60" si="49">+N56/$R$374*100%</f>
        <v>0</v>
      </c>
      <c r="P56" s="130">
        <f>+'C.E PROG. I-II Y III'!AL54</f>
        <v>0</v>
      </c>
      <c r="Q56" s="117">
        <f t="shared" ref="Q56:Q60" si="50">+P56/$R$374*100%</f>
        <v>0</v>
      </c>
      <c r="R56" s="130">
        <f t="shared" ref="R56:S56" si="51">+L56+N56+P56</f>
        <v>0</v>
      </c>
      <c r="S56" s="117">
        <f t="shared" si="51"/>
        <v>0</v>
      </c>
    </row>
    <row r="57" spans="1:19" ht="12" customHeight="1">
      <c r="A57" s="116"/>
      <c r="B57" s="116"/>
      <c r="C57" s="116"/>
      <c r="D57" s="116"/>
      <c r="E57" s="116"/>
      <c r="F57" s="116"/>
      <c r="G57" s="136" t="s">
        <v>964</v>
      </c>
      <c r="H57" s="136"/>
      <c r="I57" s="136" t="s">
        <v>459</v>
      </c>
      <c r="J57" s="136"/>
      <c r="K57" s="129" t="s">
        <v>460</v>
      </c>
      <c r="L57" s="130">
        <f>+'C.E PROG. I-II Y III'!O55</f>
        <v>0</v>
      </c>
      <c r="M57" s="117">
        <f t="shared" si="48"/>
        <v>0</v>
      </c>
      <c r="N57" s="130">
        <f>+'C.E PROG. I-II Y III'!AJ55</f>
        <v>1500000</v>
      </c>
      <c r="O57" s="117">
        <f t="shared" si="49"/>
        <v>3.9010250452637112E-4</v>
      </c>
      <c r="P57" s="130">
        <f>+'C.E PROG. I-II Y III'!AL55</f>
        <v>0</v>
      </c>
      <c r="Q57" s="117">
        <f t="shared" si="50"/>
        <v>0</v>
      </c>
      <c r="R57" s="130">
        <f t="shared" ref="R57:S57" si="52">+L57+N57+P57</f>
        <v>1500000</v>
      </c>
      <c r="S57" s="117">
        <f t="shared" si="52"/>
        <v>3.9010250452637112E-4</v>
      </c>
    </row>
    <row r="58" spans="1:19" ht="12" customHeight="1">
      <c r="A58" s="116"/>
      <c r="B58" s="116"/>
      <c r="C58" s="116"/>
      <c r="D58" s="116"/>
      <c r="E58" s="116"/>
      <c r="F58" s="116"/>
      <c r="G58" s="136" t="s">
        <v>964</v>
      </c>
      <c r="H58" s="136"/>
      <c r="I58" s="136" t="s">
        <v>461</v>
      </c>
      <c r="J58" s="136"/>
      <c r="K58" s="129" t="s">
        <v>462</v>
      </c>
      <c r="L58" s="130">
        <f>+'C.E PROG. I-II Y III'!O56</f>
        <v>0</v>
      </c>
      <c r="M58" s="117">
        <f t="shared" si="48"/>
        <v>0</v>
      </c>
      <c r="N58" s="130">
        <f>+'C.E PROG. I-II Y III'!AJ56</f>
        <v>0</v>
      </c>
      <c r="O58" s="117">
        <f t="shared" si="49"/>
        <v>0</v>
      </c>
      <c r="P58" s="130">
        <f>+'C.E PROG. I-II Y III'!AL56</f>
        <v>0</v>
      </c>
      <c r="Q58" s="117">
        <f t="shared" si="50"/>
        <v>0</v>
      </c>
      <c r="R58" s="130">
        <f t="shared" ref="R58:S58" si="53">+L58+N58+P58</f>
        <v>0</v>
      </c>
      <c r="S58" s="117">
        <f t="shared" si="53"/>
        <v>0</v>
      </c>
    </row>
    <row r="59" spans="1:19" ht="12" customHeight="1">
      <c r="A59" s="116"/>
      <c r="B59" s="116"/>
      <c r="C59" s="116"/>
      <c r="D59" s="116"/>
      <c r="E59" s="116"/>
      <c r="F59" s="116"/>
      <c r="G59" s="136" t="s">
        <v>964</v>
      </c>
      <c r="H59" s="136"/>
      <c r="I59" s="136" t="s">
        <v>463</v>
      </c>
      <c r="J59" s="136"/>
      <c r="K59" s="129" t="s">
        <v>966</v>
      </c>
      <c r="L59" s="130">
        <f>+'C.E PROG. I-II Y III'!O57</f>
        <v>0</v>
      </c>
      <c r="M59" s="117">
        <f t="shared" si="48"/>
        <v>0</v>
      </c>
      <c r="N59" s="130">
        <f>+'C.E PROG. I-II Y III'!AJ57</f>
        <v>0</v>
      </c>
      <c r="O59" s="117">
        <f t="shared" si="49"/>
        <v>0</v>
      </c>
      <c r="P59" s="130">
        <f>+'C.E PROG. I-II Y III'!AL57</f>
        <v>0</v>
      </c>
      <c r="Q59" s="117">
        <f t="shared" si="50"/>
        <v>0</v>
      </c>
      <c r="R59" s="130">
        <f t="shared" ref="R59:S59" si="54">+L59+N59+P59</f>
        <v>0</v>
      </c>
      <c r="S59" s="117">
        <f t="shared" si="54"/>
        <v>0</v>
      </c>
    </row>
    <row r="60" spans="1:19" ht="12" customHeight="1">
      <c r="A60" s="116"/>
      <c r="B60" s="116"/>
      <c r="C60" s="116"/>
      <c r="D60" s="116"/>
      <c r="E60" s="116"/>
      <c r="F60" s="116"/>
      <c r="G60" s="136" t="s">
        <v>964</v>
      </c>
      <c r="H60" s="136"/>
      <c r="I60" s="136" t="s">
        <v>465</v>
      </c>
      <c r="J60" s="136"/>
      <c r="K60" s="129" t="s">
        <v>466</v>
      </c>
      <c r="L60" s="130">
        <f>+'C.E PROG. I-II Y III'!O58</f>
        <v>0</v>
      </c>
      <c r="M60" s="117">
        <f t="shared" si="48"/>
        <v>0</v>
      </c>
      <c r="N60" s="130">
        <f>+'C.E PROG. I-II Y III'!AJ58</f>
        <v>0</v>
      </c>
      <c r="O60" s="117">
        <f t="shared" si="49"/>
        <v>0</v>
      </c>
      <c r="P60" s="130">
        <f>+'C.E PROG. I-II Y III'!AL58</f>
        <v>0</v>
      </c>
      <c r="Q60" s="117">
        <f t="shared" si="50"/>
        <v>0</v>
      </c>
      <c r="R60" s="130">
        <f t="shared" ref="R60:S60" si="55">+L60+N60+P60</f>
        <v>0</v>
      </c>
      <c r="S60" s="117">
        <f t="shared" si="55"/>
        <v>0</v>
      </c>
    </row>
    <row r="61" spans="1:19" ht="12" customHeight="1">
      <c r="A61" s="116"/>
      <c r="B61" s="116"/>
      <c r="C61" s="116"/>
      <c r="D61" s="116"/>
      <c r="E61" s="116"/>
      <c r="F61" s="116"/>
      <c r="G61" s="131" t="s">
        <v>964</v>
      </c>
      <c r="H61" s="131"/>
      <c r="I61" s="131" t="s">
        <v>467</v>
      </c>
      <c r="J61" s="131"/>
      <c r="K61" s="132" t="s">
        <v>468</v>
      </c>
      <c r="L61" s="130"/>
      <c r="M61" s="117"/>
      <c r="N61" s="130"/>
      <c r="O61" s="134"/>
      <c r="P61" s="130"/>
      <c r="Q61" s="134"/>
      <c r="R61" s="133"/>
      <c r="S61" s="134"/>
    </row>
    <row r="62" spans="1:19" ht="12" customHeight="1">
      <c r="A62" s="116"/>
      <c r="B62" s="116"/>
      <c r="C62" s="116"/>
      <c r="D62" s="116"/>
      <c r="E62" s="116"/>
      <c r="F62" s="116"/>
      <c r="G62" s="136" t="s">
        <v>964</v>
      </c>
      <c r="H62" s="136"/>
      <c r="I62" s="136" t="s">
        <v>469</v>
      </c>
      <c r="J62" s="136"/>
      <c r="K62" s="129" t="s">
        <v>470</v>
      </c>
      <c r="L62" s="130">
        <f>+'C.E PROG. I-II Y III'!O60</f>
        <v>2000000</v>
      </c>
      <c r="M62" s="117">
        <f t="shared" ref="M62:M66" si="56">+L62/$R$374*100%</f>
        <v>5.2013667270182809E-4</v>
      </c>
      <c r="N62" s="130">
        <f>+'C.E PROG. I-II Y III'!AJ60</f>
        <v>1060000</v>
      </c>
      <c r="O62" s="117">
        <f t="shared" ref="O62:O66" si="57">+N62/$R$374*100%</f>
        <v>2.7567243653196891E-4</v>
      </c>
      <c r="P62" s="130">
        <f>+'C.E PROG. I-II Y III'!AL60</f>
        <v>0</v>
      </c>
      <c r="Q62" s="117">
        <f t="shared" ref="Q62:Q66" si="58">+P62/$R$374*100%</f>
        <v>0</v>
      </c>
      <c r="R62" s="130">
        <f t="shared" ref="R62:S62" si="59">+L62+N62+P62</f>
        <v>3060000</v>
      </c>
      <c r="S62" s="117">
        <f t="shared" si="59"/>
        <v>7.95809109233797E-4</v>
      </c>
    </row>
    <row r="63" spans="1:19" ht="12" customHeight="1">
      <c r="A63" s="116"/>
      <c r="B63" s="116"/>
      <c r="C63" s="116"/>
      <c r="D63" s="116"/>
      <c r="E63" s="116"/>
      <c r="F63" s="116"/>
      <c r="G63" s="136" t="s">
        <v>964</v>
      </c>
      <c r="H63" s="136"/>
      <c r="I63" s="136" t="s">
        <v>471</v>
      </c>
      <c r="J63" s="136"/>
      <c r="K63" s="129" t="s">
        <v>472</v>
      </c>
      <c r="L63" s="130">
        <f>+'C.E PROG. I-II Y III'!O61</f>
        <v>20000000</v>
      </c>
      <c r="M63" s="117">
        <f t="shared" si="56"/>
        <v>5.2013667270182813E-3</v>
      </c>
      <c r="N63" s="130">
        <f>+'C.E PROG. I-II Y III'!AJ61</f>
        <v>1200000</v>
      </c>
      <c r="O63" s="117">
        <f t="shared" si="57"/>
        <v>3.120820036210969E-4</v>
      </c>
      <c r="P63" s="130">
        <f>+'C.E PROG. I-II Y III'!AL61</f>
        <v>0</v>
      </c>
      <c r="Q63" s="117">
        <f t="shared" si="58"/>
        <v>0</v>
      </c>
      <c r="R63" s="130">
        <f t="shared" ref="R63:S63" si="60">+L63+N63+P63</f>
        <v>21200000</v>
      </c>
      <c r="S63" s="117">
        <f t="shared" si="60"/>
        <v>5.5134487306393778E-3</v>
      </c>
    </row>
    <row r="64" spans="1:19" ht="12" customHeight="1">
      <c r="A64" s="116"/>
      <c r="B64" s="116"/>
      <c r="C64" s="116"/>
      <c r="D64" s="116"/>
      <c r="E64" s="116"/>
      <c r="F64" s="116"/>
      <c r="G64" s="136" t="s">
        <v>964</v>
      </c>
      <c r="H64" s="136"/>
      <c r="I64" s="136" t="s">
        <v>473</v>
      </c>
      <c r="J64" s="136"/>
      <c r="K64" s="129" t="s">
        <v>474</v>
      </c>
      <c r="L64" s="130">
        <f>+'C.E PROG. I-II Y III'!O62</f>
        <v>150000</v>
      </c>
      <c r="M64" s="117">
        <f t="shared" si="56"/>
        <v>3.9010250452637112E-5</v>
      </c>
      <c r="N64" s="130">
        <f>+'C.E PROG. I-II Y III'!AJ62</f>
        <v>0</v>
      </c>
      <c r="O64" s="117">
        <f t="shared" si="57"/>
        <v>0</v>
      </c>
      <c r="P64" s="130">
        <f>+'C.E PROG. I-II Y III'!AL62</f>
        <v>0</v>
      </c>
      <c r="Q64" s="117">
        <f t="shared" si="58"/>
        <v>0</v>
      </c>
      <c r="R64" s="130">
        <f t="shared" ref="R64:S64" si="61">+L64+N64+P64</f>
        <v>150000</v>
      </c>
      <c r="S64" s="117">
        <f t="shared" si="61"/>
        <v>3.9010250452637112E-5</v>
      </c>
    </row>
    <row r="65" spans="1:19" ht="12" customHeight="1">
      <c r="A65" s="116"/>
      <c r="B65" s="116"/>
      <c r="C65" s="116"/>
      <c r="D65" s="116"/>
      <c r="E65" s="116"/>
      <c r="F65" s="116"/>
      <c r="G65" s="136" t="s">
        <v>964</v>
      </c>
      <c r="H65" s="136"/>
      <c r="I65" s="136" t="s">
        <v>475</v>
      </c>
      <c r="J65" s="136"/>
      <c r="K65" s="129" t="s">
        <v>476</v>
      </c>
      <c r="L65" s="130">
        <f>+'C.E PROG. I-II Y III'!O63</f>
        <v>20700000</v>
      </c>
      <c r="M65" s="117">
        <f t="shared" si="56"/>
        <v>5.3834145624639214E-3</v>
      </c>
      <c r="N65" s="130">
        <f>+'C.E PROG. I-II Y III'!AJ63</f>
        <v>1000000</v>
      </c>
      <c r="O65" s="117">
        <f t="shared" si="57"/>
        <v>2.6006833635091404E-4</v>
      </c>
      <c r="P65" s="130">
        <f>+'C.E PROG. I-II Y III'!AL63</f>
        <v>0</v>
      </c>
      <c r="Q65" s="117">
        <f t="shared" si="58"/>
        <v>0</v>
      </c>
      <c r="R65" s="130">
        <f t="shared" ref="R65:S65" si="62">+L65+N65+P65</f>
        <v>21700000</v>
      </c>
      <c r="S65" s="117">
        <f t="shared" si="62"/>
        <v>5.6434828988148351E-3</v>
      </c>
    </row>
    <row r="66" spans="1:19" ht="12" customHeight="1">
      <c r="A66" s="116"/>
      <c r="B66" s="116"/>
      <c r="C66" s="116"/>
      <c r="D66" s="116"/>
      <c r="E66" s="116"/>
      <c r="F66" s="116"/>
      <c r="G66" s="136" t="s">
        <v>964</v>
      </c>
      <c r="H66" s="136"/>
      <c r="I66" s="136" t="s">
        <v>477</v>
      </c>
      <c r="J66" s="136"/>
      <c r="K66" s="129" t="s">
        <v>478</v>
      </c>
      <c r="L66" s="130">
        <f>+'C.E PROG. I-II Y III'!O64</f>
        <v>300000</v>
      </c>
      <c r="M66" s="117">
        <f t="shared" si="56"/>
        <v>7.8020500905274224E-5</v>
      </c>
      <c r="N66" s="130">
        <f>+'C.E PROG. I-II Y III'!AJ64</f>
        <v>92070000</v>
      </c>
      <c r="O66" s="117">
        <f t="shared" si="57"/>
        <v>2.3944491727828657E-2</v>
      </c>
      <c r="P66" s="130">
        <f>+'C.E PROG. I-II Y III'!AL64</f>
        <v>0</v>
      </c>
      <c r="Q66" s="117">
        <f t="shared" si="58"/>
        <v>0</v>
      </c>
      <c r="R66" s="130">
        <f t="shared" ref="R66:S66" si="63">+L66+N66+P66</f>
        <v>92370000</v>
      </c>
      <c r="S66" s="117">
        <f t="shared" si="63"/>
        <v>2.402251222873393E-2</v>
      </c>
    </row>
    <row r="67" spans="1:19" ht="12" customHeight="1">
      <c r="A67" s="116"/>
      <c r="B67" s="116"/>
      <c r="C67" s="116"/>
      <c r="D67" s="116"/>
      <c r="E67" s="116"/>
      <c r="F67" s="116"/>
      <c r="G67" s="131" t="s">
        <v>964</v>
      </c>
      <c r="H67" s="131"/>
      <c r="I67" s="131" t="s">
        <v>479</v>
      </c>
      <c r="J67" s="131"/>
      <c r="K67" s="132" t="s">
        <v>480</v>
      </c>
      <c r="L67" s="130"/>
      <c r="M67" s="117"/>
      <c r="N67" s="130"/>
      <c r="O67" s="134"/>
      <c r="P67" s="130"/>
      <c r="Q67" s="134"/>
      <c r="R67" s="133"/>
      <c r="S67" s="134"/>
    </row>
    <row r="68" spans="1:19" ht="12" customHeight="1">
      <c r="A68" s="116"/>
      <c r="B68" s="116"/>
      <c r="C68" s="116"/>
      <c r="D68" s="116"/>
      <c r="E68" s="116"/>
      <c r="F68" s="116"/>
      <c r="G68" s="136" t="s">
        <v>964</v>
      </c>
      <c r="H68" s="136"/>
      <c r="I68" s="136" t="s">
        <v>481</v>
      </c>
      <c r="J68" s="136"/>
      <c r="K68" s="129" t="s">
        <v>482</v>
      </c>
      <c r="L68" s="130">
        <f>+'C.E PROG. I-II Y III'!O66</f>
        <v>3300000</v>
      </c>
      <c r="M68" s="117">
        <f t="shared" ref="M68:M74" si="64">+L68/$R$374*100%</f>
        <v>8.5822550995801646E-4</v>
      </c>
      <c r="N68" s="130">
        <f>+'C.E PROG. I-II Y III'!AJ66</f>
        <v>0</v>
      </c>
      <c r="O68" s="117">
        <f t="shared" ref="O68:O74" si="65">+N68/$R$374*100%</f>
        <v>0</v>
      </c>
      <c r="P68" s="130">
        <f>+'C.E PROG. I-II Y III'!AL66</f>
        <v>0</v>
      </c>
      <c r="Q68" s="117">
        <f t="shared" ref="Q68:Q74" si="66">+P68/$R$374*100%</f>
        <v>0</v>
      </c>
      <c r="R68" s="130">
        <f t="shared" ref="R68:S68" si="67">+L68+N68+P68</f>
        <v>3300000</v>
      </c>
      <c r="S68" s="117">
        <f t="shared" si="67"/>
        <v>8.5822550995801646E-4</v>
      </c>
    </row>
    <row r="69" spans="1:19" ht="12" customHeight="1">
      <c r="A69" s="116"/>
      <c r="B69" s="116"/>
      <c r="C69" s="116"/>
      <c r="D69" s="116"/>
      <c r="E69" s="116"/>
      <c r="F69" s="116"/>
      <c r="G69" s="136" t="s">
        <v>964</v>
      </c>
      <c r="H69" s="136"/>
      <c r="I69" s="136" t="s">
        <v>483</v>
      </c>
      <c r="J69" s="136"/>
      <c r="K69" s="129" t="s">
        <v>484</v>
      </c>
      <c r="L69" s="130">
        <f>+'C.E PROG. I-II Y III'!O67</f>
        <v>3300000</v>
      </c>
      <c r="M69" s="117">
        <f t="shared" si="64"/>
        <v>8.5822550995801646E-4</v>
      </c>
      <c r="N69" s="130">
        <f>+'C.E PROG. I-II Y III'!AJ67</f>
        <v>100000</v>
      </c>
      <c r="O69" s="117">
        <f t="shared" si="65"/>
        <v>2.6006833635091406E-5</v>
      </c>
      <c r="P69" s="130">
        <f>+'C.E PROG. I-II Y III'!AL67</f>
        <v>0</v>
      </c>
      <c r="Q69" s="117">
        <f t="shared" si="66"/>
        <v>0</v>
      </c>
      <c r="R69" s="130">
        <f t="shared" ref="R69:S69" si="68">+L69+N69+P69</f>
        <v>3400000</v>
      </c>
      <c r="S69" s="117">
        <f t="shared" si="68"/>
        <v>8.8423234359310784E-4</v>
      </c>
    </row>
    <row r="70" spans="1:19" ht="12" customHeight="1">
      <c r="A70" s="116"/>
      <c r="B70" s="116"/>
      <c r="C70" s="116"/>
      <c r="D70" s="116"/>
      <c r="E70" s="116"/>
      <c r="F70" s="116"/>
      <c r="G70" s="136" t="s">
        <v>964</v>
      </c>
      <c r="H70" s="136"/>
      <c r="I70" s="136" t="s">
        <v>485</v>
      </c>
      <c r="J70" s="136"/>
      <c r="K70" s="129" t="s">
        <v>486</v>
      </c>
      <c r="L70" s="130">
        <f>+'C.E PROG. I-II Y III'!O68</f>
        <v>2870000</v>
      </c>
      <c r="M70" s="117">
        <f t="shared" si="64"/>
        <v>7.4639612532712333E-4</v>
      </c>
      <c r="N70" s="130">
        <f>+'C.E PROG. I-II Y III'!AJ68</f>
        <v>250000</v>
      </c>
      <c r="O70" s="117">
        <f t="shared" si="65"/>
        <v>6.5017084087728511E-5</v>
      </c>
      <c r="P70" s="130">
        <f>+'C.E PROG. I-II Y III'!AL68</f>
        <v>0</v>
      </c>
      <c r="Q70" s="117">
        <f t="shared" si="66"/>
        <v>0</v>
      </c>
      <c r="R70" s="130">
        <f t="shared" ref="R70:S70" si="69">+L70+N70+P70</f>
        <v>3120000</v>
      </c>
      <c r="S70" s="117">
        <f t="shared" si="69"/>
        <v>8.1141320941485187E-4</v>
      </c>
    </row>
    <row r="71" spans="1:19" ht="12" customHeight="1">
      <c r="A71" s="116"/>
      <c r="B71" s="116"/>
      <c r="C71" s="116"/>
      <c r="D71" s="116"/>
      <c r="E71" s="116"/>
      <c r="F71" s="116"/>
      <c r="G71" s="136" t="s">
        <v>964</v>
      </c>
      <c r="H71" s="136"/>
      <c r="I71" s="136" t="s">
        <v>487</v>
      </c>
      <c r="J71" s="136"/>
      <c r="K71" s="129" t="s">
        <v>488</v>
      </c>
      <c r="L71" s="130">
        <f>+'C.E PROG. I-II Y III'!O69</f>
        <v>0</v>
      </c>
      <c r="M71" s="117">
        <f t="shared" si="64"/>
        <v>0</v>
      </c>
      <c r="N71" s="130">
        <f>+'C.E PROG. I-II Y III'!AJ69</f>
        <v>0</v>
      </c>
      <c r="O71" s="117">
        <f t="shared" si="65"/>
        <v>0</v>
      </c>
      <c r="P71" s="130">
        <f>+'C.E PROG. I-II Y III'!AL69</f>
        <v>0</v>
      </c>
      <c r="Q71" s="117">
        <f t="shared" si="66"/>
        <v>0</v>
      </c>
      <c r="R71" s="130">
        <f t="shared" ref="R71:S71" si="70">+L71+N71+P71</f>
        <v>0</v>
      </c>
      <c r="S71" s="117">
        <f t="shared" si="70"/>
        <v>0</v>
      </c>
    </row>
    <row r="72" spans="1:19" ht="12" customHeight="1">
      <c r="A72" s="116"/>
      <c r="B72" s="116"/>
      <c r="C72" s="116"/>
      <c r="D72" s="116"/>
      <c r="E72" s="116"/>
      <c r="F72" s="116"/>
      <c r="G72" s="136" t="s">
        <v>964</v>
      </c>
      <c r="H72" s="136"/>
      <c r="I72" s="136" t="s">
        <v>489</v>
      </c>
      <c r="J72" s="136"/>
      <c r="K72" s="129" t="s">
        <v>490</v>
      </c>
      <c r="L72" s="130">
        <f>+'C.E PROG. I-II Y III'!O70</f>
        <v>0</v>
      </c>
      <c r="M72" s="117">
        <f t="shared" si="64"/>
        <v>0</v>
      </c>
      <c r="N72" s="130">
        <f>+'C.E PROG. I-II Y III'!AJ70</f>
        <v>0</v>
      </c>
      <c r="O72" s="117">
        <f t="shared" si="65"/>
        <v>0</v>
      </c>
      <c r="P72" s="130">
        <f>+'C.E PROG. I-II Y III'!AL70</f>
        <v>0</v>
      </c>
      <c r="Q72" s="117">
        <f t="shared" si="66"/>
        <v>0</v>
      </c>
      <c r="R72" s="130">
        <f t="shared" ref="R72:S72" si="71">+L72+N72+P72</f>
        <v>0</v>
      </c>
      <c r="S72" s="117">
        <f t="shared" si="71"/>
        <v>0</v>
      </c>
    </row>
    <row r="73" spans="1:19" ht="12" customHeight="1">
      <c r="A73" s="116"/>
      <c r="B73" s="116"/>
      <c r="C73" s="116"/>
      <c r="D73" s="116"/>
      <c r="E73" s="116"/>
      <c r="F73" s="116"/>
      <c r="G73" s="136" t="s">
        <v>964</v>
      </c>
      <c r="H73" s="136"/>
      <c r="I73" s="136" t="s">
        <v>491</v>
      </c>
      <c r="J73" s="136"/>
      <c r="K73" s="129" t="s">
        <v>492</v>
      </c>
      <c r="L73" s="130">
        <f>+'C.E PROG. I-II Y III'!O71</f>
        <v>15000000</v>
      </c>
      <c r="M73" s="117">
        <f t="shared" si="64"/>
        <v>3.901025045263711E-3</v>
      </c>
      <c r="N73" s="130">
        <f>+'C.E PROG. I-II Y III'!AJ71</f>
        <v>0</v>
      </c>
      <c r="O73" s="117">
        <f t="shared" si="65"/>
        <v>0</v>
      </c>
      <c r="P73" s="130">
        <f>+'C.E PROG. I-II Y III'!AL71</f>
        <v>0</v>
      </c>
      <c r="Q73" s="117">
        <f t="shared" si="66"/>
        <v>0</v>
      </c>
      <c r="R73" s="130">
        <f t="shared" ref="R73:S73" si="72">+L73+N73+P73</f>
        <v>15000000</v>
      </c>
      <c r="S73" s="117">
        <f t="shared" si="72"/>
        <v>3.901025045263711E-3</v>
      </c>
    </row>
    <row r="74" spans="1:19" ht="12" customHeight="1">
      <c r="A74" s="116"/>
      <c r="B74" s="116"/>
      <c r="C74" s="116"/>
      <c r="D74" s="116"/>
      <c r="E74" s="116"/>
      <c r="F74" s="116"/>
      <c r="G74" s="136" t="s">
        <v>964</v>
      </c>
      <c r="H74" s="136"/>
      <c r="I74" s="136" t="s">
        <v>493</v>
      </c>
      <c r="J74" s="136"/>
      <c r="K74" s="138" t="s">
        <v>494</v>
      </c>
      <c r="L74" s="130">
        <f>+'C.E PROG. I-II Y III'!O72</f>
        <v>2500000</v>
      </c>
      <c r="M74" s="117">
        <f t="shared" si="64"/>
        <v>6.5017084087728516E-4</v>
      </c>
      <c r="N74" s="130">
        <f>+'C.E PROG. I-II Y III'!AJ72</f>
        <v>0</v>
      </c>
      <c r="O74" s="117">
        <f t="shared" si="65"/>
        <v>0</v>
      </c>
      <c r="P74" s="130">
        <f>+'C.E PROG. I-II Y III'!AL72</f>
        <v>0</v>
      </c>
      <c r="Q74" s="117">
        <f t="shared" si="66"/>
        <v>0</v>
      </c>
      <c r="R74" s="130">
        <f t="shared" ref="R74:S74" si="73">+L74+N74+P74</f>
        <v>2500000</v>
      </c>
      <c r="S74" s="117">
        <f t="shared" si="73"/>
        <v>6.5017084087728516E-4</v>
      </c>
    </row>
    <row r="75" spans="1:19" ht="12" customHeight="1">
      <c r="A75" s="116"/>
      <c r="B75" s="116"/>
      <c r="C75" s="116"/>
      <c r="D75" s="116"/>
      <c r="E75" s="116"/>
      <c r="F75" s="116"/>
      <c r="G75" s="131" t="s">
        <v>964</v>
      </c>
      <c r="H75" s="131"/>
      <c r="I75" s="131" t="s">
        <v>495</v>
      </c>
      <c r="J75" s="131"/>
      <c r="K75" s="132" t="s">
        <v>496</v>
      </c>
      <c r="L75" s="130"/>
      <c r="M75" s="117"/>
      <c r="N75" s="130"/>
      <c r="O75" s="134"/>
      <c r="P75" s="130"/>
      <c r="Q75" s="134"/>
      <c r="R75" s="133"/>
      <c r="S75" s="134"/>
    </row>
    <row r="76" spans="1:19" ht="12" customHeight="1">
      <c r="A76" s="116"/>
      <c r="B76" s="116"/>
      <c r="C76" s="116"/>
      <c r="D76" s="116"/>
      <c r="E76" s="116"/>
      <c r="F76" s="116"/>
      <c r="G76" s="136" t="s">
        <v>964</v>
      </c>
      <c r="H76" s="136"/>
      <c r="I76" s="136" t="s">
        <v>497</v>
      </c>
      <c r="J76" s="136"/>
      <c r="K76" s="138" t="s">
        <v>498</v>
      </c>
      <c r="L76" s="130">
        <f>+'C.E PROG. I-II Y III'!O74</f>
        <v>0</v>
      </c>
      <c r="M76" s="117">
        <f t="shared" ref="M76:M82" si="74">+L76/$R$374*100%</f>
        <v>0</v>
      </c>
      <c r="N76" s="130">
        <f>+'C.E PROG. I-II Y III'!AJ74</f>
        <v>0</v>
      </c>
      <c r="O76" s="117">
        <f t="shared" ref="O76:O82" si="75">+N76/$R$374*100%</f>
        <v>0</v>
      </c>
      <c r="P76" s="130">
        <f>+'C.E PROG. I-II Y III'!AL74</f>
        <v>0</v>
      </c>
      <c r="Q76" s="117">
        <f t="shared" ref="Q76:Q82" si="76">+P76/$R$374*100%</f>
        <v>0</v>
      </c>
      <c r="R76" s="130">
        <f t="shared" ref="R76:S76" si="77">+L76+N76+P76</f>
        <v>0</v>
      </c>
      <c r="S76" s="117">
        <f t="shared" si="77"/>
        <v>0</v>
      </c>
    </row>
    <row r="77" spans="1:19" ht="12" customHeight="1">
      <c r="A77" s="116"/>
      <c r="B77" s="116"/>
      <c r="C77" s="116"/>
      <c r="D77" s="116"/>
      <c r="E77" s="116"/>
      <c r="F77" s="116"/>
      <c r="G77" s="136" t="s">
        <v>964</v>
      </c>
      <c r="H77" s="136"/>
      <c r="I77" s="136" t="s">
        <v>499</v>
      </c>
      <c r="J77" s="136"/>
      <c r="K77" s="129" t="s">
        <v>500</v>
      </c>
      <c r="L77" s="130">
        <f>+'C.E PROG. I-II Y III'!O75</f>
        <v>0</v>
      </c>
      <c r="M77" s="117">
        <f t="shared" si="74"/>
        <v>0</v>
      </c>
      <c r="N77" s="130">
        <f>+'C.E PROG. I-II Y III'!AJ75</f>
        <v>0</v>
      </c>
      <c r="O77" s="117">
        <f t="shared" si="75"/>
        <v>0</v>
      </c>
      <c r="P77" s="130">
        <f>+'C.E PROG. I-II Y III'!AL75</f>
        <v>0</v>
      </c>
      <c r="Q77" s="117">
        <f t="shared" si="76"/>
        <v>0</v>
      </c>
      <c r="R77" s="130">
        <f t="shared" ref="R77:S77" si="78">+L77+N77+P77</f>
        <v>0</v>
      </c>
      <c r="S77" s="117">
        <f t="shared" si="78"/>
        <v>0</v>
      </c>
    </row>
    <row r="78" spans="1:19" ht="12" customHeight="1">
      <c r="A78" s="116"/>
      <c r="B78" s="116"/>
      <c r="C78" s="116"/>
      <c r="D78" s="116"/>
      <c r="E78" s="116"/>
      <c r="F78" s="116"/>
      <c r="G78" s="136" t="s">
        <v>964</v>
      </c>
      <c r="H78" s="136"/>
      <c r="I78" s="136" t="s">
        <v>501</v>
      </c>
      <c r="J78" s="136"/>
      <c r="K78" s="129" t="s">
        <v>967</v>
      </c>
      <c r="L78" s="130">
        <f>+'C.E PROG. I-II Y III'!O76</f>
        <v>0</v>
      </c>
      <c r="M78" s="117">
        <f t="shared" si="74"/>
        <v>0</v>
      </c>
      <c r="N78" s="130">
        <f>+'C.E PROG. I-II Y III'!AJ76</f>
        <v>2000000</v>
      </c>
      <c r="O78" s="117">
        <f t="shared" si="75"/>
        <v>5.2013667270182809E-4</v>
      </c>
      <c r="P78" s="130">
        <f>+'C.E PROG. I-II Y III'!AL76</f>
        <v>0</v>
      </c>
      <c r="Q78" s="117">
        <f t="shared" si="76"/>
        <v>0</v>
      </c>
      <c r="R78" s="130">
        <f t="shared" ref="R78:S78" si="79">+L78+N78+P78</f>
        <v>2000000</v>
      </c>
      <c r="S78" s="117">
        <f t="shared" si="79"/>
        <v>5.2013667270182809E-4</v>
      </c>
    </row>
    <row r="79" spans="1:19" ht="12" customHeight="1">
      <c r="A79" s="116"/>
      <c r="B79" s="116"/>
      <c r="C79" s="116"/>
      <c r="D79" s="116"/>
      <c r="E79" s="116"/>
      <c r="F79" s="116"/>
      <c r="G79" s="136" t="s">
        <v>964</v>
      </c>
      <c r="H79" s="136"/>
      <c r="I79" s="136" t="s">
        <v>503</v>
      </c>
      <c r="J79" s="136"/>
      <c r="K79" s="129" t="s">
        <v>504</v>
      </c>
      <c r="L79" s="130">
        <f>+'C.E PROG. I-II Y III'!O77</f>
        <v>0</v>
      </c>
      <c r="M79" s="117">
        <f t="shared" si="74"/>
        <v>0</v>
      </c>
      <c r="N79" s="130">
        <f>+'C.E PROG. I-II Y III'!AJ77</f>
        <v>6000000</v>
      </c>
      <c r="O79" s="117">
        <f t="shared" si="75"/>
        <v>1.5604100181054845E-3</v>
      </c>
      <c r="P79" s="130">
        <f>+'C.E PROG. I-II Y III'!AL77</f>
        <v>0</v>
      </c>
      <c r="Q79" s="117">
        <f t="shared" si="76"/>
        <v>0</v>
      </c>
      <c r="R79" s="130">
        <f t="shared" ref="R79:S79" si="80">+L79+N79+P79</f>
        <v>6000000</v>
      </c>
      <c r="S79" s="117">
        <f t="shared" si="80"/>
        <v>1.5604100181054845E-3</v>
      </c>
    </row>
    <row r="80" spans="1:19" ht="12" customHeight="1">
      <c r="A80" s="116"/>
      <c r="B80" s="116"/>
      <c r="C80" s="116"/>
      <c r="D80" s="116"/>
      <c r="E80" s="116"/>
      <c r="F80" s="116"/>
      <c r="G80" s="136" t="s">
        <v>964</v>
      </c>
      <c r="H80" s="136"/>
      <c r="I80" s="136" t="s">
        <v>505</v>
      </c>
      <c r="J80" s="136"/>
      <c r="K80" s="138" t="s">
        <v>506</v>
      </c>
      <c r="L80" s="130">
        <f>+'C.E PROG. I-II Y III'!O78</f>
        <v>0</v>
      </c>
      <c r="M80" s="117">
        <f t="shared" si="74"/>
        <v>0</v>
      </c>
      <c r="N80" s="130">
        <f>+'C.E PROG. I-II Y III'!AJ78</f>
        <v>0</v>
      </c>
      <c r="O80" s="117">
        <f t="shared" si="75"/>
        <v>0</v>
      </c>
      <c r="P80" s="130">
        <f>+'C.E PROG. I-II Y III'!AL78</f>
        <v>0</v>
      </c>
      <c r="Q80" s="117">
        <f t="shared" si="76"/>
        <v>0</v>
      </c>
      <c r="R80" s="130">
        <f t="shared" ref="R80:S80" si="81">+L80+N80+P80</f>
        <v>0</v>
      </c>
      <c r="S80" s="117">
        <f t="shared" si="81"/>
        <v>0</v>
      </c>
    </row>
    <row r="81" spans="1:19" ht="12" customHeight="1">
      <c r="A81" s="116"/>
      <c r="B81" s="116"/>
      <c r="C81" s="116"/>
      <c r="D81" s="116"/>
      <c r="E81" s="116"/>
      <c r="F81" s="116"/>
      <c r="G81" s="136" t="s">
        <v>964</v>
      </c>
      <c r="H81" s="136"/>
      <c r="I81" s="136" t="s">
        <v>507</v>
      </c>
      <c r="J81" s="136"/>
      <c r="K81" s="129" t="s">
        <v>508</v>
      </c>
      <c r="L81" s="130">
        <f>+'C.E PROG. I-II Y III'!O79</f>
        <v>16950000</v>
      </c>
      <c r="M81" s="117">
        <f t="shared" si="74"/>
        <v>4.4081583011479934E-3</v>
      </c>
      <c r="N81" s="130">
        <f>+'C.E PROG. I-II Y III'!AJ79</f>
        <v>49625000</v>
      </c>
      <c r="O81" s="117">
        <f t="shared" si="75"/>
        <v>1.2905891191414111E-2</v>
      </c>
      <c r="P81" s="130">
        <f>+'C.E PROG. I-II Y III'!AL79</f>
        <v>0</v>
      </c>
      <c r="Q81" s="117">
        <f t="shared" si="76"/>
        <v>0</v>
      </c>
      <c r="R81" s="130">
        <f t="shared" ref="R81:S81" si="82">+L81+N81+P81</f>
        <v>66575000</v>
      </c>
      <c r="S81" s="117">
        <f t="shared" si="82"/>
        <v>1.7314049492562104E-2</v>
      </c>
    </row>
    <row r="82" spans="1:19" ht="12" customHeight="1">
      <c r="A82" s="116"/>
      <c r="B82" s="116"/>
      <c r="C82" s="116"/>
      <c r="D82" s="116"/>
      <c r="E82" s="116"/>
      <c r="F82" s="116"/>
      <c r="G82" s="136" t="s">
        <v>964</v>
      </c>
      <c r="H82" s="136"/>
      <c r="I82" s="136" t="s">
        <v>509</v>
      </c>
      <c r="J82" s="136"/>
      <c r="K82" s="129" t="s">
        <v>510</v>
      </c>
      <c r="L82" s="130">
        <f>+'C.E PROG. I-II Y III'!O80</f>
        <v>0</v>
      </c>
      <c r="M82" s="117">
        <f t="shared" si="74"/>
        <v>0</v>
      </c>
      <c r="N82" s="130">
        <f>+'C.E PROG. I-II Y III'!AJ80</f>
        <v>3800000</v>
      </c>
      <c r="O82" s="117">
        <f t="shared" si="75"/>
        <v>9.8825967813347343E-4</v>
      </c>
      <c r="P82" s="130">
        <f>+'C.E PROG. I-II Y III'!AL80</f>
        <v>0</v>
      </c>
      <c r="Q82" s="117">
        <f t="shared" si="76"/>
        <v>0</v>
      </c>
      <c r="R82" s="130">
        <f t="shared" ref="R82:S82" si="83">+L82+N82+P82</f>
        <v>3800000</v>
      </c>
      <c r="S82" s="117">
        <f t="shared" si="83"/>
        <v>9.8825967813347343E-4</v>
      </c>
    </row>
    <row r="83" spans="1:19" ht="12" customHeight="1">
      <c r="A83" s="116"/>
      <c r="B83" s="116"/>
      <c r="C83" s="116"/>
      <c r="D83" s="116"/>
      <c r="E83" s="116"/>
      <c r="F83" s="116"/>
      <c r="G83" s="131" t="s">
        <v>964</v>
      </c>
      <c r="H83" s="131"/>
      <c r="I83" s="131" t="s">
        <v>511</v>
      </c>
      <c r="J83" s="131"/>
      <c r="K83" s="132" t="s">
        <v>512</v>
      </c>
      <c r="L83" s="130"/>
      <c r="M83" s="117"/>
      <c r="N83" s="130"/>
      <c r="O83" s="134"/>
      <c r="P83" s="130"/>
      <c r="Q83" s="134"/>
      <c r="R83" s="133"/>
      <c r="S83" s="134"/>
    </row>
    <row r="84" spans="1:19" ht="12" customHeight="1">
      <c r="A84" s="116"/>
      <c r="B84" s="116"/>
      <c r="C84" s="116"/>
      <c r="D84" s="116"/>
      <c r="E84" s="116"/>
      <c r="F84" s="116"/>
      <c r="G84" s="136" t="s">
        <v>964</v>
      </c>
      <c r="H84" s="136"/>
      <c r="I84" s="136" t="s">
        <v>513</v>
      </c>
      <c r="J84" s="136"/>
      <c r="K84" s="129" t="s">
        <v>514</v>
      </c>
      <c r="L84" s="130">
        <f>+'C.E PROG. I-II Y III'!O83</f>
        <v>680000</v>
      </c>
      <c r="M84" s="117">
        <f t="shared" ref="M84:M87" si="84">+L84/$R$374*100%</f>
        <v>1.7684646871862157E-4</v>
      </c>
      <c r="N84" s="130">
        <f>+'C.E PROG. I-II Y III'!AJ83</f>
        <v>200000</v>
      </c>
      <c r="O84" s="117">
        <f t="shared" ref="O84:O87" si="85">+N84/$R$374*100%</f>
        <v>5.2013667270182812E-5</v>
      </c>
      <c r="P84" s="130">
        <f>+'C.E PROG. I-II Y III'!AL83</f>
        <v>0</v>
      </c>
      <c r="Q84" s="117">
        <f t="shared" ref="Q84:Q87" si="86">+P84/$R$374*100%</f>
        <v>0</v>
      </c>
      <c r="R84" s="130">
        <f t="shared" ref="R84:S84" si="87">+L84+N84+P84</f>
        <v>880000</v>
      </c>
      <c r="S84" s="117">
        <f t="shared" si="87"/>
        <v>2.2886013598880437E-4</v>
      </c>
    </row>
    <row r="85" spans="1:19" ht="12" customHeight="1">
      <c r="A85" s="116"/>
      <c r="B85" s="116"/>
      <c r="C85" s="116"/>
      <c r="D85" s="116"/>
      <c r="E85" s="116"/>
      <c r="F85" s="116"/>
      <c r="G85" s="136" t="s">
        <v>964</v>
      </c>
      <c r="H85" s="136"/>
      <c r="I85" s="136" t="s">
        <v>515</v>
      </c>
      <c r="J85" s="136"/>
      <c r="K85" s="129" t="s">
        <v>516</v>
      </c>
      <c r="L85" s="130">
        <f>+'C.E PROG. I-II Y III'!O84</f>
        <v>2025000</v>
      </c>
      <c r="M85" s="117">
        <f t="shared" si="84"/>
        <v>5.2663838111060093E-4</v>
      </c>
      <c r="N85" s="130">
        <f>+'C.E PROG. I-II Y III'!AJ84</f>
        <v>600000</v>
      </c>
      <c r="O85" s="117">
        <f t="shared" si="85"/>
        <v>1.5604100181054845E-4</v>
      </c>
      <c r="P85" s="130">
        <f>+'C.E PROG. I-II Y III'!AL84</f>
        <v>0</v>
      </c>
      <c r="Q85" s="117">
        <f t="shared" si="86"/>
        <v>0</v>
      </c>
      <c r="R85" s="130">
        <f t="shared" ref="R85:S85" si="88">+L85+N85+P85</f>
        <v>2625000</v>
      </c>
      <c r="S85" s="117">
        <f t="shared" si="88"/>
        <v>6.8267938292114938E-4</v>
      </c>
    </row>
    <row r="86" spans="1:19" ht="12" customHeight="1">
      <c r="A86" s="116"/>
      <c r="B86" s="116"/>
      <c r="C86" s="116"/>
      <c r="D86" s="116"/>
      <c r="E86" s="116"/>
      <c r="F86" s="116"/>
      <c r="G86" s="136" t="s">
        <v>964</v>
      </c>
      <c r="H86" s="136"/>
      <c r="I86" s="136" t="s">
        <v>517</v>
      </c>
      <c r="J86" s="136"/>
      <c r="K86" s="129" t="s">
        <v>518</v>
      </c>
      <c r="L86" s="130">
        <f>+'C.E PROG. I-II Y III'!O85</f>
        <v>0</v>
      </c>
      <c r="M86" s="117">
        <f t="shared" si="84"/>
        <v>0</v>
      </c>
      <c r="N86" s="130">
        <f>+'C.E PROG. I-II Y III'!AJ85</f>
        <v>0</v>
      </c>
      <c r="O86" s="117">
        <f t="shared" si="85"/>
        <v>0</v>
      </c>
      <c r="P86" s="130">
        <f>+'C.E PROG. I-II Y III'!AL85</f>
        <v>0</v>
      </c>
      <c r="Q86" s="117">
        <f t="shared" si="86"/>
        <v>0</v>
      </c>
      <c r="R86" s="130">
        <f t="shared" ref="R86:S86" si="89">+L86+N86+P86</f>
        <v>0</v>
      </c>
      <c r="S86" s="117">
        <f t="shared" si="89"/>
        <v>0</v>
      </c>
    </row>
    <row r="87" spans="1:19" ht="12" customHeight="1">
      <c r="A87" s="116"/>
      <c r="B87" s="116"/>
      <c r="C87" s="116"/>
      <c r="D87" s="116"/>
      <c r="E87" s="116"/>
      <c r="F87" s="116"/>
      <c r="G87" s="136" t="s">
        <v>964</v>
      </c>
      <c r="H87" s="136"/>
      <c r="I87" s="136" t="s">
        <v>519</v>
      </c>
      <c r="J87" s="136"/>
      <c r="K87" s="129" t="s">
        <v>520</v>
      </c>
      <c r="L87" s="130">
        <f>+'C.E PROG. I-II Y III'!O86</f>
        <v>0</v>
      </c>
      <c r="M87" s="117">
        <f t="shared" si="84"/>
        <v>0</v>
      </c>
      <c r="N87" s="130">
        <f>+'C.E PROG. I-II Y III'!AJ86</f>
        <v>0</v>
      </c>
      <c r="O87" s="117">
        <f t="shared" si="85"/>
        <v>0</v>
      </c>
      <c r="P87" s="130">
        <f>+'C.E PROG. I-II Y III'!AL86</f>
        <v>0</v>
      </c>
      <c r="Q87" s="117">
        <f t="shared" si="86"/>
        <v>0</v>
      </c>
      <c r="R87" s="130">
        <f t="shared" ref="R87:S87" si="90">+L87+N87+P87</f>
        <v>0</v>
      </c>
      <c r="S87" s="117">
        <f t="shared" si="90"/>
        <v>0</v>
      </c>
    </row>
    <row r="88" spans="1:19" ht="12" customHeight="1">
      <c r="A88" s="116"/>
      <c r="B88" s="116"/>
      <c r="C88" s="116"/>
      <c r="D88" s="116"/>
      <c r="E88" s="116"/>
      <c r="F88" s="116"/>
      <c r="G88" s="131" t="s">
        <v>964</v>
      </c>
      <c r="H88" s="131"/>
      <c r="I88" s="131" t="s">
        <v>521</v>
      </c>
      <c r="J88" s="131"/>
      <c r="K88" s="132" t="s">
        <v>522</v>
      </c>
      <c r="L88" s="130"/>
      <c r="M88" s="117"/>
      <c r="N88" s="130"/>
      <c r="O88" s="134"/>
      <c r="P88" s="130"/>
      <c r="Q88" s="134"/>
      <c r="R88" s="133"/>
      <c r="S88" s="134"/>
    </row>
    <row r="89" spans="1:19" ht="12" customHeight="1">
      <c r="A89" s="116"/>
      <c r="B89" s="116"/>
      <c r="C89" s="116"/>
      <c r="D89" s="116"/>
      <c r="E89" s="116"/>
      <c r="F89" s="116"/>
      <c r="G89" s="136" t="s">
        <v>964</v>
      </c>
      <c r="H89" s="136"/>
      <c r="I89" s="136" t="s">
        <v>523</v>
      </c>
      <c r="J89" s="136"/>
      <c r="K89" s="129" t="s">
        <v>524</v>
      </c>
      <c r="L89" s="130">
        <f>+'C.E PROG. I-II Y III'!O88</f>
        <v>19220672.010080002</v>
      </c>
      <c r="M89" s="117">
        <f t="shared" ref="M89:M91" si="91">+L89/$R$374*100%</f>
        <v>4.9986881932080852E-3</v>
      </c>
      <c r="N89" s="130">
        <f>+'C.E PROG. I-II Y III'!AJ88</f>
        <v>20023581.999956001</v>
      </c>
      <c r="O89" s="117">
        <f>+N89/$R$374*100%</f>
        <v>5.2074996585146655E-3</v>
      </c>
      <c r="P89" s="130">
        <f>+'C.E PROG. I-II Y III'!AL88</f>
        <v>0</v>
      </c>
      <c r="Q89" s="117">
        <f t="shared" ref="Q89:Q91" si="92">+P89/$R$374*100%</f>
        <v>0</v>
      </c>
      <c r="R89" s="130">
        <f t="shared" ref="R89:S89" si="93">+L89+N89+P89</f>
        <v>39244254.010036007</v>
      </c>
      <c r="S89" s="117">
        <f t="shared" si="93"/>
        <v>1.020618785172275E-2</v>
      </c>
    </row>
    <row r="90" spans="1:19" ht="12" customHeight="1">
      <c r="A90" s="116"/>
      <c r="B90" s="116"/>
      <c r="C90" s="116"/>
      <c r="D90" s="116"/>
      <c r="E90" s="116"/>
      <c r="F90" s="116"/>
      <c r="G90" s="136" t="s">
        <v>964</v>
      </c>
      <c r="H90" s="136"/>
      <c r="I90" s="136" t="s">
        <v>525</v>
      </c>
      <c r="J90" s="136"/>
      <c r="K90" s="129" t="s">
        <v>526</v>
      </c>
      <c r="L90" s="130">
        <f>+'C.E PROG. I-II Y III'!O89</f>
        <v>0</v>
      </c>
      <c r="M90" s="117">
        <f t="shared" si="91"/>
        <v>0</v>
      </c>
      <c r="N90" s="130">
        <f>+'C.E PROG. I-II Y III'!AJ89</f>
        <v>0</v>
      </c>
      <c r="O90" s="117">
        <v>0</v>
      </c>
      <c r="P90" s="130">
        <f>+'C.E PROG. I-II Y III'!AL89</f>
        <v>0</v>
      </c>
      <c r="Q90" s="117">
        <f t="shared" si="92"/>
        <v>0</v>
      </c>
      <c r="R90" s="130">
        <f t="shared" ref="R90:S90" si="94">SUM(L90:P90)</f>
        <v>0</v>
      </c>
      <c r="S90" s="117">
        <f t="shared" si="94"/>
        <v>0</v>
      </c>
    </row>
    <row r="91" spans="1:19" ht="12" customHeight="1">
      <c r="A91" s="116"/>
      <c r="B91" s="116"/>
      <c r="C91" s="116"/>
      <c r="D91" s="116"/>
      <c r="E91" s="116"/>
      <c r="F91" s="116"/>
      <c r="G91" s="136" t="s">
        <v>964</v>
      </c>
      <c r="H91" s="136"/>
      <c r="I91" s="136" t="s">
        <v>527</v>
      </c>
      <c r="J91" s="136"/>
      <c r="K91" s="129" t="s">
        <v>528</v>
      </c>
      <c r="L91" s="130">
        <f>+'C.E PROG. I-II Y III'!O90</f>
        <v>0</v>
      </c>
      <c r="M91" s="117">
        <f t="shared" si="91"/>
        <v>0</v>
      </c>
      <c r="N91" s="130">
        <f>+'C.E PROG. I-II Y III'!AJ90</f>
        <v>0</v>
      </c>
      <c r="O91" s="117">
        <v>0</v>
      </c>
      <c r="P91" s="130">
        <f>+'C.E PROG. I-II Y III'!AL90</f>
        <v>0</v>
      </c>
      <c r="Q91" s="117">
        <f t="shared" si="92"/>
        <v>0</v>
      </c>
      <c r="R91" s="130">
        <f t="shared" ref="R91:S91" si="95">SUM(L91:P91)</f>
        <v>0</v>
      </c>
      <c r="S91" s="117">
        <f t="shared" si="95"/>
        <v>0</v>
      </c>
    </row>
    <row r="92" spans="1:19" ht="12" customHeight="1">
      <c r="A92" s="116"/>
      <c r="B92" s="116"/>
      <c r="C92" s="116"/>
      <c r="D92" s="116"/>
      <c r="E92" s="116"/>
      <c r="F92" s="116"/>
      <c r="G92" s="131" t="s">
        <v>964</v>
      </c>
      <c r="H92" s="131"/>
      <c r="I92" s="131" t="s">
        <v>529</v>
      </c>
      <c r="J92" s="131"/>
      <c r="K92" s="132" t="s">
        <v>530</v>
      </c>
      <c r="L92" s="130"/>
      <c r="M92" s="117"/>
      <c r="N92" s="130"/>
      <c r="O92" s="134"/>
      <c r="P92" s="130"/>
      <c r="Q92" s="134"/>
      <c r="R92" s="133"/>
      <c r="S92" s="134"/>
    </row>
    <row r="93" spans="1:19" ht="12" customHeight="1">
      <c r="A93" s="116"/>
      <c r="B93" s="116"/>
      <c r="C93" s="116"/>
      <c r="D93" s="116"/>
      <c r="E93" s="116"/>
      <c r="F93" s="116"/>
      <c r="G93" s="136" t="s">
        <v>964</v>
      </c>
      <c r="H93" s="136"/>
      <c r="I93" s="136" t="s">
        <v>531</v>
      </c>
      <c r="J93" s="136"/>
      <c r="K93" s="129" t="s">
        <v>532</v>
      </c>
      <c r="L93" s="130">
        <f>+'C.E PROG. I-II Y III'!O92</f>
        <v>1500000</v>
      </c>
      <c r="M93" s="117">
        <f t="shared" ref="M93:M95" si="96">+L93/$R$374*100%</f>
        <v>3.9010250452637112E-4</v>
      </c>
      <c r="N93" s="130">
        <f>+'CLASIF.OBJ AL GASTO X PROG.'!F90</f>
        <v>1000000</v>
      </c>
      <c r="O93" s="117">
        <f t="shared" ref="O93:O95" si="97">+N93/$R$374*100%</f>
        <v>2.6006833635091404E-4</v>
      </c>
      <c r="P93" s="130">
        <f>+'C.E PROG. I-II Y III'!AL92</f>
        <v>0</v>
      </c>
      <c r="Q93" s="117">
        <f t="shared" ref="Q93:Q95" si="98">+P93/$R$374*100%</f>
        <v>0</v>
      </c>
      <c r="R93" s="130">
        <f t="shared" ref="R93:S93" si="99">+L93+N93+P93</f>
        <v>2500000</v>
      </c>
      <c r="S93" s="117">
        <f t="shared" si="99"/>
        <v>6.5017084087728516E-4</v>
      </c>
    </row>
    <row r="94" spans="1:19" ht="12" customHeight="1">
      <c r="A94" s="116"/>
      <c r="B94" s="116"/>
      <c r="C94" s="116"/>
      <c r="D94" s="116"/>
      <c r="E94" s="116"/>
      <c r="F94" s="116"/>
      <c r="G94" s="136" t="s">
        <v>964</v>
      </c>
      <c r="H94" s="136"/>
      <c r="I94" s="136" t="s">
        <v>533</v>
      </c>
      <c r="J94" s="136"/>
      <c r="K94" s="129" t="s">
        <v>534</v>
      </c>
      <c r="L94" s="130">
        <f>+'C.E PROG. I-II Y III'!O93</f>
        <v>0</v>
      </c>
      <c r="M94" s="117">
        <f t="shared" si="96"/>
        <v>0</v>
      </c>
      <c r="N94" s="130">
        <f>+'CLASIF.OBJ AL GASTO X PROG.'!F91</f>
        <v>11200000</v>
      </c>
      <c r="O94" s="117">
        <f t="shared" si="97"/>
        <v>2.9127653671302376E-3</v>
      </c>
      <c r="P94" s="130">
        <f>+'C.E PROG. I-II Y III'!AL93</f>
        <v>0</v>
      </c>
      <c r="Q94" s="117">
        <f t="shared" si="98"/>
        <v>0</v>
      </c>
      <c r="R94" s="130">
        <f t="shared" ref="R94:S94" si="100">+L94+N94+P94</f>
        <v>11200000</v>
      </c>
      <c r="S94" s="117">
        <f t="shared" si="100"/>
        <v>2.9127653671302376E-3</v>
      </c>
    </row>
    <row r="95" spans="1:19" ht="12" customHeight="1">
      <c r="A95" s="116"/>
      <c r="B95" s="116"/>
      <c r="C95" s="116"/>
      <c r="D95" s="116"/>
      <c r="E95" s="116"/>
      <c r="F95" s="116"/>
      <c r="G95" s="136" t="s">
        <v>964</v>
      </c>
      <c r="H95" s="136"/>
      <c r="I95" s="136" t="s">
        <v>535</v>
      </c>
      <c r="J95" s="136"/>
      <c r="K95" s="129" t="s">
        <v>536</v>
      </c>
      <c r="L95" s="130">
        <f>+'C.E PROG. I-II Y III'!O94</f>
        <v>2500000</v>
      </c>
      <c r="M95" s="117">
        <f t="shared" si="96"/>
        <v>6.5017084087728516E-4</v>
      </c>
      <c r="N95" s="130">
        <f>+'CLASIF.OBJ AL GASTO X PROG.'!F92</f>
        <v>0</v>
      </c>
      <c r="O95" s="117">
        <f t="shared" si="97"/>
        <v>0</v>
      </c>
      <c r="P95" s="130">
        <f>+'C.E PROG. I-II Y III'!AL94</f>
        <v>0</v>
      </c>
      <c r="Q95" s="117">
        <f t="shared" si="98"/>
        <v>0</v>
      </c>
      <c r="R95" s="130">
        <f t="shared" ref="R95:S95" si="101">+L95+N95+P95</f>
        <v>2500000</v>
      </c>
      <c r="S95" s="117">
        <f t="shared" si="101"/>
        <v>6.5017084087728516E-4</v>
      </c>
    </row>
    <row r="96" spans="1:19" ht="12" customHeight="1">
      <c r="A96" s="116"/>
      <c r="B96" s="116"/>
      <c r="C96" s="116"/>
      <c r="D96" s="116"/>
      <c r="E96" s="116"/>
      <c r="F96" s="116"/>
      <c r="G96" s="131" t="s">
        <v>964</v>
      </c>
      <c r="H96" s="131"/>
      <c r="I96" s="131" t="s">
        <v>537</v>
      </c>
      <c r="J96" s="131"/>
      <c r="K96" s="132" t="s">
        <v>538</v>
      </c>
      <c r="L96" s="130"/>
      <c r="M96" s="117"/>
      <c r="N96" s="130"/>
      <c r="O96" s="134"/>
      <c r="P96" s="130"/>
      <c r="Q96" s="134"/>
      <c r="R96" s="133"/>
      <c r="S96" s="134"/>
    </row>
    <row r="97" spans="1:19" ht="12" customHeight="1">
      <c r="A97" s="116"/>
      <c r="B97" s="116"/>
      <c r="C97" s="116"/>
      <c r="D97" s="116"/>
      <c r="E97" s="116"/>
      <c r="F97" s="116"/>
      <c r="G97" s="136" t="s">
        <v>964</v>
      </c>
      <c r="H97" s="136"/>
      <c r="I97" s="136" t="s">
        <v>539</v>
      </c>
      <c r="J97" s="136"/>
      <c r="K97" s="129" t="s">
        <v>540</v>
      </c>
      <c r="L97" s="130">
        <f>+'C.E PROG. I-II Y III'!O96</f>
        <v>500000</v>
      </c>
      <c r="M97" s="117">
        <f t="shared" ref="M97:M105" si="102">+L97/$R$374*100%</f>
        <v>1.3003416817545702E-4</v>
      </c>
      <c r="N97" s="130">
        <f>+'C.E PROG. I-II Y III'!AJ96</f>
        <v>50000</v>
      </c>
      <c r="O97" s="117">
        <f t="shared" ref="O97:O105" si="103">+N97/$R$374*100%</f>
        <v>1.3003416817545703E-5</v>
      </c>
      <c r="P97" s="130">
        <f>+'C.E PROG. I-II Y III'!AL96</f>
        <v>0</v>
      </c>
      <c r="Q97" s="117">
        <f t="shared" ref="Q97:Q105" si="104">+P97/$R$374*100%</f>
        <v>0</v>
      </c>
      <c r="R97" s="130">
        <f t="shared" ref="R97:S97" si="105">+L97+N97+P97</f>
        <v>550000</v>
      </c>
      <c r="S97" s="117">
        <f t="shared" si="105"/>
        <v>1.4303758499300274E-4</v>
      </c>
    </row>
    <row r="98" spans="1:19" ht="12" customHeight="1">
      <c r="A98" s="116"/>
      <c r="B98" s="116"/>
      <c r="C98" s="116"/>
      <c r="D98" s="116"/>
      <c r="E98" s="116"/>
      <c r="F98" s="116"/>
      <c r="G98" s="136" t="s">
        <v>964</v>
      </c>
      <c r="H98" s="136"/>
      <c r="I98" s="136" t="s">
        <v>541</v>
      </c>
      <c r="J98" s="136"/>
      <c r="K98" s="129" t="s">
        <v>542</v>
      </c>
      <c r="L98" s="130">
        <f>+'C.E PROG. I-II Y III'!O97</f>
        <v>0</v>
      </c>
      <c r="M98" s="117">
        <f t="shared" si="102"/>
        <v>0</v>
      </c>
      <c r="N98" s="130">
        <f>+'C.E PROG. I-II Y III'!AJ97</f>
        <v>0</v>
      </c>
      <c r="O98" s="117">
        <f t="shared" si="103"/>
        <v>0</v>
      </c>
      <c r="P98" s="130">
        <f>+'C.E PROG. I-II Y III'!AL97</f>
        <v>0</v>
      </c>
      <c r="Q98" s="117">
        <f t="shared" si="104"/>
        <v>0</v>
      </c>
      <c r="R98" s="130">
        <f t="shared" ref="R98:S98" si="106">+L98+N98+P98</f>
        <v>0</v>
      </c>
      <c r="S98" s="117">
        <f t="shared" si="106"/>
        <v>0</v>
      </c>
    </row>
    <row r="99" spans="1:19" ht="12" customHeight="1">
      <c r="A99" s="116"/>
      <c r="B99" s="116"/>
      <c r="C99" s="116"/>
      <c r="D99" s="116"/>
      <c r="E99" s="116"/>
      <c r="F99" s="116"/>
      <c r="G99" s="136" t="s">
        <v>964</v>
      </c>
      <c r="H99" s="136"/>
      <c r="I99" s="136" t="s">
        <v>543</v>
      </c>
      <c r="J99" s="136"/>
      <c r="K99" s="129" t="s">
        <v>544</v>
      </c>
      <c r="L99" s="130">
        <f>+'C.E PROG. I-II Y III'!O98</f>
        <v>0</v>
      </c>
      <c r="M99" s="117">
        <f t="shared" si="102"/>
        <v>0</v>
      </c>
      <c r="N99" s="130">
        <f>+'C.E PROG. I-II Y III'!AJ98</f>
        <v>0</v>
      </c>
      <c r="O99" s="117">
        <f t="shared" si="103"/>
        <v>0</v>
      </c>
      <c r="P99" s="130">
        <f>+'C.E PROG. I-II Y III'!AL98</f>
        <v>0</v>
      </c>
      <c r="Q99" s="117">
        <f t="shared" si="104"/>
        <v>0</v>
      </c>
      <c r="R99" s="130">
        <f t="shared" ref="R99:S99" si="107">+L99+N99+P99</f>
        <v>0</v>
      </c>
      <c r="S99" s="117">
        <f t="shared" si="107"/>
        <v>0</v>
      </c>
    </row>
    <row r="100" spans="1:19" ht="12" customHeight="1">
      <c r="A100" s="116"/>
      <c r="B100" s="116"/>
      <c r="C100" s="116"/>
      <c r="D100" s="116"/>
      <c r="E100" s="116"/>
      <c r="F100" s="116"/>
      <c r="G100" s="136" t="s">
        <v>964</v>
      </c>
      <c r="H100" s="136"/>
      <c r="I100" s="136" t="s">
        <v>545</v>
      </c>
      <c r="J100" s="136"/>
      <c r="K100" s="129" t="s">
        <v>546</v>
      </c>
      <c r="L100" s="130">
        <f>+'C.E PROG. I-II Y III'!O99</f>
        <v>0</v>
      </c>
      <c r="M100" s="117">
        <f t="shared" si="102"/>
        <v>0</v>
      </c>
      <c r="N100" s="130">
        <f>+'C.E PROG. I-II Y III'!AJ99</f>
        <v>0</v>
      </c>
      <c r="O100" s="117">
        <f t="shared" si="103"/>
        <v>0</v>
      </c>
      <c r="P100" s="130">
        <f>+'C.E PROG. I-II Y III'!AL99</f>
        <v>0</v>
      </c>
      <c r="Q100" s="117">
        <f t="shared" si="104"/>
        <v>0</v>
      </c>
      <c r="R100" s="130">
        <f t="shared" ref="R100:S100" si="108">+L100+N100+P100</f>
        <v>0</v>
      </c>
      <c r="S100" s="117">
        <f t="shared" si="108"/>
        <v>0</v>
      </c>
    </row>
    <row r="101" spans="1:19" ht="12" customHeight="1">
      <c r="A101" s="116"/>
      <c r="B101" s="116"/>
      <c r="C101" s="116"/>
      <c r="D101" s="116"/>
      <c r="E101" s="116"/>
      <c r="F101" s="116"/>
      <c r="G101" s="136" t="s">
        <v>964</v>
      </c>
      <c r="H101" s="136"/>
      <c r="I101" s="136" t="s">
        <v>547</v>
      </c>
      <c r="J101" s="136"/>
      <c r="K101" s="129" t="s">
        <v>548</v>
      </c>
      <c r="L101" s="130">
        <f>+'C.E PROG. I-II Y III'!O100</f>
        <v>1500000</v>
      </c>
      <c r="M101" s="117">
        <f t="shared" si="102"/>
        <v>3.9010250452637112E-4</v>
      </c>
      <c r="N101" s="130">
        <f>+'C.E PROG. I-II Y III'!AJ100</f>
        <v>14000000</v>
      </c>
      <c r="O101" s="117">
        <f t="shared" si="103"/>
        <v>3.6409567089127968E-3</v>
      </c>
      <c r="P101" s="130">
        <f>+'C.E PROG. I-II Y III'!AL100</f>
        <v>0</v>
      </c>
      <c r="Q101" s="117">
        <f t="shared" si="104"/>
        <v>0</v>
      </c>
      <c r="R101" s="130">
        <f t="shared" ref="R101:S101" si="109">+L101+N101+P101</f>
        <v>15500000</v>
      </c>
      <c r="S101" s="117">
        <f t="shared" si="109"/>
        <v>4.0310592134391683E-3</v>
      </c>
    </row>
    <row r="102" spans="1:19" ht="12" customHeight="1">
      <c r="A102" s="116"/>
      <c r="B102" s="116"/>
      <c r="C102" s="116"/>
      <c r="D102" s="116"/>
      <c r="E102" s="116"/>
      <c r="F102" s="116"/>
      <c r="G102" s="136" t="s">
        <v>964</v>
      </c>
      <c r="H102" s="136"/>
      <c r="I102" s="136" t="s">
        <v>549</v>
      </c>
      <c r="J102" s="136"/>
      <c r="K102" s="129" t="s">
        <v>550</v>
      </c>
      <c r="L102" s="130">
        <f>+'C.E PROG. I-II Y III'!O101</f>
        <v>600000</v>
      </c>
      <c r="M102" s="117">
        <f t="shared" si="102"/>
        <v>1.5604100181054845E-4</v>
      </c>
      <c r="N102" s="130">
        <f>+'C.E PROG. I-II Y III'!AJ101</f>
        <v>3000000</v>
      </c>
      <c r="O102" s="117">
        <f t="shared" si="103"/>
        <v>7.8020500905274224E-4</v>
      </c>
      <c r="P102" s="130">
        <f>+'C.E PROG. I-II Y III'!AL101</f>
        <v>0</v>
      </c>
      <c r="Q102" s="117">
        <f t="shared" si="104"/>
        <v>0</v>
      </c>
      <c r="R102" s="130">
        <f t="shared" ref="R102:S102" si="110">+L102+N102+P102</f>
        <v>3600000</v>
      </c>
      <c r="S102" s="117">
        <f t="shared" si="110"/>
        <v>9.3624601086329069E-4</v>
      </c>
    </row>
    <row r="103" spans="1:19" ht="12" customHeight="1">
      <c r="A103" s="116"/>
      <c r="B103" s="116"/>
      <c r="C103" s="116"/>
      <c r="D103" s="116"/>
      <c r="E103" s="116"/>
      <c r="F103" s="116"/>
      <c r="G103" s="136" t="s">
        <v>964</v>
      </c>
      <c r="H103" s="136"/>
      <c r="I103" s="136" t="s">
        <v>551</v>
      </c>
      <c r="J103" s="136"/>
      <c r="K103" s="129" t="s">
        <v>552</v>
      </c>
      <c r="L103" s="130">
        <f>+'C.E PROG. I-II Y III'!O102</f>
        <v>4100000</v>
      </c>
      <c r="M103" s="117">
        <f t="shared" si="102"/>
        <v>1.0662801790387478E-3</v>
      </c>
      <c r="N103" s="130">
        <f>+'C.E PROG. I-II Y III'!AJ102</f>
        <v>0</v>
      </c>
      <c r="O103" s="117">
        <f t="shared" si="103"/>
        <v>0</v>
      </c>
      <c r="P103" s="130">
        <f>+'C.E PROG. I-II Y III'!AL102</f>
        <v>0</v>
      </c>
      <c r="Q103" s="117">
        <f t="shared" si="104"/>
        <v>0</v>
      </c>
      <c r="R103" s="130">
        <f t="shared" ref="R103:S103" si="111">+L103+N103+P103</f>
        <v>4100000</v>
      </c>
      <c r="S103" s="117">
        <f t="shared" si="111"/>
        <v>1.0662801790387478E-3</v>
      </c>
    </row>
    <row r="104" spans="1:19" ht="12" customHeight="1">
      <c r="A104" s="116"/>
      <c r="B104" s="116"/>
      <c r="C104" s="116"/>
      <c r="D104" s="116"/>
      <c r="E104" s="116"/>
      <c r="F104" s="116"/>
      <c r="G104" s="136" t="s">
        <v>964</v>
      </c>
      <c r="H104" s="136"/>
      <c r="I104" s="136" t="s">
        <v>553</v>
      </c>
      <c r="J104" s="136"/>
      <c r="K104" s="129" t="s">
        <v>554</v>
      </c>
      <c r="L104" s="130">
        <f>+'C.E PROG. I-II Y III'!O103</f>
        <v>550000</v>
      </c>
      <c r="M104" s="117">
        <f t="shared" si="102"/>
        <v>1.4303758499300274E-4</v>
      </c>
      <c r="N104" s="130">
        <f>+'C.E PROG. I-II Y III'!AJ103</f>
        <v>0</v>
      </c>
      <c r="O104" s="117">
        <f t="shared" si="103"/>
        <v>0</v>
      </c>
      <c r="P104" s="130">
        <f>+'C.E PROG. I-II Y III'!AL103</f>
        <v>0</v>
      </c>
      <c r="Q104" s="117">
        <f t="shared" si="104"/>
        <v>0</v>
      </c>
      <c r="R104" s="130">
        <f t="shared" ref="R104:S104" si="112">+L104+N104+P104</f>
        <v>550000</v>
      </c>
      <c r="S104" s="117">
        <f t="shared" si="112"/>
        <v>1.4303758499300274E-4</v>
      </c>
    </row>
    <row r="105" spans="1:19" ht="12" customHeight="1">
      <c r="A105" s="116"/>
      <c r="B105" s="116"/>
      <c r="C105" s="116"/>
      <c r="D105" s="116"/>
      <c r="E105" s="116"/>
      <c r="F105" s="116"/>
      <c r="G105" s="136" t="s">
        <v>964</v>
      </c>
      <c r="H105" s="136"/>
      <c r="I105" s="136" t="s">
        <v>555</v>
      </c>
      <c r="J105" s="136"/>
      <c r="K105" s="129" t="s">
        <v>556</v>
      </c>
      <c r="L105" s="130">
        <f>+'C.E PROG. I-II Y III'!O104</f>
        <v>0</v>
      </c>
      <c r="M105" s="117">
        <f t="shared" si="102"/>
        <v>0</v>
      </c>
      <c r="N105" s="130">
        <f>+'C.E PROG. I-II Y III'!AJ104</f>
        <v>300000</v>
      </c>
      <c r="O105" s="117">
        <f t="shared" si="103"/>
        <v>7.8020500905274224E-5</v>
      </c>
      <c r="P105" s="130">
        <f>+'C.E PROG. I-II Y III'!AL104</f>
        <v>0</v>
      </c>
      <c r="Q105" s="117">
        <f t="shared" si="104"/>
        <v>0</v>
      </c>
      <c r="R105" s="130">
        <f t="shared" ref="R105:S105" si="113">+L105+N105+P105</f>
        <v>300000</v>
      </c>
      <c r="S105" s="117">
        <f t="shared" si="113"/>
        <v>7.8020500905274224E-5</v>
      </c>
    </row>
    <row r="106" spans="1:19" ht="12" customHeight="1">
      <c r="A106" s="116"/>
      <c r="B106" s="116"/>
      <c r="C106" s="116"/>
      <c r="D106" s="116"/>
      <c r="E106" s="116"/>
      <c r="F106" s="116"/>
      <c r="G106" s="131" t="s">
        <v>964</v>
      </c>
      <c r="H106" s="131"/>
      <c r="I106" s="131" t="s">
        <v>557</v>
      </c>
      <c r="J106" s="131"/>
      <c r="K106" s="132" t="s">
        <v>558</v>
      </c>
      <c r="L106" s="130"/>
      <c r="M106" s="117"/>
      <c r="N106" s="130"/>
      <c r="O106" s="134"/>
      <c r="P106" s="130"/>
      <c r="Q106" s="134"/>
      <c r="R106" s="133"/>
      <c r="S106" s="134"/>
    </row>
    <row r="107" spans="1:19" ht="12" customHeight="1">
      <c r="A107" s="116"/>
      <c r="B107" s="116"/>
      <c r="C107" s="116"/>
      <c r="D107" s="116"/>
      <c r="E107" s="116"/>
      <c r="F107" s="116"/>
      <c r="G107" s="136" t="s">
        <v>964</v>
      </c>
      <c r="H107" s="136"/>
      <c r="I107" s="136" t="s">
        <v>559</v>
      </c>
      <c r="J107" s="136"/>
      <c r="K107" s="129" t="s">
        <v>560</v>
      </c>
      <c r="L107" s="130">
        <f>+'C.E PROG. I-II Y III'!O106</f>
        <v>0</v>
      </c>
      <c r="M107" s="117">
        <f t="shared" ref="M107:M112" si="114">+L107/$R$374*100%</f>
        <v>0</v>
      </c>
      <c r="N107" s="130">
        <f>+'C.E PROG. I-II Y III'!AJ106</f>
        <v>0</v>
      </c>
      <c r="O107" s="117">
        <f t="shared" ref="O107:O112" si="115">+N107/$R$374*100%</f>
        <v>0</v>
      </c>
      <c r="P107" s="130">
        <f>+'C.E PROG. I-II Y III'!AL106</f>
        <v>0</v>
      </c>
      <c r="Q107" s="117">
        <f t="shared" ref="Q107:Q112" si="116">+P107/$R$374*100%</f>
        <v>0</v>
      </c>
      <c r="R107" s="130">
        <f t="shared" ref="R107:S107" si="117">+L107+N107+P107</f>
        <v>0</v>
      </c>
      <c r="S107" s="117">
        <f t="shared" si="117"/>
        <v>0</v>
      </c>
    </row>
    <row r="108" spans="1:19" ht="12" customHeight="1">
      <c r="A108" s="116"/>
      <c r="B108" s="116"/>
      <c r="C108" s="116"/>
      <c r="D108" s="116"/>
      <c r="E108" s="116"/>
      <c r="F108" s="116"/>
      <c r="G108" s="136" t="s">
        <v>964</v>
      </c>
      <c r="H108" s="136"/>
      <c r="I108" s="136" t="s">
        <v>561</v>
      </c>
      <c r="J108" s="136"/>
      <c r="K108" s="129" t="s">
        <v>562</v>
      </c>
      <c r="L108" s="130">
        <f>+'C.E PROG. I-II Y III'!O107</f>
        <v>0</v>
      </c>
      <c r="M108" s="117">
        <f t="shared" si="114"/>
        <v>0</v>
      </c>
      <c r="N108" s="130">
        <f>+'C.E PROG. I-II Y III'!AJ107</f>
        <v>0</v>
      </c>
      <c r="O108" s="117">
        <f t="shared" si="115"/>
        <v>0</v>
      </c>
      <c r="P108" s="130">
        <f>+'C.E PROG. I-II Y III'!AL107</f>
        <v>0</v>
      </c>
      <c r="Q108" s="117">
        <f t="shared" si="116"/>
        <v>0</v>
      </c>
      <c r="R108" s="130">
        <f t="shared" ref="R108:S108" si="118">+L108+N108+P108</f>
        <v>0</v>
      </c>
      <c r="S108" s="117">
        <f t="shared" si="118"/>
        <v>0</v>
      </c>
    </row>
    <row r="109" spans="1:19" ht="12" customHeight="1">
      <c r="A109" s="116"/>
      <c r="B109" s="116"/>
      <c r="C109" s="116"/>
      <c r="D109" s="116"/>
      <c r="E109" s="116"/>
      <c r="F109" s="116"/>
      <c r="G109" s="136" t="s">
        <v>964</v>
      </c>
      <c r="H109" s="136"/>
      <c r="I109" s="136" t="s">
        <v>563</v>
      </c>
      <c r="J109" s="136"/>
      <c r="K109" s="129" t="s">
        <v>564</v>
      </c>
      <c r="L109" s="130">
        <f>+'C.E PROG. I-II Y III'!O108</f>
        <v>0</v>
      </c>
      <c r="M109" s="117">
        <f t="shared" si="114"/>
        <v>0</v>
      </c>
      <c r="N109" s="130">
        <f>+'C.E PROG. I-II Y III'!AJ108</f>
        <v>0</v>
      </c>
      <c r="O109" s="117">
        <f t="shared" si="115"/>
        <v>0</v>
      </c>
      <c r="P109" s="130">
        <f>+'C.E PROG. I-II Y III'!AL108</f>
        <v>0</v>
      </c>
      <c r="Q109" s="117">
        <f t="shared" si="116"/>
        <v>0</v>
      </c>
      <c r="R109" s="130">
        <f t="shared" ref="R109:S109" si="119">+L109+N109+P109</f>
        <v>0</v>
      </c>
      <c r="S109" s="117">
        <f t="shared" si="119"/>
        <v>0</v>
      </c>
    </row>
    <row r="110" spans="1:19" ht="12" customHeight="1">
      <c r="A110" s="116"/>
      <c r="B110" s="116"/>
      <c r="C110" s="116"/>
      <c r="D110" s="116"/>
      <c r="E110" s="116"/>
      <c r="F110" s="116"/>
      <c r="G110" s="136" t="s">
        <v>964</v>
      </c>
      <c r="H110" s="136"/>
      <c r="I110" s="136" t="s">
        <v>565</v>
      </c>
      <c r="J110" s="136"/>
      <c r="K110" s="129" t="s">
        <v>566</v>
      </c>
      <c r="L110" s="130">
        <f>+'C.E PROG. I-II Y III'!O109</f>
        <v>0</v>
      </c>
      <c r="M110" s="117">
        <f t="shared" si="114"/>
        <v>0</v>
      </c>
      <c r="N110" s="130">
        <f>+'C.E PROG. I-II Y III'!AJ109</f>
        <v>0</v>
      </c>
      <c r="O110" s="117">
        <f t="shared" si="115"/>
        <v>0</v>
      </c>
      <c r="P110" s="130">
        <f>+'C.E PROG. I-II Y III'!AL109</f>
        <v>0</v>
      </c>
      <c r="Q110" s="117">
        <f t="shared" si="116"/>
        <v>0</v>
      </c>
      <c r="R110" s="130">
        <f t="shared" ref="R110:S110" si="120">+L110+N110+P110</f>
        <v>0</v>
      </c>
      <c r="S110" s="117">
        <f t="shared" si="120"/>
        <v>0</v>
      </c>
    </row>
    <row r="111" spans="1:19" ht="12" customHeight="1">
      <c r="A111" s="116"/>
      <c r="B111" s="116"/>
      <c r="C111" s="116"/>
      <c r="D111" s="116"/>
      <c r="E111" s="116"/>
      <c r="F111" s="116"/>
      <c r="G111" s="136" t="s">
        <v>964</v>
      </c>
      <c r="H111" s="136"/>
      <c r="I111" s="136" t="s">
        <v>567</v>
      </c>
      <c r="J111" s="136"/>
      <c r="K111" s="129" t="s">
        <v>568</v>
      </c>
      <c r="L111" s="130">
        <f>+'C.E PROG. I-II Y III'!O110</f>
        <v>500000</v>
      </c>
      <c r="M111" s="117">
        <f t="shared" si="114"/>
        <v>1.3003416817545702E-4</v>
      </c>
      <c r="N111" s="130">
        <f>+'C.E PROG. I-II Y III'!AJ110</f>
        <v>0</v>
      </c>
      <c r="O111" s="117">
        <f t="shared" si="115"/>
        <v>0</v>
      </c>
      <c r="P111" s="130">
        <f>+'C.E PROG. I-II Y III'!AL110</f>
        <v>0</v>
      </c>
      <c r="Q111" s="117">
        <f t="shared" si="116"/>
        <v>0</v>
      </c>
      <c r="R111" s="130">
        <f t="shared" ref="R111:S111" si="121">+L111+N111+P111</f>
        <v>500000</v>
      </c>
      <c r="S111" s="117">
        <f t="shared" si="121"/>
        <v>1.3003416817545702E-4</v>
      </c>
    </row>
    <row r="112" spans="1:19" ht="12" customHeight="1">
      <c r="A112" s="116"/>
      <c r="B112" s="116"/>
      <c r="C112" s="116"/>
      <c r="D112" s="116"/>
      <c r="E112" s="116"/>
      <c r="F112" s="116"/>
      <c r="G112" s="136" t="s">
        <v>964</v>
      </c>
      <c r="H112" s="136"/>
      <c r="I112" s="136" t="s">
        <v>569</v>
      </c>
      <c r="J112" s="136"/>
      <c r="K112" s="129" t="s">
        <v>570</v>
      </c>
      <c r="L112" s="130">
        <f>+'C.E PROG. I-II Y III'!O111</f>
        <v>0</v>
      </c>
      <c r="M112" s="117">
        <f t="shared" si="114"/>
        <v>0</v>
      </c>
      <c r="N112" s="130">
        <f>+'C.E PROG. I-II Y III'!AJ111</f>
        <v>0</v>
      </c>
      <c r="O112" s="117">
        <f t="shared" si="115"/>
        <v>0</v>
      </c>
      <c r="P112" s="130">
        <f>+'C.E PROG. I-II Y III'!AL111</f>
        <v>0</v>
      </c>
      <c r="Q112" s="117">
        <f t="shared" si="116"/>
        <v>0</v>
      </c>
      <c r="R112" s="130">
        <f t="shared" ref="R112:S112" si="122">+L112+N112+P112</f>
        <v>0</v>
      </c>
      <c r="S112" s="117">
        <f t="shared" si="122"/>
        <v>0</v>
      </c>
    </row>
    <row r="113" spans="1:19" ht="12" customHeight="1">
      <c r="A113" s="116"/>
      <c r="B113" s="116"/>
      <c r="C113" s="116"/>
      <c r="D113" s="116"/>
      <c r="E113" s="116"/>
      <c r="F113" s="116"/>
      <c r="G113" s="136" t="s">
        <v>320</v>
      </c>
      <c r="H113" s="136"/>
      <c r="I113" s="116"/>
      <c r="J113" s="116"/>
      <c r="K113" s="129"/>
      <c r="L113" s="130"/>
      <c r="M113" s="117"/>
      <c r="N113" s="130"/>
      <c r="O113" s="117"/>
      <c r="P113" s="130"/>
      <c r="Q113" s="117"/>
      <c r="R113" s="130"/>
      <c r="S113" s="117"/>
    </row>
    <row r="114" spans="1:19" ht="12" customHeight="1">
      <c r="A114" s="116"/>
      <c r="B114" s="116"/>
      <c r="C114" s="116"/>
      <c r="D114" s="116"/>
      <c r="E114" s="116"/>
      <c r="F114" s="116"/>
      <c r="G114" s="131" t="s">
        <v>964</v>
      </c>
      <c r="H114" s="131"/>
      <c r="I114" s="131">
        <v>2</v>
      </c>
      <c r="J114" s="131"/>
      <c r="K114" s="132" t="s">
        <v>174</v>
      </c>
      <c r="L114" s="130"/>
      <c r="M114" s="134"/>
      <c r="N114" s="130"/>
      <c r="O114" s="134"/>
      <c r="P114" s="130"/>
      <c r="Q114" s="134"/>
      <c r="R114" s="133"/>
      <c r="S114" s="134"/>
    </row>
    <row r="115" spans="1:19" ht="12" customHeight="1">
      <c r="A115" s="116"/>
      <c r="B115" s="116"/>
      <c r="C115" s="116"/>
      <c r="D115" s="116"/>
      <c r="E115" s="116"/>
      <c r="F115" s="116"/>
      <c r="G115" s="136" t="s">
        <v>320</v>
      </c>
      <c r="H115" s="136"/>
      <c r="I115" s="131"/>
      <c r="J115" s="131"/>
      <c r="K115" s="132"/>
      <c r="L115" s="130"/>
      <c r="M115" s="117"/>
      <c r="N115" s="130"/>
      <c r="O115" s="117"/>
      <c r="P115" s="130"/>
      <c r="Q115" s="117"/>
      <c r="R115" s="130"/>
      <c r="S115" s="117"/>
    </row>
    <row r="116" spans="1:19" ht="12" customHeight="1">
      <c r="A116" s="116"/>
      <c r="B116" s="116"/>
      <c r="C116" s="116"/>
      <c r="D116" s="116"/>
      <c r="E116" s="116"/>
      <c r="F116" s="116"/>
      <c r="G116" s="131" t="s">
        <v>964</v>
      </c>
      <c r="H116" s="131"/>
      <c r="I116" s="131" t="s">
        <v>571</v>
      </c>
      <c r="J116" s="131"/>
      <c r="K116" s="132" t="s">
        <v>572</v>
      </c>
      <c r="L116" s="130"/>
      <c r="M116" s="134"/>
      <c r="N116" s="130"/>
      <c r="O116" s="134"/>
      <c r="P116" s="130"/>
      <c r="Q116" s="134"/>
      <c r="R116" s="133"/>
      <c r="S116" s="134"/>
    </row>
    <row r="117" spans="1:19" ht="12" customHeight="1">
      <c r="A117" s="116"/>
      <c r="B117" s="116"/>
      <c r="C117" s="116"/>
      <c r="D117" s="116"/>
      <c r="E117" s="116"/>
      <c r="F117" s="116"/>
      <c r="G117" s="136" t="s">
        <v>964</v>
      </c>
      <c r="H117" s="136"/>
      <c r="I117" s="136" t="s">
        <v>573</v>
      </c>
      <c r="J117" s="136"/>
      <c r="K117" s="129" t="s">
        <v>574</v>
      </c>
      <c r="L117" s="130">
        <f>+'C.E PROG. I-II Y III'!O116</f>
        <v>4250000</v>
      </c>
      <c r="M117" s="117">
        <f t="shared" ref="M117:M121" si="123">+L117/$R$374*100%</f>
        <v>1.1052904294913848E-3</v>
      </c>
      <c r="N117" s="130">
        <f>+'C.E PROG. I-II Y III'!AJ116</f>
        <v>36100000</v>
      </c>
      <c r="O117" s="117">
        <f t="shared" ref="O117:O121" si="124">+N117/$R$374*100%</f>
        <v>9.3884669422679978E-3</v>
      </c>
      <c r="P117" s="130">
        <f>+'C.E PROG. I-II Y III'!AL116</f>
        <v>0</v>
      </c>
      <c r="Q117" s="117">
        <f t="shared" ref="Q117:Q121" si="125">+P117/$R$374*100%</f>
        <v>0</v>
      </c>
      <c r="R117" s="130">
        <f t="shared" ref="R117:S117" si="126">+L117+N117+P117</f>
        <v>40350000</v>
      </c>
      <c r="S117" s="117">
        <f t="shared" si="126"/>
        <v>1.0493757371759383E-2</v>
      </c>
    </row>
    <row r="118" spans="1:19" ht="12" customHeight="1">
      <c r="A118" s="116"/>
      <c r="B118" s="116"/>
      <c r="C118" s="116"/>
      <c r="D118" s="116"/>
      <c r="E118" s="116"/>
      <c r="F118" s="116"/>
      <c r="G118" s="136" t="s">
        <v>964</v>
      </c>
      <c r="H118" s="136"/>
      <c r="I118" s="136" t="s">
        <v>575</v>
      </c>
      <c r="J118" s="136"/>
      <c r="K118" s="129" t="s">
        <v>576</v>
      </c>
      <c r="L118" s="130">
        <f>+'C.E PROG. I-II Y III'!O117</f>
        <v>500000</v>
      </c>
      <c r="M118" s="117">
        <f t="shared" si="123"/>
        <v>1.3003416817545702E-4</v>
      </c>
      <c r="N118" s="130">
        <f>+'C.E PROG. I-II Y III'!AJ117</f>
        <v>0</v>
      </c>
      <c r="O118" s="117">
        <f t="shared" si="124"/>
        <v>0</v>
      </c>
      <c r="P118" s="130">
        <f>+'C.E PROG. I-II Y III'!AL117</f>
        <v>0</v>
      </c>
      <c r="Q118" s="117">
        <f t="shared" si="125"/>
        <v>0</v>
      </c>
      <c r="R118" s="130">
        <f t="shared" ref="R118:S118" si="127">+L118+N118+P118</f>
        <v>500000</v>
      </c>
      <c r="S118" s="117">
        <f t="shared" si="127"/>
        <v>1.3003416817545702E-4</v>
      </c>
    </row>
    <row r="119" spans="1:19" ht="12" customHeight="1">
      <c r="A119" s="116"/>
      <c r="B119" s="116"/>
      <c r="C119" s="116"/>
      <c r="D119" s="116"/>
      <c r="E119" s="116"/>
      <c r="F119" s="116"/>
      <c r="G119" s="136" t="s">
        <v>964</v>
      </c>
      <c r="H119" s="136"/>
      <c r="I119" s="136" t="s">
        <v>577</v>
      </c>
      <c r="J119" s="136"/>
      <c r="K119" s="129" t="s">
        <v>578</v>
      </c>
      <c r="L119" s="130">
        <f>+'C.E PROG. I-II Y III'!O118</f>
        <v>0</v>
      </c>
      <c r="M119" s="117">
        <f t="shared" si="123"/>
        <v>0</v>
      </c>
      <c r="N119" s="130">
        <f>+'C.E PROG. I-II Y III'!AJ118</f>
        <v>0</v>
      </c>
      <c r="O119" s="117">
        <f t="shared" si="124"/>
        <v>0</v>
      </c>
      <c r="P119" s="130">
        <f>+'C.E PROG. I-II Y III'!AL118</f>
        <v>0</v>
      </c>
      <c r="Q119" s="117">
        <f t="shared" si="125"/>
        <v>0</v>
      </c>
      <c r="R119" s="130">
        <f t="shared" ref="R119:S119" si="128">+L119+N119+P119</f>
        <v>0</v>
      </c>
      <c r="S119" s="117">
        <f t="shared" si="128"/>
        <v>0</v>
      </c>
    </row>
    <row r="120" spans="1:19" ht="12" customHeight="1">
      <c r="A120" s="116"/>
      <c r="B120" s="116"/>
      <c r="C120" s="116"/>
      <c r="D120" s="116"/>
      <c r="E120" s="116"/>
      <c r="F120" s="116"/>
      <c r="G120" s="136" t="s">
        <v>964</v>
      </c>
      <c r="H120" s="136"/>
      <c r="I120" s="136" t="s">
        <v>579</v>
      </c>
      <c r="J120" s="136"/>
      <c r="K120" s="129" t="s">
        <v>580</v>
      </c>
      <c r="L120" s="130">
        <f>+'C.E PROG. I-II Y III'!O119</f>
        <v>5610000</v>
      </c>
      <c r="M120" s="117">
        <f t="shared" si="123"/>
        <v>1.458983366928628E-3</v>
      </c>
      <c r="N120" s="130">
        <f>+'C.E PROG. I-II Y III'!AJ119</f>
        <v>500000</v>
      </c>
      <c r="O120" s="117">
        <f t="shared" si="124"/>
        <v>1.3003416817545702E-4</v>
      </c>
      <c r="P120" s="130">
        <f>+'C.E PROG. I-II Y III'!AL119</f>
        <v>0</v>
      </c>
      <c r="Q120" s="117">
        <f t="shared" si="125"/>
        <v>0</v>
      </c>
      <c r="R120" s="130">
        <f t="shared" ref="R120:S120" si="129">+L120+N120+P120</f>
        <v>6110000</v>
      </c>
      <c r="S120" s="117">
        <f t="shared" si="129"/>
        <v>1.589017535104085E-3</v>
      </c>
    </row>
    <row r="121" spans="1:19" ht="12" customHeight="1">
      <c r="A121" s="116"/>
      <c r="B121" s="116"/>
      <c r="C121" s="116"/>
      <c r="D121" s="116"/>
      <c r="E121" s="116"/>
      <c r="F121" s="116"/>
      <c r="G121" s="136" t="s">
        <v>964</v>
      </c>
      <c r="H121" s="136"/>
      <c r="I121" s="136" t="s">
        <v>581</v>
      </c>
      <c r="J121" s="136"/>
      <c r="K121" s="129" t="s">
        <v>582</v>
      </c>
      <c r="L121" s="130">
        <f>+'C.E PROG. I-II Y III'!O120</f>
        <v>0</v>
      </c>
      <c r="M121" s="117">
        <f t="shared" si="123"/>
        <v>0</v>
      </c>
      <c r="N121" s="130">
        <f>+'C.E PROG. I-II Y III'!AJ120</f>
        <v>700000</v>
      </c>
      <c r="O121" s="117">
        <f t="shared" si="124"/>
        <v>1.8204783544563985E-4</v>
      </c>
      <c r="P121" s="130">
        <f>+'C.E PROG. I-II Y III'!AL120</f>
        <v>0</v>
      </c>
      <c r="Q121" s="117">
        <f t="shared" si="125"/>
        <v>0</v>
      </c>
      <c r="R121" s="130">
        <f t="shared" ref="R121:S121" si="130">+L121+N121+P121</f>
        <v>700000</v>
      </c>
      <c r="S121" s="117">
        <f t="shared" si="130"/>
        <v>1.8204783544563985E-4</v>
      </c>
    </row>
    <row r="122" spans="1:19" ht="12" customHeight="1">
      <c r="A122" s="116"/>
      <c r="B122" s="116"/>
      <c r="C122" s="116"/>
      <c r="D122" s="116"/>
      <c r="E122" s="116"/>
      <c r="F122" s="116"/>
      <c r="G122" s="131" t="s">
        <v>964</v>
      </c>
      <c r="H122" s="131"/>
      <c r="I122" s="131" t="s">
        <v>583</v>
      </c>
      <c r="J122" s="131"/>
      <c r="K122" s="132" t="s">
        <v>584</v>
      </c>
      <c r="L122" s="130"/>
      <c r="M122" s="134"/>
      <c r="N122" s="130"/>
      <c r="O122" s="134"/>
      <c r="P122" s="130"/>
      <c r="Q122" s="134"/>
      <c r="R122" s="133"/>
      <c r="S122" s="134"/>
    </row>
    <row r="123" spans="1:19" ht="12" customHeight="1">
      <c r="A123" s="116"/>
      <c r="B123" s="116"/>
      <c r="C123" s="116"/>
      <c r="D123" s="116"/>
      <c r="E123" s="116"/>
      <c r="F123" s="116"/>
      <c r="G123" s="136" t="s">
        <v>964</v>
      </c>
      <c r="H123" s="136"/>
      <c r="I123" s="136" t="s">
        <v>585</v>
      </c>
      <c r="J123" s="136"/>
      <c r="K123" s="129" t="s">
        <v>586</v>
      </c>
      <c r="L123" s="130">
        <f>+'C.E PROG. I-II Y III'!O122</f>
        <v>0</v>
      </c>
      <c r="M123" s="117">
        <f t="shared" ref="M123:M126" si="131">+L123/$R$374*100%</f>
        <v>0</v>
      </c>
      <c r="N123" s="130">
        <f>+'C.E PROG. I-II Y III'!AJ122</f>
        <v>0</v>
      </c>
      <c r="O123" s="117">
        <f t="shared" ref="O123:O126" si="132">+N123/$R$374*100%</f>
        <v>0</v>
      </c>
      <c r="P123" s="130">
        <f>+'C.E PROG. I-II Y III'!AL122</f>
        <v>0</v>
      </c>
      <c r="Q123" s="117">
        <f t="shared" ref="Q123:Q126" si="133">+P123/$R$374*100%</f>
        <v>0</v>
      </c>
      <c r="R123" s="130">
        <f t="shared" ref="R123:S123" si="134">+L123+N123+P123</f>
        <v>0</v>
      </c>
      <c r="S123" s="117">
        <f t="shared" si="134"/>
        <v>0</v>
      </c>
    </row>
    <row r="124" spans="1:19" ht="12" customHeight="1">
      <c r="A124" s="116"/>
      <c r="B124" s="116"/>
      <c r="C124" s="116"/>
      <c r="D124" s="116"/>
      <c r="E124" s="116"/>
      <c r="F124" s="116"/>
      <c r="G124" s="136" t="s">
        <v>964</v>
      </c>
      <c r="H124" s="136"/>
      <c r="I124" s="136" t="s">
        <v>587</v>
      </c>
      <c r="J124" s="136"/>
      <c r="K124" s="129" t="s">
        <v>588</v>
      </c>
      <c r="L124" s="130">
        <f>+'C.E PROG. I-II Y III'!O123</f>
        <v>0</v>
      </c>
      <c r="M124" s="117">
        <f t="shared" si="131"/>
        <v>0</v>
      </c>
      <c r="N124" s="130">
        <f>+'C.E PROG. I-II Y III'!AJ123</f>
        <v>0</v>
      </c>
      <c r="O124" s="117">
        <f t="shared" si="132"/>
        <v>0</v>
      </c>
      <c r="P124" s="130">
        <f>+'C.E PROG. I-II Y III'!AL123</f>
        <v>0</v>
      </c>
      <c r="Q124" s="117">
        <f t="shared" si="133"/>
        <v>0</v>
      </c>
      <c r="R124" s="130">
        <f t="shared" ref="R124:S124" si="135">+L124+N124+P124</f>
        <v>0</v>
      </c>
      <c r="S124" s="117">
        <f t="shared" si="135"/>
        <v>0</v>
      </c>
    </row>
    <row r="125" spans="1:19" ht="12" customHeight="1">
      <c r="A125" s="116"/>
      <c r="B125" s="116"/>
      <c r="C125" s="116"/>
      <c r="D125" s="116"/>
      <c r="E125" s="116"/>
      <c r="F125" s="116"/>
      <c r="G125" s="136" t="s">
        <v>964</v>
      </c>
      <c r="H125" s="136"/>
      <c r="I125" s="136" t="s">
        <v>589</v>
      </c>
      <c r="J125" s="136"/>
      <c r="K125" s="129" t="s">
        <v>590</v>
      </c>
      <c r="L125" s="130">
        <f>+'C.E PROG. I-II Y III'!O124</f>
        <v>500000</v>
      </c>
      <c r="M125" s="117">
        <f t="shared" si="131"/>
        <v>1.3003416817545702E-4</v>
      </c>
      <c r="N125" s="130">
        <f>+'C.E PROG. I-II Y III'!AJ124</f>
        <v>93158088</v>
      </c>
      <c r="O125" s="117">
        <f t="shared" si="132"/>
        <v>2.4227468963792052E-2</v>
      </c>
      <c r="P125" s="130">
        <f>+'C.E PROG. I-II Y III'!AL124</f>
        <v>0</v>
      </c>
      <c r="Q125" s="117">
        <f t="shared" si="133"/>
        <v>0</v>
      </c>
      <c r="R125" s="130">
        <f t="shared" ref="R125:S125" si="136">+L125+N125+P125</f>
        <v>93658088</v>
      </c>
      <c r="S125" s="117">
        <f t="shared" si="136"/>
        <v>2.4357503131967509E-2</v>
      </c>
    </row>
    <row r="126" spans="1:19" ht="12" customHeight="1">
      <c r="A126" s="116"/>
      <c r="B126" s="116"/>
      <c r="C126" s="116"/>
      <c r="D126" s="116"/>
      <c r="E126" s="116"/>
      <c r="F126" s="116"/>
      <c r="G126" s="136" t="s">
        <v>964</v>
      </c>
      <c r="H126" s="136"/>
      <c r="I126" s="136" t="s">
        <v>591</v>
      </c>
      <c r="J126" s="136"/>
      <c r="K126" s="129" t="s">
        <v>592</v>
      </c>
      <c r="L126" s="130">
        <f>+'C.E PROG. I-II Y III'!O125</f>
        <v>0</v>
      </c>
      <c r="M126" s="117">
        <f t="shared" si="131"/>
        <v>0</v>
      </c>
      <c r="N126" s="130">
        <f>+'C.E PROG. I-II Y III'!AJ125</f>
        <v>700000</v>
      </c>
      <c r="O126" s="117">
        <f t="shared" si="132"/>
        <v>1.8204783544563985E-4</v>
      </c>
      <c r="P126" s="130">
        <f>+'C.E PROG. I-II Y III'!AL125</f>
        <v>0</v>
      </c>
      <c r="Q126" s="117">
        <f t="shared" si="133"/>
        <v>0</v>
      </c>
      <c r="R126" s="130">
        <f t="shared" ref="R126:S126" si="137">+L126+N126+P126</f>
        <v>700000</v>
      </c>
      <c r="S126" s="117">
        <f t="shared" si="137"/>
        <v>1.8204783544563985E-4</v>
      </c>
    </row>
    <row r="127" spans="1:19" ht="12" customHeight="1">
      <c r="A127" s="116"/>
      <c r="B127" s="116"/>
      <c r="C127" s="116"/>
      <c r="D127" s="116"/>
      <c r="E127" s="116"/>
      <c r="F127" s="116"/>
      <c r="G127" s="131" t="s">
        <v>964</v>
      </c>
      <c r="H127" s="131"/>
      <c r="I127" s="131" t="s">
        <v>593</v>
      </c>
      <c r="J127" s="131"/>
      <c r="K127" s="132" t="s">
        <v>594</v>
      </c>
      <c r="L127" s="130"/>
      <c r="M127" s="134"/>
      <c r="N127" s="130"/>
      <c r="O127" s="134"/>
      <c r="P127" s="130"/>
      <c r="Q127" s="134"/>
      <c r="R127" s="133"/>
      <c r="S127" s="134"/>
    </row>
    <row r="128" spans="1:19" ht="12" customHeight="1">
      <c r="A128" s="116"/>
      <c r="B128" s="116"/>
      <c r="C128" s="116"/>
      <c r="D128" s="116"/>
      <c r="E128" s="116"/>
      <c r="F128" s="116"/>
      <c r="G128" s="136" t="s">
        <v>964</v>
      </c>
      <c r="H128" s="136"/>
      <c r="I128" s="136" t="s">
        <v>595</v>
      </c>
      <c r="J128" s="136"/>
      <c r="K128" s="129" t="s">
        <v>596</v>
      </c>
      <c r="L128" s="130">
        <f>+'C.E PROG. I-II Y III'!O127</f>
        <v>100000</v>
      </c>
      <c r="M128" s="117">
        <f t="shared" ref="M128:M134" si="138">+L128/$R$374*100%</f>
        <v>2.6006833635091406E-5</v>
      </c>
      <c r="N128" s="130">
        <f>+'C.E PROG. I-II Y III'!AJ127</f>
        <v>150000</v>
      </c>
      <c r="O128" s="117">
        <f t="shared" ref="O128:O134" si="139">+N128/$R$374*100%</f>
        <v>3.9010250452637112E-5</v>
      </c>
      <c r="P128" s="130">
        <f>+'C.E PROG. I-II Y III'!AL127</f>
        <v>0</v>
      </c>
      <c r="Q128" s="117">
        <f t="shared" ref="Q128:Q134" si="140">+P128/$R$374*100%</f>
        <v>0</v>
      </c>
      <c r="R128" s="130">
        <f t="shared" ref="R128:S128" si="141">+L128+N128+P128</f>
        <v>250000</v>
      </c>
      <c r="S128" s="117">
        <f t="shared" si="141"/>
        <v>6.5017084087728511E-5</v>
      </c>
    </row>
    <row r="129" spans="1:19" ht="12" customHeight="1">
      <c r="A129" s="116"/>
      <c r="B129" s="116"/>
      <c r="C129" s="116"/>
      <c r="D129" s="116"/>
      <c r="E129" s="116"/>
      <c r="F129" s="116"/>
      <c r="G129" s="136" t="s">
        <v>964</v>
      </c>
      <c r="H129" s="136"/>
      <c r="I129" s="136" t="s">
        <v>597</v>
      </c>
      <c r="J129" s="136"/>
      <c r="K129" s="129" t="s">
        <v>598</v>
      </c>
      <c r="L129" s="130">
        <f>+'C.E PROG. I-II Y III'!O128</f>
        <v>100000</v>
      </c>
      <c r="M129" s="117">
        <f t="shared" si="138"/>
        <v>2.6006833635091406E-5</v>
      </c>
      <c r="N129" s="130">
        <f>+'C.E PROG. I-II Y III'!AJ128</f>
        <v>0</v>
      </c>
      <c r="O129" s="117">
        <f t="shared" si="139"/>
        <v>0</v>
      </c>
      <c r="P129" s="130">
        <f>+'C.E PROG. I-II Y III'!AL128</f>
        <v>0</v>
      </c>
      <c r="Q129" s="117">
        <f t="shared" si="140"/>
        <v>0</v>
      </c>
      <c r="R129" s="130">
        <f t="shared" ref="R129:S129" si="142">+L129+N129+P129</f>
        <v>100000</v>
      </c>
      <c r="S129" s="117">
        <f t="shared" si="142"/>
        <v>2.6006833635091406E-5</v>
      </c>
    </row>
    <row r="130" spans="1:19" ht="12" customHeight="1">
      <c r="A130" s="116"/>
      <c r="B130" s="116"/>
      <c r="C130" s="116"/>
      <c r="D130" s="116"/>
      <c r="E130" s="116"/>
      <c r="F130" s="116"/>
      <c r="G130" s="136" t="s">
        <v>964</v>
      </c>
      <c r="H130" s="136"/>
      <c r="I130" s="136" t="s">
        <v>599</v>
      </c>
      <c r="J130" s="136"/>
      <c r="K130" s="129" t="s">
        <v>600</v>
      </c>
      <c r="L130" s="130">
        <f>+'C.E PROG. I-II Y III'!O129</f>
        <v>100000</v>
      </c>
      <c r="M130" s="117">
        <f t="shared" si="138"/>
        <v>2.6006833635091406E-5</v>
      </c>
      <c r="N130" s="130">
        <f>+'C.E PROG. I-II Y III'!AJ129</f>
        <v>0</v>
      </c>
      <c r="O130" s="117">
        <f t="shared" si="139"/>
        <v>0</v>
      </c>
      <c r="P130" s="130">
        <f>+'C.E PROG. I-II Y III'!AL129</f>
        <v>0</v>
      </c>
      <c r="Q130" s="117">
        <f t="shared" si="140"/>
        <v>0</v>
      </c>
      <c r="R130" s="130">
        <f t="shared" ref="R130:S130" si="143">+L130+N130+P130</f>
        <v>100000</v>
      </c>
      <c r="S130" s="117">
        <f t="shared" si="143"/>
        <v>2.6006833635091406E-5</v>
      </c>
    </row>
    <row r="131" spans="1:19" ht="12" customHeight="1">
      <c r="A131" s="116"/>
      <c r="B131" s="116"/>
      <c r="C131" s="116"/>
      <c r="D131" s="116"/>
      <c r="E131" s="116"/>
      <c r="F131" s="116"/>
      <c r="G131" s="136" t="s">
        <v>964</v>
      </c>
      <c r="H131" s="136"/>
      <c r="I131" s="136" t="s">
        <v>601</v>
      </c>
      <c r="J131" s="136"/>
      <c r="K131" s="129" t="s">
        <v>602</v>
      </c>
      <c r="L131" s="130">
        <f>+'C.E PROG. I-II Y III'!O130</f>
        <v>650000</v>
      </c>
      <c r="M131" s="117">
        <f t="shared" si="138"/>
        <v>1.6904441862809413E-4</v>
      </c>
      <c r="N131" s="130">
        <f>+'C.E PROG. I-II Y III'!AJ130</f>
        <v>0</v>
      </c>
      <c r="O131" s="117">
        <f t="shared" si="139"/>
        <v>0</v>
      </c>
      <c r="P131" s="130">
        <f>+'C.E PROG. I-II Y III'!AL130</f>
        <v>0</v>
      </c>
      <c r="Q131" s="117">
        <f t="shared" si="140"/>
        <v>0</v>
      </c>
      <c r="R131" s="130">
        <f t="shared" ref="R131:S131" si="144">+L131+N131+P131</f>
        <v>650000</v>
      </c>
      <c r="S131" s="117">
        <f t="shared" si="144"/>
        <v>1.6904441862809413E-4</v>
      </c>
    </row>
    <row r="132" spans="1:19" ht="12" customHeight="1">
      <c r="A132" s="116"/>
      <c r="B132" s="116"/>
      <c r="C132" s="116"/>
      <c r="D132" s="116"/>
      <c r="E132" s="116"/>
      <c r="F132" s="116"/>
      <c r="G132" s="136" t="s">
        <v>964</v>
      </c>
      <c r="H132" s="136"/>
      <c r="I132" s="136" t="s">
        <v>603</v>
      </c>
      <c r="J132" s="136"/>
      <c r="K132" s="129" t="s">
        <v>604</v>
      </c>
      <c r="L132" s="130">
        <f>+'C.E PROG. I-II Y III'!O131</f>
        <v>100000</v>
      </c>
      <c r="M132" s="117">
        <f t="shared" si="138"/>
        <v>2.6006833635091406E-5</v>
      </c>
      <c r="N132" s="130">
        <f>+'C.E PROG. I-II Y III'!AJ131</f>
        <v>0</v>
      </c>
      <c r="O132" s="117">
        <f t="shared" si="139"/>
        <v>0</v>
      </c>
      <c r="P132" s="130">
        <f>+'C.E PROG. I-II Y III'!AL131</f>
        <v>0</v>
      </c>
      <c r="Q132" s="117">
        <f t="shared" si="140"/>
        <v>0</v>
      </c>
      <c r="R132" s="130">
        <f t="shared" ref="R132:S132" si="145">+L132+N132+P132</f>
        <v>100000</v>
      </c>
      <c r="S132" s="117">
        <f t="shared" si="145"/>
        <v>2.6006833635091406E-5</v>
      </c>
    </row>
    <row r="133" spans="1:19" ht="12" customHeight="1">
      <c r="A133" s="116"/>
      <c r="B133" s="116"/>
      <c r="C133" s="116"/>
      <c r="D133" s="116"/>
      <c r="E133" s="116"/>
      <c r="F133" s="116"/>
      <c r="G133" s="136" t="s">
        <v>964</v>
      </c>
      <c r="H133" s="136"/>
      <c r="I133" s="136" t="s">
        <v>605</v>
      </c>
      <c r="J133" s="136"/>
      <c r="K133" s="129" t="s">
        <v>606</v>
      </c>
      <c r="L133" s="130">
        <f>+'C.E PROG. I-II Y III'!O132</f>
        <v>100000</v>
      </c>
      <c r="M133" s="117">
        <f t="shared" si="138"/>
        <v>2.6006833635091406E-5</v>
      </c>
      <c r="N133" s="130">
        <f>+'C.E PROG. I-II Y III'!AJ132</f>
        <v>30000</v>
      </c>
      <c r="O133" s="117">
        <f t="shared" si="139"/>
        <v>7.8020500905274214E-6</v>
      </c>
      <c r="P133" s="130">
        <f>+'C.E PROG. I-II Y III'!AL132</f>
        <v>0</v>
      </c>
      <c r="Q133" s="117">
        <f t="shared" si="140"/>
        <v>0</v>
      </c>
      <c r="R133" s="130">
        <f t="shared" ref="R133:S133" si="146">+L133+N133+P133</f>
        <v>130000</v>
      </c>
      <c r="S133" s="117">
        <f t="shared" si="146"/>
        <v>3.3808883725618825E-5</v>
      </c>
    </row>
    <row r="134" spans="1:19" ht="12" customHeight="1">
      <c r="A134" s="116"/>
      <c r="B134" s="116"/>
      <c r="C134" s="116"/>
      <c r="D134" s="116"/>
      <c r="E134" s="116"/>
      <c r="F134" s="116"/>
      <c r="G134" s="136" t="s">
        <v>964</v>
      </c>
      <c r="H134" s="136"/>
      <c r="I134" s="136" t="s">
        <v>607</v>
      </c>
      <c r="J134" s="136"/>
      <c r="K134" s="129" t="s">
        <v>608</v>
      </c>
      <c r="L134" s="130">
        <f>+'C.E PROG. I-II Y III'!O133</f>
        <v>100000</v>
      </c>
      <c r="M134" s="117">
        <f t="shared" si="138"/>
        <v>2.6006833635091406E-5</v>
      </c>
      <c r="N134" s="130">
        <f>+'C.E PROG. I-II Y III'!AJ133</f>
        <v>0</v>
      </c>
      <c r="O134" s="117">
        <f t="shared" si="139"/>
        <v>0</v>
      </c>
      <c r="P134" s="130">
        <f>+'C.E PROG. I-II Y III'!AL133</f>
        <v>0</v>
      </c>
      <c r="Q134" s="117">
        <f t="shared" si="140"/>
        <v>0</v>
      </c>
      <c r="R134" s="130">
        <f t="shared" ref="R134:S134" si="147">+L134+N134+P134</f>
        <v>100000</v>
      </c>
      <c r="S134" s="117">
        <f t="shared" si="147"/>
        <v>2.6006833635091406E-5</v>
      </c>
    </row>
    <row r="135" spans="1:19" ht="12" customHeight="1">
      <c r="A135" s="116"/>
      <c r="B135" s="116"/>
      <c r="C135" s="116"/>
      <c r="D135" s="116"/>
      <c r="E135" s="116"/>
      <c r="F135" s="116"/>
      <c r="G135" s="131" t="s">
        <v>964</v>
      </c>
      <c r="H135" s="131"/>
      <c r="I135" s="131" t="s">
        <v>609</v>
      </c>
      <c r="J135" s="131"/>
      <c r="K135" s="132" t="s">
        <v>610</v>
      </c>
      <c r="L135" s="130"/>
      <c r="M135" s="134"/>
      <c r="N135" s="130"/>
      <c r="O135" s="134"/>
      <c r="P135" s="130"/>
      <c r="Q135" s="134"/>
      <c r="R135" s="133"/>
      <c r="S135" s="134"/>
    </row>
    <row r="136" spans="1:19" ht="12" customHeight="1">
      <c r="A136" s="116"/>
      <c r="B136" s="116"/>
      <c r="C136" s="116"/>
      <c r="D136" s="116"/>
      <c r="E136" s="116"/>
      <c r="F136" s="116"/>
      <c r="G136" s="136" t="s">
        <v>964</v>
      </c>
      <c r="H136" s="136"/>
      <c r="I136" s="136" t="s">
        <v>611</v>
      </c>
      <c r="J136" s="136"/>
      <c r="K136" s="129" t="s">
        <v>612</v>
      </c>
      <c r="L136" s="130">
        <f>+'C.E PROG. I-II Y III'!O135</f>
        <v>620000</v>
      </c>
      <c r="M136" s="117">
        <f t="shared" ref="M136:M137" si="148">+L136/$R$374*100%</f>
        <v>1.6124236853756673E-4</v>
      </c>
      <c r="N136" s="130">
        <f>+'C.E PROG. I-II Y III'!AJ135</f>
        <v>900000</v>
      </c>
      <c r="O136" s="117">
        <f t="shared" ref="O136:O137" si="149">+N136/$R$374*100%</f>
        <v>2.3406150271582267E-4</v>
      </c>
      <c r="P136" s="130">
        <f>+'C.E PROG. I-II Y III'!AL135</f>
        <v>0</v>
      </c>
      <c r="Q136" s="117">
        <f t="shared" ref="Q136:Q137" si="150">+P136/$R$374*100%</f>
        <v>0</v>
      </c>
      <c r="R136" s="130">
        <f t="shared" ref="R136:S136" si="151">+L136+N136+P136</f>
        <v>1520000</v>
      </c>
      <c r="S136" s="117">
        <f t="shared" si="151"/>
        <v>3.9530387125338937E-4</v>
      </c>
    </row>
    <row r="137" spans="1:19" ht="12" customHeight="1">
      <c r="A137" s="116"/>
      <c r="B137" s="116"/>
      <c r="C137" s="116"/>
      <c r="D137" s="116"/>
      <c r="E137" s="116"/>
      <c r="F137" s="116"/>
      <c r="G137" s="136" t="s">
        <v>964</v>
      </c>
      <c r="H137" s="136"/>
      <c r="I137" s="136" t="s">
        <v>613</v>
      </c>
      <c r="J137" s="136"/>
      <c r="K137" s="129" t="s">
        <v>614</v>
      </c>
      <c r="L137" s="130">
        <f>+'C.E PROG. I-II Y III'!O136</f>
        <v>1000000</v>
      </c>
      <c r="M137" s="117">
        <f t="shared" si="148"/>
        <v>2.6006833635091404E-4</v>
      </c>
      <c r="N137" s="130">
        <f>+'C.E PROG. I-II Y III'!AJ136</f>
        <v>10150000</v>
      </c>
      <c r="O137" s="117">
        <f t="shared" si="149"/>
        <v>2.6396936139617779E-3</v>
      </c>
      <c r="P137" s="130">
        <f>+'C.E PROG. I-II Y III'!AL136</f>
        <v>0</v>
      </c>
      <c r="Q137" s="117">
        <f t="shared" si="150"/>
        <v>0</v>
      </c>
      <c r="R137" s="130">
        <f t="shared" ref="R137:S137" si="152">+L137+N137+P137</f>
        <v>11150000</v>
      </c>
      <c r="S137" s="117">
        <f t="shared" si="152"/>
        <v>2.8997619503126921E-3</v>
      </c>
    </row>
    <row r="138" spans="1:19" ht="12" customHeight="1">
      <c r="A138" s="116"/>
      <c r="B138" s="116"/>
      <c r="C138" s="116"/>
      <c r="D138" s="116"/>
      <c r="E138" s="116"/>
      <c r="F138" s="116"/>
      <c r="G138" s="131" t="s">
        <v>964</v>
      </c>
      <c r="H138" s="131"/>
      <c r="I138" s="131" t="s">
        <v>615</v>
      </c>
      <c r="J138" s="131"/>
      <c r="K138" s="132" t="s">
        <v>616</v>
      </c>
      <c r="L138" s="130"/>
      <c r="M138" s="134"/>
      <c r="N138" s="130"/>
      <c r="O138" s="134"/>
      <c r="P138" s="130"/>
      <c r="Q138" s="134"/>
      <c r="R138" s="133"/>
      <c r="S138" s="134"/>
    </row>
    <row r="139" spans="1:19" ht="12" customHeight="1">
      <c r="A139" s="116"/>
      <c r="B139" s="116"/>
      <c r="C139" s="116"/>
      <c r="D139" s="116"/>
      <c r="E139" s="116"/>
      <c r="F139" s="116"/>
      <c r="G139" s="136" t="s">
        <v>964</v>
      </c>
      <c r="H139" s="136"/>
      <c r="I139" s="136" t="s">
        <v>617</v>
      </c>
      <c r="J139" s="136"/>
      <c r="K139" s="129" t="s">
        <v>618</v>
      </c>
      <c r="L139" s="130">
        <f>+'C.E PROG. I-II Y III'!O138</f>
        <v>0</v>
      </c>
      <c r="M139" s="117">
        <f t="shared" ref="M139:M142" si="153">+L139/$R$374*100%</f>
        <v>0</v>
      </c>
      <c r="N139" s="130">
        <f>+'C.E PROG. I-II Y III'!AJ138</f>
        <v>0</v>
      </c>
      <c r="O139" s="117">
        <f t="shared" ref="O139:O142" si="154">+N139/$R$374*100%</f>
        <v>0</v>
      </c>
      <c r="P139" s="130">
        <f>+'C.E PROG. I-II Y III'!AL138</f>
        <v>0</v>
      </c>
      <c r="Q139" s="117">
        <f t="shared" ref="Q139:Q142" si="155">+P139/$R$374*100%</f>
        <v>0</v>
      </c>
      <c r="R139" s="130">
        <f t="shared" ref="R139:S139" si="156">+L139+N139+P139</f>
        <v>0</v>
      </c>
      <c r="S139" s="117">
        <f t="shared" si="156"/>
        <v>0</v>
      </c>
    </row>
    <row r="140" spans="1:19" ht="12" customHeight="1">
      <c r="A140" s="116"/>
      <c r="B140" s="116"/>
      <c r="C140" s="116"/>
      <c r="D140" s="116"/>
      <c r="E140" s="116"/>
      <c r="F140" s="116"/>
      <c r="G140" s="136" t="s">
        <v>964</v>
      </c>
      <c r="H140" s="136"/>
      <c r="I140" s="136" t="s">
        <v>619</v>
      </c>
      <c r="J140" s="136"/>
      <c r="K140" s="129" t="s">
        <v>620</v>
      </c>
      <c r="L140" s="130">
        <f>+'C.E PROG. I-II Y III'!O139</f>
        <v>0</v>
      </c>
      <c r="M140" s="117">
        <f t="shared" si="153"/>
        <v>0</v>
      </c>
      <c r="N140" s="130">
        <f>+'C.E PROG. I-II Y III'!AJ139</f>
        <v>0</v>
      </c>
      <c r="O140" s="117">
        <f t="shared" si="154"/>
        <v>0</v>
      </c>
      <c r="P140" s="130">
        <f>+'C.E PROG. I-II Y III'!AL139</f>
        <v>0</v>
      </c>
      <c r="Q140" s="117">
        <f t="shared" si="155"/>
        <v>0</v>
      </c>
      <c r="R140" s="130">
        <f t="shared" ref="R140:S140" si="157">+L140+N140+P140</f>
        <v>0</v>
      </c>
      <c r="S140" s="117">
        <f t="shared" si="157"/>
        <v>0</v>
      </c>
    </row>
    <row r="141" spans="1:19" ht="12" customHeight="1">
      <c r="A141" s="116"/>
      <c r="B141" s="116"/>
      <c r="C141" s="116"/>
      <c r="D141" s="116"/>
      <c r="E141" s="116"/>
      <c r="F141" s="116"/>
      <c r="G141" s="136" t="s">
        <v>964</v>
      </c>
      <c r="H141" s="136"/>
      <c r="I141" s="136" t="s">
        <v>621</v>
      </c>
      <c r="J141" s="136"/>
      <c r="K141" s="129" t="s">
        <v>622</v>
      </c>
      <c r="L141" s="130">
        <f>+'C.E PROG. I-II Y III'!O140</f>
        <v>0</v>
      </c>
      <c r="M141" s="117">
        <f t="shared" si="153"/>
        <v>0</v>
      </c>
      <c r="N141" s="130">
        <f>+'C.E PROG. I-II Y III'!AJ140</f>
        <v>0</v>
      </c>
      <c r="O141" s="117">
        <f t="shared" si="154"/>
        <v>0</v>
      </c>
      <c r="P141" s="130">
        <f>+'C.E PROG. I-II Y III'!AL140</f>
        <v>0</v>
      </c>
      <c r="Q141" s="117">
        <f t="shared" si="155"/>
        <v>0</v>
      </c>
      <c r="R141" s="130">
        <f t="shared" ref="R141:S141" si="158">+L141+N141+P141</f>
        <v>0</v>
      </c>
      <c r="S141" s="117">
        <f t="shared" si="158"/>
        <v>0</v>
      </c>
    </row>
    <row r="142" spans="1:19" ht="12" customHeight="1">
      <c r="A142" s="116"/>
      <c r="B142" s="116"/>
      <c r="C142" s="116"/>
      <c r="D142" s="116"/>
      <c r="E142" s="116"/>
      <c r="F142" s="116"/>
      <c r="G142" s="136" t="s">
        <v>964</v>
      </c>
      <c r="H142" s="136"/>
      <c r="I142" s="136" t="s">
        <v>623</v>
      </c>
      <c r="J142" s="136"/>
      <c r="K142" s="129" t="s">
        <v>624</v>
      </c>
      <c r="L142" s="130">
        <f>+'C.E PROG. I-II Y III'!O141</f>
        <v>0</v>
      </c>
      <c r="M142" s="117">
        <f t="shared" si="153"/>
        <v>0</v>
      </c>
      <c r="N142" s="130">
        <f>+'C.E PROG. I-II Y III'!AJ141</f>
        <v>0</v>
      </c>
      <c r="O142" s="117">
        <f t="shared" si="154"/>
        <v>0</v>
      </c>
      <c r="P142" s="130">
        <f>+'C.E PROG. I-II Y III'!AL141</f>
        <v>0</v>
      </c>
      <c r="Q142" s="117">
        <f t="shared" si="155"/>
        <v>0</v>
      </c>
      <c r="R142" s="130">
        <f t="shared" ref="R142:S142" si="159">+L142+N142+P142</f>
        <v>0</v>
      </c>
      <c r="S142" s="117">
        <f t="shared" si="159"/>
        <v>0</v>
      </c>
    </row>
    <row r="143" spans="1:19" ht="12" customHeight="1">
      <c r="A143" s="116"/>
      <c r="B143" s="116"/>
      <c r="C143" s="116"/>
      <c r="D143" s="116"/>
      <c r="E143" s="116"/>
      <c r="F143" s="116"/>
      <c r="G143" s="131" t="s">
        <v>964</v>
      </c>
      <c r="H143" s="131"/>
      <c r="I143" s="131" t="s">
        <v>625</v>
      </c>
      <c r="J143" s="131"/>
      <c r="K143" s="132" t="s">
        <v>626</v>
      </c>
      <c r="L143" s="130"/>
      <c r="M143" s="134"/>
      <c r="N143" s="130"/>
      <c r="O143" s="134"/>
      <c r="P143" s="130"/>
      <c r="Q143" s="134"/>
      <c r="R143" s="133"/>
      <c r="S143" s="134"/>
    </row>
    <row r="144" spans="1:19" ht="12" customHeight="1">
      <c r="A144" s="116"/>
      <c r="B144" s="116"/>
      <c r="C144" s="116"/>
      <c r="D144" s="116"/>
      <c r="E144" s="116"/>
      <c r="F144" s="116"/>
      <c r="G144" s="136" t="s">
        <v>964</v>
      </c>
      <c r="H144" s="136"/>
      <c r="I144" s="136" t="s">
        <v>627</v>
      </c>
      <c r="J144" s="136"/>
      <c r="K144" s="129" t="s">
        <v>628</v>
      </c>
      <c r="L144" s="130">
        <f>+'C.E PROG. I-II Y III'!O143</f>
        <v>2057000</v>
      </c>
      <c r="M144" s="117">
        <f t="shared" ref="M144:M151" si="160">+L144/$R$374*100%</f>
        <v>5.3496056787383022E-4</v>
      </c>
      <c r="N144" s="130">
        <f>+'C.E PROG. I-II Y III'!AJ143</f>
        <v>505000</v>
      </c>
      <c r="O144" s="117">
        <f t="shared" ref="O144:O151" si="161">+N144/$R$374*100%</f>
        <v>1.3133450985721161E-4</v>
      </c>
      <c r="P144" s="130">
        <f>+'C.E PROG. I-II Y III'!AL143</f>
        <v>0</v>
      </c>
      <c r="Q144" s="117">
        <f t="shared" ref="Q144:Q151" si="162">+P144/$R$374*100%</f>
        <v>0</v>
      </c>
      <c r="R144" s="130">
        <f t="shared" ref="R144:S144" si="163">+L144+N144+P144</f>
        <v>2562000</v>
      </c>
      <c r="S144" s="117">
        <f t="shared" si="163"/>
        <v>6.6629507773104178E-4</v>
      </c>
    </row>
    <row r="145" spans="1:19" ht="12" customHeight="1">
      <c r="A145" s="116"/>
      <c r="B145" s="116"/>
      <c r="C145" s="116"/>
      <c r="D145" s="116"/>
      <c r="E145" s="116"/>
      <c r="F145" s="116"/>
      <c r="G145" s="136" t="s">
        <v>964</v>
      </c>
      <c r="H145" s="136"/>
      <c r="I145" s="136" t="s">
        <v>629</v>
      </c>
      <c r="J145" s="136"/>
      <c r="K145" s="129" t="s">
        <v>630</v>
      </c>
      <c r="L145" s="130">
        <f>+'C.E PROG. I-II Y III'!O144</f>
        <v>0</v>
      </c>
      <c r="M145" s="117">
        <f t="shared" si="160"/>
        <v>0</v>
      </c>
      <c r="N145" s="130">
        <f>+'C.E PROG. I-II Y III'!AJ144</f>
        <v>0</v>
      </c>
      <c r="O145" s="117">
        <f t="shared" si="161"/>
        <v>0</v>
      </c>
      <c r="P145" s="130">
        <f>+'C.E PROG. I-II Y III'!AL144</f>
        <v>0</v>
      </c>
      <c r="Q145" s="117">
        <f t="shared" si="162"/>
        <v>0</v>
      </c>
      <c r="R145" s="130">
        <f t="shared" ref="R145:S145" si="164">+L145+N145+P145</f>
        <v>0</v>
      </c>
      <c r="S145" s="117">
        <f t="shared" si="164"/>
        <v>0</v>
      </c>
    </row>
    <row r="146" spans="1:19" ht="12" customHeight="1">
      <c r="A146" s="116"/>
      <c r="B146" s="116"/>
      <c r="C146" s="116"/>
      <c r="D146" s="116"/>
      <c r="E146" s="116"/>
      <c r="F146" s="116"/>
      <c r="G146" s="136" t="s">
        <v>964</v>
      </c>
      <c r="H146" s="136"/>
      <c r="I146" s="136" t="s">
        <v>631</v>
      </c>
      <c r="J146" s="136"/>
      <c r="K146" s="129" t="s">
        <v>632</v>
      </c>
      <c r="L146" s="130">
        <f>+'C.E PROG. I-II Y III'!O145</f>
        <v>3170000</v>
      </c>
      <c r="M146" s="117">
        <f t="shared" si="160"/>
        <v>8.2441662623239755E-4</v>
      </c>
      <c r="N146" s="130">
        <f>+'C.E PROG. I-II Y III'!AJ145</f>
        <v>361000</v>
      </c>
      <c r="O146" s="117">
        <f t="shared" si="161"/>
        <v>9.3884669422679979E-5</v>
      </c>
      <c r="P146" s="130">
        <f>+'C.E PROG. I-II Y III'!AL145</f>
        <v>0</v>
      </c>
      <c r="Q146" s="117">
        <f t="shared" si="162"/>
        <v>0</v>
      </c>
      <c r="R146" s="130">
        <f t="shared" ref="R146:S146" si="165">+L146+N146+P146</f>
        <v>3531000</v>
      </c>
      <c r="S146" s="117">
        <f t="shared" si="165"/>
        <v>9.1830129565507752E-4</v>
      </c>
    </row>
    <row r="147" spans="1:19" ht="12" customHeight="1">
      <c r="A147" s="116"/>
      <c r="B147" s="116"/>
      <c r="C147" s="116"/>
      <c r="D147" s="116"/>
      <c r="E147" s="116"/>
      <c r="F147" s="116"/>
      <c r="G147" s="136" t="s">
        <v>964</v>
      </c>
      <c r="H147" s="136"/>
      <c r="I147" s="136" t="s">
        <v>633</v>
      </c>
      <c r="J147" s="136"/>
      <c r="K147" s="129" t="s">
        <v>634</v>
      </c>
      <c r="L147" s="130">
        <f>+'C.E PROG. I-II Y III'!O146</f>
        <v>5950000</v>
      </c>
      <c r="M147" s="117">
        <f t="shared" si="160"/>
        <v>1.5474066012879388E-3</v>
      </c>
      <c r="N147" s="130">
        <f>+'C.E PROG. I-II Y III'!AJ146</f>
        <v>3120000</v>
      </c>
      <c r="O147" s="117">
        <f t="shared" si="161"/>
        <v>8.1141320941485187E-4</v>
      </c>
      <c r="P147" s="130">
        <f>+'C.E PROG. I-II Y III'!AL146</f>
        <v>0</v>
      </c>
      <c r="Q147" s="117">
        <f t="shared" si="162"/>
        <v>0</v>
      </c>
      <c r="R147" s="130">
        <f t="shared" ref="R147:S147" si="166">+L147+N147+P147</f>
        <v>9070000</v>
      </c>
      <c r="S147" s="117">
        <f t="shared" si="166"/>
        <v>2.3588198107027908E-3</v>
      </c>
    </row>
    <row r="148" spans="1:19" ht="12" customHeight="1">
      <c r="A148" s="116"/>
      <c r="B148" s="116"/>
      <c r="C148" s="116"/>
      <c r="D148" s="116"/>
      <c r="E148" s="116"/>
      <c r="F148" s="116"/>
      <c r="G148" s="136" t="s">
        <v>964</v>
      </c>
      <c r="H148" s="136"/>
      <c r="I148" s="136" t="s">
        <v>635</v>
      </c>
      <c r="J148" s="136"/>
      <c r="K148" s="129" t="s">
        <v>636</v>
      </c>
      <c r="L148" s="130">
        <f>+'C.E PROG. I-II Y III'!O147</f>
        <v>1850000</v>
      </c>
      <c r="M148" s="117">
        <f t="shared" si="160"/>
        <v>4.8112642224919103E-4</v>
      </c>
      <c r="N148" s="130">
        <f>+'C.E PROG. I-II Y III'!AJ147</f>
        <v>7604712</v>
      </c>
      <c r="O148" s="117">
        <f t="shared" si="161"/>
        <v>1.9777447982678325E-3</v>
      </c>
      <c r="P148" s="130">
        <f>+'C.E PROG. I-II Y III'!AL147</f>
        <v>0</v>
      </c>
      <c r="Q148" s="117">
        <f t="shared" si="162"/>
        <v>0</v>
      </c>
      <c r="R148" s="130">
        <f t="shared" ref="R148:S148" si="167">+L148+N148+P148</f>
        <v>9454712</v>
      </c>
      <c r="S148" s="117">
        <f t="shared" si="167"/>
        <v>2.4588712205170235E-3</v>
      </c>
    </row>
    <row r="149" spans="1:19" ht="12" customHeight="1">
      <c r="A149" s="116"/>
      <c r="B149" s="116"/>
      <c r="C149" s="116"/>
      <c r="D149" s="116"/>
      <c r="E149" s="116"/>
      <c r="F149" s="116"/>
      <c r="G149" s="136" t="s">
        <v>964</v>
      </c>
      <c r="H149" s="136"/>
      <c r="I149" s="136" t="s">
        <v>637</v>
      </c>
      <c r="J149" s="136"/>
      <c r="K149" s="129" t="s">
        <v>638</v>
      </c>
      <c r="L149" s="130">
        <f>+'C.E PROG. I-II Y III'!O148</f>
        <v>400000</v>
      </c>
      <c r="M149" s="117">
        <f t="shared" si="160"/>
        <v>1.0402733454036562E-4</v>
      </c>
      <c r="N149" s="130">
        <f>+'C.E PROG. I-II Y III'!AJ148</f>
        <v>1100000</v>
      </c>
      <c r="O149" s="117">
        <f t="shared" si="161"/>
        <v>2.8607516998600547E-4</v>
      </c>
      <c r="P149" s="130">
        <f>+'C.E PROG. I-II Y III'!AL148</f>
        <v>0</v>
      </c>
      <c r="Q149" s="117">
        <f t="shared" si="162"/>
        <v>0</v>
      </c>
      <c r="R149" s="130">
        <f t="shared" ref="R149:S149" si="168">+L149+N149+P149</f>
        <v>1500000</v>
      </c>
      <c r="S149" s="117">
        <f t="shared" si="168"/>
        <v>3.9010250452637112E-4</v>
      </c>
    </row>
    <row r="150" spans="1:19" ht="12" customHeight="1">
      <c r="A150" s="116"/>
      <c r="B150" s="116"/>
      <c r="C150" s="116"/>
      <c r="D150" s="116"/>
      <c r="E150" s="116"/>
      <c r="F150" s="116"/>
      <c r="G150" s="136" t="s">
        <v>964</v>
      </c>
      <c r="H150" s="136"/>
      <c r="I150" s="136" t="s">
        <v>639</v>
      </c>
      <c r="J150" s="136"/>
      <c r="K150" s="129" t="s">
        <v>640</v>
      </c>
      <c r="L150" s="130">
        <f>+'C.E PROG. I-II Y III'!O149</f>
        <v>0</v>
      </c>
      <c r="M150" s="117">
        <f t="shared" si="160"/>
        <v>0</v>
      </c>
      <c r="N150" s="130">
        <f>+'C.E PROG. I-II Y III'!AJ149</f>
        <v>0</v>
      </c>
      <c r="O150" s="117">
        <f t="shared" si="161"/>
        <v>0</v>
      </c>
      <c r="P150" s="130">
        <f>+'C.E PROG. I-II Y III'!AL149</f>
        <v>0</v>
      </c>
      <c r="Q150" s="117">
        <f t="shared" si="162"/>
        <v>0</v>
      </c>
      <c r="R150" s="130">
        <f t="shared" ref="R150:S150" si="169">+L150+N150+P150</f>
        <v>0</v>
      </c>
      <c r="S150" s="117">
        <f t="shared" si="169"/>
        <v>0</v>
      </c>
    </row>
    <row r="151" spans="1:19" ht="12" customHeight="1">
      <c r="A151" s="116"/>
      <c r="B151" s="116"/>
      <c r="C151" s="116"/>
      <c r="D151" s="116"/>
      <c r="E151" s="116"/>
      <c r="F151" s="116"/>
      <c r="G151" s="136" t="s">
        <v>964</v>
      </c>
      <c r="H151" s="136"/>
      <c r="I151" s="136" t="s">
        <v>641</v>
      </c>
      <c r="J151" s="136"/>
      <c r="K151" s="129" t="s">
        <v>642</v>
      </c>
      <c r="L151" s="130">
        <f>+'C.E PROG. I-II Y III'!O150</f>
        <v>260000</v>
      </c>
      <c r="M151" s="117">
        <f t="shared" si="160"/>
        <v>6.7617767451237651E-5</v>
      </c>
      <c r="N151" s="130">
        <f>+'C.E PROG. I-II Y III'!AJ150</f>
        <v>200000</v>
      </c>
      <c r="O151" s="117">
        <f t="shared" si="161"/>
        <v>5.2013667270182812E-5</v>
      </c>
      <c r="P151" s="130">
        <f>+'C.E PROG. I-II Y III'!AL150</f>
        <v>0</v>
      </c>
      <c r="Q151" s="117">
        <f t="shared" si="162"/>
        <v>0</v>
      </c>
      <c r="R151" s="130">
        <f t="shared" ref="R151:S151" si="170">+L151+N151+P151</f>
        <v>460000</v>
      </c>
      <c r="S151" s="117">
        <f t="shared" si="170"/>
        <v>1.1963143472142046E-4</v>
      </c>
    </row>
    <row r="152" spans="1:19" ht="12" customHeight="1">
      <c r="A152" s="116"/>
      <c r="B152" s="116"/>
      <c r="C152" s="116"/>
      <c r="D152" s="116"/>
      <c r="E152" s="116"/>
      <c r="F152" s="116"/>
      <c r="G152" s="136"/>
      <c r="H152" s="136"/>
      <c r="I152" s="136"/>
      <c r="J152" s="136"/>
      <c r="K152" s="138"/>
      <c r="L152" s="130"/>
      <c r="M152" s="117"/>
      <c r="N152" s="130"/>
      <c r="O152" s="117"/>
      <c r="P152" s="130"/>
      <c r="Q152" s="117"/>
      <c r="R152" s="130"/>
      <c r="S152" s="117"/>
    </row>
    <row r="153" spans="1:19" ht="12" hidden="1" customHeight="1">
      <c r="A153" s="116"/>
      <c r="B153" s="116"/>
      <c r="C153" s="116"/>
      <c r="D153" s="116"/>
      <c r="E153" s="116"/>
      <c r="F153" s="116"/>
      <c r="G153" s="136"/>
      <c r="H153" s="136"/>
      <c r="I153" s="136"/>
      <c r="J153" s="136"/>
      <c r="K153" s="138"/>
      <c r="L153" s="130"/>
      <c r="M153" s="117"/>
      <c r="N153" s="130">
        <f>+'C.E PROG. I-II Y III'!AJ152</f>
        <v>0</v>
      </c>
      <c r="O153" s="117"/>
      <c r="P153" s="130">
        <f>+'C.E PROG. I-II Y III'!AL152</f>
        <v>0</v>
      </c>
      <c r="Q153" s="117"/>
      <c r="R153" s="130"/>
      <c r="S153" s="117"/>
    </row>
    <row r="154" spans="1:19" ht="12" hidden="1" customHeight="1">
      <c r="A154" s="116"/>
      <c r="B154" s="116"/>
      <c r="C154" s="116"/>
      <c r="D154" s="116"/>
      <c r="E154" s="116"/>
      <c r="F154" s="116"/>
      <c r="G154" s="116"/>
      <c r="H154" s="116"/>
      <c r="I154" s="116"/>
      <c r="J154" s="116"/>
      <c r="K154" s="129"/>
      <c r="L154" s="130"/>
      <c r="M154" s="117"/>
      <c r="N154" s="130">
        <f>+'C.E PROG. I-II Y III'!AJ153</f>
        <v>0</v>
      </c>
      <c r="O154" s="117"/>
      <c r="P154" s="130">
        <f>+'C.E PROG. I-II Y III'!AL153</f>
        <v>0</v>
      </c>
      <c r="Q154" s="117"/>
      <c r="R154" s="130"/>
      <c r="S154" s="117"/>
    </row>
    <row r="155" spans="1:19" ht="12" customHeight="1">
      <c r="A155" s="116"/>
      <c r="B155" s="116"/>
      <c r="C155" s="116"/>
      <c r="D155" s="116"/>
      <c r="E155" s="116"/>
      <c r="F155" s="116"/>
      <c r="G155" s="136"/>
      <c r="H155" s="136"/>
      <c r="I155" s="131">
        <v>3</v>
      </c>
      <c r="J155" s="131"/>
      <c r="K155" s="132" t="s">
        <v>643</v>
      </c>
      <c r="L155" s="130"/>
      <c r="M155" s="134"/>
      <c r="N155" s="130"/>
      <c r="O155" s="134"/>
      <c r="P155" s="130"/>
      <c r="Q155" s="134"/>
      <c r="R155" s="133"/>
      <c r="S155" s="134"/>
    </row>
    <row r="156" spans="1:19" ht="12" customHeight="1">
      <c r="A156" s="116"/>
      <c r="B156" s="116"/>
      <c r="C156" s="116"/>
      <c r="D156" s="116"/>
      <c r="E156" s="116"/>
      <c r="F156" s="116"/>
      <c r="G156" s="136" t="s">
        <v>964</v>
      </c>
      <c r="H156" s="136"/>
      <c r="I156" s="131" t="s">
        <v>644</v>
      </c>
      <c r="J156" s="131"/>
      <c r="K156" s="132" t="s">
        <v>645</v>
      </c>
      <c r="L156" s="130"/>
      <c r="M156" s="134"/>
      <c r="N156" s="130"/>
      <c r="O156" s="134"/>
      <c r="P156" s="130"/>
      <c r="Q156" s="134"/>
      <c r="R156" s="133"/>
      <c r="S156" s="134"/>
    </row>
    <row r="157" spans="1:19" ht="12" customHeight="1">
      <c r="A157" s="116"/>
      <c r="B157" s="116"/>
      <c r="C157" s="116"/>
      <c r="D157" s="116"/>
      <c r="E157" s="116"/>
      <c r="F157" s="116"/>
      <c r="G157" s="136" t="s">
        <v>964</v>
      </c>
      <c r="H157" s="136"/>
      <c r="I157" s="136" t="s">
        <v>646</v>
      </c>
      <c r="J157" s="136"/>
      <c r="K157" s="129" t="s">
        <v>647</v>
      </c>
      <c r="L157" s="130">
        <f>+'C.E PROG. I-II Y III'!O154</f>
        <v>0</v>
      </c>
      <c r="M157" s="117">
        <f t="shared" ref="M157:M160" si="171">+L157/$R$374*100%</f>
        <v>0</v>
      </c>
      <c r="N157" s="130">
        <f>+'C.E PROG. I-II Y III'!AJ154</f>
        <v>0</v>
      </c>
      <c r="O157" s="117">
        <f t="shared" ref="O157:O160" si="172">+N157/$R$374*100%</f>
        <v>0</v>
      </c>
      <c r="P157" s="130">
        <f>+'C.E PROG. I-II Y III'!AL154</f>
        <v>0</v>
      </c>
      <c r="Q157" s="117">
        <f t="shared" ref="Q157:Q160" si="173">+P157/$R$374*100%</f>
        <v>0</v>
      </c>
      <c r="R157" s="130">
        <f t="shared" ref="R157:S157" si="174">+L157+N157+P157</f>
        <v>0</v>
      </c>
      <c r="S157" s="117">
        <f t="shared" si="174"/>
        <v>0</v>
      </c>
    </row>
    <row r="158" spans="1:19" ht="12" customHeight="1">
      <c r="A158" s="116"/>
      <c r="B158" s="116"/>
      <c r="C158" s="116"/>
      <c r="D158" s="116"/>
      <c r="E158" s="116"/>
      <c r="F158" s="116"/>
      <c r="G158" s="136" t="s">
        <v>964</v>
      </c>
      <c r="H158" s="136"/>
      <c r="I158" s="136" t="s">
        <v>648</v>
      </c>
      <c r="J158" s="136"/>
      <c r="K158" s="129" t="s">
        <v>649</v>
      </c>
      <c r="L158" s="130">
        <f>+'C.E PROG. I-II Y III'!O155</f>
        <v>0</v>
      </c>
      <c r="M158" s="117">
        <f t="shared" si="171"/>
        <v>0</v>
      </c>
      <c r="N158" s="130">
        <f>+'C.E PROG. I-II Y III'!AJ155</f>
        <v>0</v>
      </c>
      <c r="O158" s="117">
        <f t="shared" si="172"/>
        <v>0</v>
      </c>
      <c r="P158" s="130">
        <f>+'C.E PROG. I-II Y III'!AL155</f>
        <v>0</v>
      </c>
      <c r="Q158" s="117">
        <f t="shared" si="173"/>
        <v>0</v>
      </c>
      <c r="R158" s="130">
        <f t="shared" ref="R158:S158" si="175">+L158+N158+P158</f>
        <v>0</v>
      </c>
      <c r="S158" s="117">
        <f t="shared" si="175"/>
        <v>0</v>
      </c>
    </row>
    <row r="159" spans="1:19" ht="12" customHeight="1">
      <c r="A159" s="116"/>
      <c r="B159" s="116"/>
      <c r="C159" s="116"/>
      <c r="D159" s="116"/>
      <c r="E159" s="116"/>
      <c r="F159" s="116"/>
      <c r="G159" s="136" t="s">
        <v>964</v>
      </c>
      <c r="H159" s="136"/>
      <c r="I159" s="136" t="s">
        <v>650</v>
      </c>
      <c r="J159" s="136"/>
      <c r="K159" s="129" t="s">
        <v>651</v>
      </c>
      <c r="L159" s="130">
        <f>+'C.E PROG. I-II Y III'!O156</f>
        <v>300000</v>
      </c>
      <c r="M159" s="117">
        <f t="shared" si="171"/>
        <v>7.8020500905274224E-5</v>
      </c>
      <c r="N159" s="130">
        <f>+'C.E PROG. I-II Y III'!AJ156</f>
        <v>900000</v>
      </c>
      <c r="O159" s="117">
        <f t="shared" si="172"/>
        <v>2.3406150271582267E-4</v>
      </c>
      <c r="P159" s="130">
        <f>+'C.E PROG. I-II Y III'!AL156</f>
        <v>0</v>
      </c>
      <c r="Q159" s="117">
        <f t="shared" si="173"/>
        <v>0</v>
      </c>
      <c r="R159" s="130">
        <f t="shared" ref="R159:S159" si="176">+L159+N159+P159</f>
        <v>1200000</v>
      </c>
      <c r="S159" s="117">
        <f t="shared" si="176"/>
        <v>3.120820036210969E-4</v>
      </c>
    </row>
    <row r="160" spans="1:19" ht="12" customHeight="1">
      <c r="A160" s="116"/>
      <c r="B160" s="116"/>
      <c r="C160" s="116"/>
      <c r="D160" s="116"/>
      <c r="E160" s="116"/>
      <c r="F160" s="116"/>
      <c r="G160" s="136" t="s">
        <v>964</v>
      </c>
      <c r="H160" s="136"/>
      <c r="I160" s="136" t="s">
        <v>652</v>
      </c>
      <c r="J160" s="136"/>
      <c r="K160" s="129" t="s">
        <v>653</v>
      </c>
      <c r="L160" s="130">
        <f>+'C.E PROG. I-II Y III'!O157</f>
        <v>0</v>
      </c>
      <c r="M160" s="117">
        <f t="shared" si="171"/>
        <v>0</v>
      </c>
      <c r="N160" s="130">
        <f>+'C.E PROG. I-II Y III'!AJ157</f>
        <v>0</v>
      </c>
      <c r="O160" s="117">
        <f t="shared" si="172"/>
        <v>0</v>
      </c>
      <c r="P160" s="130">
        <f>+'C.E PROG. I-II Y III'!AL157</f>
        <v>0</v>
      </c>
      <c r="Q160" s="117">
        <f t="shared" si="173"/>
        <v>0</v>
      </c>
      <c r="R160" s="130">
        <f t="shared" ref="R160:S160" si="177">+L160+N160+P160</f>
        <v>0</v>
      </c>
      <c r="S160" s="117">
        <f t="shared" si="177"/>
        <v>0</v>
      </c>
    </row>
    <row r="161" spans="1:19" ht="12" customHeight="1">
      <c r="A161" s="116"/>
      <c r="B161" s="116"/>
      <c r="C161" s="116"/>
      <c r="D161" s="116"/>
      <c r="E161" s="116"/>
      <c r="F161" s="116"/>
      <c r="G161" s="136"/>
      <c r="H161" s="136"/>
      <c r="I161" s="136"/>
      <c r="J161" s="136"/>
      <c r="K161" s="129"/>
      <c r="L161" s="130"/>
      <c r="M161" s="117"/>
      <c r="N161" s="130"/>
      <c r="O161" s="117"/>
      <c r="P161" s="130"/>
      <c r="Q161" s="117"/>
      <c r="R161" s="130"/>
      <c r="S161" s="117"/>
    </row>
    <row r="162" spans="1:19" ht="12" customHeight="1">
      <c r="A162" s="116"/>
      <c r="B162" s="116"/>
      <c r="C162" s="116"/>
      <c r="D162" s="116"/>
      <c r="E162" s="116"/>
      <c r="F162" s="116"/>
      <c r="G162" s="131" t="s">
        <v>320</v>
      </c>
      <c r="H162" s="131"/>
      <c r="I162" s="141">
        <v>9</v>
      </c>
      <c r="J162" s="141"/>
      <c r="K162" s="132" t="s">
        <v>178</v>
      </c>
      <c r="L162" s="130"/>
      <c r="M162" s="134"/>
      <c r="N162" s="130"/>
      <c r="O162" s="134"/>
      <c r="P162" s="130"/>
      <c r="Q162" s="134"/>
      <c r="R162" s="133"/>
      <c r="S162" s="134"/>
    </row>
    <row r="163" spans="1:19" ht="12" customHeight="1">
      <c r="A163" s="116"/>
      <c r="B163" s="116"/>
      <c r="C163" s="116"/>
      <c r="D163" s="116"/>
      <c r="E163" s="116"/>
      <c r="F163" s="116"/>
      <c r="G163" s="136" t="s">
        <v>964</v>
      </c>
      <c r="H163" s="136"/>
      <c r="I163" s="131" t="s">
        <v>654</v>
      </c>
      <c r="J163" s="131"/>
      <c r="K163" s="132" t="s">
        <v>655</v>
      </c>
      <c r="L163" s="130"/>
      <c r="M163" s="134"/>
      <c r="N163" s="130"/>
      <c r="O163" s="134"/>
      <c r="P163" s="130"/>
      <c r="Q163" s="134"/>
      <c r="R163" s="133"/>
      <c r="S163" s="134"/>
    </row>
    <row r="164" spans="1:19" ht="12" customHeight="1">
      <c r="A164" s="116"/>
      <c r="B164" s="116"/>
      <c r="C164" s="116"/>
      <c r="D164" s="116"/>
      <c r="E164" s="116"/>
      <c r="F164" s="116"/>
      <c r="G164" s="136" t="s">
        <v>964</v>
      </c>
      <c r="H164" s="136"/>
      <c r="I164" s="136" t="s">
        <v>656</v>
      </c>
      <c r="J164" s="136"/>
      <c r="K164" s="129" t="s">
        <v>657</v>
      </c>
      <c r="L164" s="130">
        <f>+'C.E PROG. I-II Y III'!O161</f>
        <v>0</v>
      </c>
      <c r="M164" s="117">
        <f>+L164/$R$374*100%</f>
        <v>0</v>
      </c>
      <c r="N164" s="130">
        <f>+'C.E PROG. I-II Y III'!AJ161</f>
        <v>0</v>
      </c>
      <c r="O164" s="117">
        <f>+N164/$R$374*100%</f>
        <v>0</v>
      </c>
      <c r="P164" s="130">
        <f>+'C.E PROG. I-II Y III'!AL161</f>
        <v>0</v>
      </c>
      <c r="Q164" s="117">
        <f>+P164/$R$374*100%</f>
        <v>0</v>
      </c>
      <c r="R164" s="130">
        <f t="shared" ref="R164:S164" si="178">+L164+N164+P164</f>
        <v>0</v>
      </c>
      <c r="S164" s="117">
        <f t="shared" si="178"/>
        <v>0</v>
      </c>
    </row>
    <row r="165" spans="1:19" ht="12" customHeight="1">
      <c r="A165" s="116"/>
      <c r="B165" s="116"/>
      <c r="C165" s="116"/>
      <c r="D165" s="116"/>
      <c r="E165" s="116"/>
      <c r="F165" s="116"/>
      <c r="G165" s="116"/>
      <c r="H165" s="116"/>
      <c r="I165" s="116"/>
      <c r="J165" s="116"/>
      <c r="K165" s="129"/>
      <c r="L165" s="130"/>
      <c r="M165" s="117"/>
      <c r="N165" s="130"/>
      <c r="O165" s="117"/>
      <c r="P165" s="130"/>
      <c r="Q165" s="117"/>
      <c r="R165" s="130"/>
      <c r="S165" s="117"/>
    </row>
    <row r="166" spans="1:19" ht="12" customHeight="1">
      <c r="A166" s="116"/>
      <c r="B166" s="131" t="s">
        <v>968</v>
      </c>
      <c r="C166" s="141" t="s">
        <v>969</v>
      </c>
      <c r="D166" s="116"/>
      <c r="E166" s="116"/>
      <c r="F166" s="116"/>
      <c r="G166" s="136" t="s">
        <v>320</v>
      </c>
      <c r="H166" s="136"/>
      <c r="I166" s="116"/>
      <c r="J166" s="116"/>
      <c r="K166" s="129"/>
      <c r="L166" s="158">
        <f t="shared" ref="L166:S166" si="179">+L168+L187</f>
        <v>4200000</v>
      </c>
      <c r="M166" s="159">
        <f t="shared" si="179"/>
        <v>1.0922870126738391E-3</v>
      </c>
      <c r="N166" s="158">
        <f t="shared" si="179"/>
        <v>22258556</v>
      </c>
      <c r="O166" s="159">
        <f t="shared" si="179"/>
        <v>5.7887456284936561E-3</v>
      </c>
      <c r="P166" s="158">
        <f t="shared" si="179"/>
        <v>0</v>
      </c>
      <c r="Q166" s="159">
        <f t="shared" si="179"/>
        <v>0</v>
      </c>
      <c r="R166" s="158">
        <f t="shared" si="179"/>
        <v>26458556</v>
      </c>
      <c r="S166" s="159">
        <f t="shared" si="179"/>
        <v>6.8810326411674954E-3</v>
      </c>
    </row>
    <row r="167" spans="1:19" ht="12" hidden="1" customHeight="1">
      <c r="A167" s="116"/>
      <c r="B167" s="131"/>
      <c r="C167" s="141"/>
      <c r="D167" s="116"/>
      <c r="E167" s="116"/>
      <c r="F167" s="116"/>
      <c r="G167" s="136"/>
      <c r="H167" s="136"/>
      <c r="I167" s="141"/>
      <c r="J167" s="141"/>
      <c r="K167" s="132"/>
      <c r="L167" s="130"/>
      <c r="M167" s="117"/>
      <c r="N167" s="130"/>
      <c r="O167" s="117"/>
      <c r="P167" s="130"/>
      <c r="Q167" s="117"/>
      <c r="R167" s="130"/>
      <c r="S167" s="117"/>
    </row>
    <row r="168" spans="1:19" ht="12" customHeight="1">
      <c r="A168" s="116"/>
      <c r="B168" s="131"/>
      <c r="C168" s="136" t="s">
        <v>970</v>
      </c>
      <c r="D168" s="116" t="s">
        <v>971</v>
      </c>
      <c r="E168" s="116"/>
      <c r="F168" s="116"/>
      <c r="G168" s="136"/>
      <c r="H168" s="136"/>
      <c r="I168" s="141"/>
      <c r="J168" s="141"/>
      <c r="K168" s="132"/>
      <c r="L168" s="133">
        <f t="shared" ref="L168:S168" si="180">SUM(L171:L185)</f>
        <v>4200000</v>
      </c>
      <c r="M168" s="134">
        <f t="shared" si="180"/>
        <v>1.0922870126738391E-3</v>
      </c>
      <c r="N168" s="133">
        <f t="shared" si="180"/>
        <v>22258556</v>
      </c>
      <c r="O168" s="134">
        <f t="shared" si="180"/>
        <v>5.7887456284936561E-3</v>
      </c>
      <c r="P168" s="133">
        <f t="shared" si="180"/>
        <v>0</v>
      </c>
      <c r="Q168" s="134">
        <f t="shared" si="180"/>
        <v>0</v>
      </c>
      <c r="R168" s="133">
        <f t="shared" si="180"/>
        <v>26458556</v>
      </c>
      <c r="S168" s="134">
        <f t="shared" si="180"/>
        <v>6.8810326411674954E-3</v>
      </c>
    </row>
    <row r="169" spans="1:19" ht="12" customHeight="1">
      <c r="A169" s="116"/>
      <c r="B169" s="131"/>
      <c r="C169" s="136"/>
      <c r="D169" s="116"/>
      <c r="E169" s="116"/>
      <c r="F169" s="116"/>
      <c r="G169" s="136"/>
      <c r="H169" s="136"/>
      <c r="I169" s="141">
        <v>3</v>
      </c>
      <c r="J169" s="141"/>
      <c r="K169" s="132" t="s">
        <v>175</v>
      </c>
      <c r="L169" s="130"/>
      <c r="M169" s="117"/>
      <c r="N169" s="130"/>
      <c r="O169" s="117"/>
      <c r="P169" s="130"/>
      <c r="Q169" s="117"/>
      <c r="R169" s="130"/>
      <c r="S169" s="117"/>
    </row>
    <row r="170" spans="1:19" ht="12" customHeight="1">
      <c r="A170" s="116"/>
      <c r="B170" s="116"/>
      <c r="C170" s="116"/>
      <c r="D170" s="116"/>
      <c r="E170" s="116"/>
      <c r="F170" s="116"/>
      <c r="G170" s="131" t="s">
        <v>970</v>
      </c>
      <c r="H170" s="131"/>
      <c r="I170" s="131" t="s">
        <v>658</v>
      </c>
      <c r="J170" s="131"/>
      <c r="K170" s="132" t="s">
        <v>659</v>
      </c>
      <c r="L170" s="133"/>
      <c r="M170" s="134"/>
      <c r="N170" s="133"/>
      <c r="O170" s="134"/>
      <c r="P170" s="133"/>
      <c r="Q170" s="134"/>
      <c r="R170" s="133"/>
      <c r="S170" s="134"/>
    </row>
    <row r="171" spans="1:19" ht="12" customHeight="1">
      <c r="A171" s="116"/>
      <c r="B171" s="116"/>
      <c r="C171" s="116"/>
      <c r="D171" s="116"/>
      <c r="E171" s="116"/>
      <c r="F171" s="116"/>
      <c r="G171" s="136" t="s">
        <v>970</v>
      </c>
      <c r="H171" s="136"/>
      <c r="I171" s="136" t="s">
        <v>660</v>
      </c>
      <c r="J171" s="136"/>
      <c r="K171" s="129" t="s">
        <v>661</v>
      </c>
      <c r="L171" s="130">
        <f>+'C.E PROG. I-II Y III'!O167</f>
        <v>0</v>
      </c>
      <c r="M171" s="117">
        <f t="shared" ref="M171:M172" si="181">+L171/$R$374*100%</f>
        <v>0</v>
      </c>
      <c r="N171" s="130">
        <f>+'C.E PROG. I-II Y III'!AJ167</f>
        <v>0</v>
      </c>
      <c r="O171" s="117">
        <f t="shared" ref="O171:O172" si="182">+N171/$R$374*100%</f>
        <v>0</v>
      </c>
      <c r="P171" s="130">
        <f>+'C.E PROG. I-II Y III'!AL167</f>
        <v>0</v>
      </c>
      <c r="Q171" s="117">
        <f t="shared" ref="Q171:Q172" si="183">+P171/$R$374*100%</f>
        <v>0</v>
      </c>
      <c r="R171" s="130">
        <f t="shared" ref="R171:S171" si="184">+L171+N171+P171</f>
        <v>0</v>
      </c>
      <c r="S171" s="117">
        <f t="shared" si="184"/>
        <v>0</v>
      </c>
    </row>
    <row r="172" spans="1:19" ht="12" customHeight="1">
      <c r="A172" s="116"/>
      <c r="B172" s="116"/>
      <c r="C172" s="116"/>
      <c r="D172" s="116"/>
      <c r="E172" s="116"/>
      <c r="F172" s="116"/>
      <c r="G172" s="136" t="s">
        <v>970</v>
      </c>
      <c r="H172" s="136"/>
      <c r="I172" s="136" t="s">
        <v>662</v>
      </c>
      <c r="J172" s="136"/>
      <c r="K172" s="129" t="s">
        <v>663</v>
      </c>
      <c r="L172" s="130">
        <f>+'C.E PROG. I-II Y III'!O168</f>
        <v>0</v>
      </c>
      <c r="M172" s="117">
        <f t="shared" si="181"/>
        <v>0</v>
      </c>
      <c r="N172" s="130">
        <f>+'C.E PROG. I-II Y III'!AJ168</f>
        <v>0</v>
      </c>
      <c r="O172" s="117">
        <f t="shared" si="182"/>
        <v>0</v>
      </c>
      <c r="P172" s="130">
        <f>+'C.E PROG. I-II Y III'!AL168</f>
        <v>0</v>
      </c>
      <c r="Q172" s="117">
        <f t="shared" si="183"/>
        <v>0</v>
      </c>
      <c r="R172" s="130">
        <f t="shared" ref="R172:S172" si="185">+L172+N172+P172</f>
        <v>0</v>
      </c>
      <c r="S172" s="117">
        <f t="shared" si="185"/>
        <v>0</v>
      </c>
    </row>
    <row r="173" spans="1:19" ht="12" customHeight="1">
      <c r="A173" s="116"/>
      <c r="B173" s="116"/>
      <c r="C173" s="116"/>
      <c r="D173" s="116"/>
      <c r="E173" s="116"/>
      <c r="F173" s="116"/>
      <c r="G173" s="131" t="s">
        <v>970</v>
      </c>
      <c r="H173" s="131"/>
      <c r="I173" s="131" t="s">
        <v>664</v>
      </c>
      <c r="J173" s="131"/>
      <c r="K173" s="132" t="s">
        <v>665</v>
      </c>
      <c r="L173" s="130"/>
      <c r="M173" s="134"/>
      <c r="N173" s="130"/>
      <c r="O173" s="134"/>
      <c r="P173" s="130"/>
      <c r="Q173" s="134"/>
      <c r="R173" s="133"/>
      <c r="S173" s="134"/>
    </row>
    <row r="174" spans="1:19" ht="12" customHeight="1">
      <c r="A174" s="116"/>
      <c r="B174" s="116"/>
      <c r="C174" s="116"/>
      <c r="D174" s="116"/>
      <c r="E174" s="116"/>
      <c r="F174" s="116"/>
      <c r="G174" s="136" t="s">
        <v>970</v>
      </c>
      <c r="H174" s="136"/>
      <c r="I174" s="136" t="s">
        <v>666</v>
      </c>
      <c r="J174" s="136"/>
      <c r="K174" s="129" t="s">
        <v>667</v>
      </c>
      <c r="L174" s="130">
        <f>+'C.E PROG. I-II Y III'!O170</f>
        <v>0</v>
      </c>
      <c r="M174" s="117">
        <f t="shared" ref="M174:M180" si="186">+L174/$R$374*100%</f>
        <v>0</v>
      </c>
      <c r="N174" s="130">
        <f>+'C.E PROG. I-II Y III'!AJ170</f>
        <v>0</v>
      </c>
      <c r="O174" s="117">
        <f t="shared" ref="O174:O180" si="187">+N174/$R$374*100%</f>
        <v>0</v>
      </c>
      <c r="P174" s="130">
        <f>+'C.E PROG. I-II Y III'!AL170</f>
        <v>0</v>
      </c>
      <c r="Q174" s="117">
        <f t="shared" ref="Q174:Q180" si="188">+P174/$R$374*100%</f>
        <v>0</v>
      </c>
      <c r="R174" s="130">
        <f t="shared" ref="R174:S174" si="189">+L174+N174+P174</f>
        <v>0</v>
      </c>
      <c r="S174" s="117">
        <f t="shared" si="189"/>
        <v>0</v>
      </c>
    </row>
    <row r="175" spans="1:19" ht="12" customHeight="1">
      <c r="A175" s="116"/>
      <c r="B175" s="116"/>
      <c r="C175" s="116"/>
      <c r="D175" s="116"/>
      <c r="E175" s="116"/>
      <c r="F175" s="116"/>
      <c r="G175" s="136" t="s">
        <v>970</v>
      </c>
      <c r="H175" s="136"/>
      <c r="I175" s="136" t="s">
        <v>668</v>
      </c>
      <c r="J175" s="136"/>
      <c r="K175" s="129" t="s">
        <v>669</v>
      </c>
      <c r="L175" s="130">
        <f>+'C.E PROG. I-II Y III'!O171</f>
        <v>0</v>
      </c>
      <c r="M175" s="117">
        <f t="shared" si="186"/>
        <v>0</v>
      </c>
      <c r="N175" s="130">
        <f>+'C.E PROG. I-II Y III'!AJ171</f>
        <v>0</v>
      </c>
      <c r="O175" s="117">
        <f t="shared" si="187"/>
        <v>0</v>
      </c>
      <c r="P175" s="130">
        <f>+'C.E PROG. I-II Y III'!AL171</f>
        <v>0</v>
      </c>
      <c r="Q175" s="117">
        <f t="shared" si="188"/>
        <v>0</v>
      </c>
      <c r="R175" s="130">
        <f t="shared" ref="R175:S175" si="190">+L175+N175+P175</f>
        <v>0</v>
      </c>
      <c r="S175" s="117">
        <f t="shared" si="190"/>
        <v>0</v>
      </c>
    </row>
    <row r="176" spans="1:19" ht="12" customHeight="1">
      <c r="A176" s="116"/>
      <c r="B176" s="116"/>
      <c r="C176" s="116"/>
      <c r="D176" s="116"/>
      <c r="E176" s="116"/>
      <c r="F176" s="116"/>
      <c r="G176" s="136" t="s">
        <v>970</v>
      </c>
      <c r="H176" s="136"/>
      <c r="I176" s="136" t="s">
        <v>670</v>
      </c>
      <c r="J176" s="136"/>
      <c r="K176" s="129" t="s">
        <v>671</v>
      </c>
      <c r="L176" s="130">
        <f>+'C.E PROG. I-II Y III'!O172</f>
        <v>0</v>
      </c>
      <c r="M176" s="117">
        <f t="shared" si="186"/>
        <v>0</v>
      </c>
      <c r="N176" s="130">
        <f>+'C.E PROG. I-II Y III'!AJ172</f>
        <v>13258556</v>
      </c>
      <c r="O176" s="117">
        <f t="shared" si="187"/>
        <v>3.44813060133543E-3</v>
      </c>
      <c r="P176" s="130">
        <f>+'C.E PROG. I-II Y III'!AL172</f>
        <v>0</v>
      </c>
      <c r="Q176" s="117">
        <f t="shared" si="188"/>
        <v>0</v>
      </c>
      <c r="R176" s="130">
        <f t="shared" ref="R176:S176" si="191">+L176+N176+P176</f>
        <v>13258556</v>
      </c>
      <c r="S176" s="117">
        <f t="shared" si="191"/>
        <v>3.44813060133543E-3</v>
      </c>
    </row>
    <row r="177" spans="1:19" ht="12" customHeight="1">
      <c r="A177" s="116"/>
      <c r="B177" s="116"/>
      <c r="C177" s="116"/>
      <c r="D177" s="116"/>
      <c r="E177" s="116"/>
      <c r="F177" s="116"/>
      <c r="G177" s="136" t="s">
        <v>970</v>
      </c>
      <c r="H177" s="136"/>
      <c r="I177" s="136" t="s">
        <v>672</v>
      </c>
      <c r="J177" s="136"/>
      <c r="K177" s="129" t="s">
        <v>673</v>
      </c>
      <c r="L177" s="130">
        <f>+'C.E PROG. I-II Y III'!O173</f>
        <v>0</v>
      </c>
      <c r="M177" s="117">
        <f t="shared" si="186"/>
        <v>0</v>
      </c>
      <c r="N177" s="130">
        <f>+'C.E PROG. I-II Y III'!AJ173</f>
        <v>0</v>
      </c>
      <c r="O177" s="117">
        <f t="shared" si="187"/>
        <v>0</v>
      </c>
      <c r="P177" s="130">
        <f>+'C.E PROG. I-II Y III'!AL173</f>
        <v>0</v>
      </c>
      <c r="Q177" s="117">
        <f t="shared" si="188"/>
        <v>0</v>
      </c>
      <c r="R177" s="130">
        <f t="shared" ref="R177:S177" si="192">+L177+N177+P177</f>
        <v>0</v>
      </c>
      <c r="S177" s="117">
        <f t="shared" si="192"/>
        <v>0</v>
      </c>
    </row>
    <row r="178" spans="1:19" ht="12" customHeight="1">
      <c r="A178" s="116"/>
      <c r="B178" s="116"/>
      <c r="C178" s="116"/>
      <c r="D178" s="116"/>
      <c r="E178" s="116"/>
      <c r="F178" s="116"/>
      <c r="G178" s="136" t="s">
        <v>970</v>
      </c>
      <c r="H178" s="136"/>
      <c r="I178" s="136" t="s">
        <v>674</v>
      </c>
      <c r="J178" s="136"/>
      <c r="K178" s="129" t="s">
        <v>675</v>
      </c>
      <c r="L178" s="130">
        <f>+'C.E PROG. I-II Y III'!O174</f>
        <v>0</v>
      </c>
      <c r="M178" s="117">
        <f t="shared" si="186"/>
        <v>0</v>
      </c>
      <c r="N178" s="130">
        <f>+'C.E PROG. I-II Y III'!AJ174</f>
        <v>0</v>
      </c>
      <c r="O178" s="117">
        <f t="shared" si="187"/>
        <v>0</v>
      </c>
      <c r="P178" s="130">
        <f>+'C.E PROG. I-II Y III'!AL174</f>
        <v>0</v>
      </c>
      <c r="Q178" s="117">
        <f t="shared" si="188"/>
        <v>0</v>
      </c>
      <c r="R178" s="130">
        <f t="shared" ref="R178:S178" si="193">+L178+N178+P178</f>
        <v>0</v>
      </c>
      <c r="S178" s="117">
        <f t="shared" si="193"/>
        <v>0</v>
      </c>
    </row>
    <row r="179" spans="1:19" ht="12" customHeight="1">
      <c r="A179" s="116"/>
      <c r="B179" s="116"/>
      <c r="C179" s="116"/>
      <c r="D179" s="116"/>
      <c r="E179" s="116"/>
      <c r="F179" s="116"/>
      <c r="G179" s="136" t="s">
        <v>970</v>
      </c>
      <c r="H179" s="136"/>
      <c r="I179" s="136" t="s">
        <v>676</v>
      </c>
      <c r="J179" s="136"/>
      <c r="K179" s="129" t="s">
        <v>677</v>
      </c>
      <c r="L179" s="130">
        <f>+'C.E PROG. I-II Y III'!O175</f>
        <v>4200000</v>
      </c>
      <c r="M179" s="117">
        <f t="shared" si="186"/>
        <v>1.0922870126738391E-3</v>
      </c>
      <c r="N179" s="130">
        <f>+'C.E PROG. I-II Y III'!AJ175</f>
        <v>9000000</v>
      </c>
      <c r="O179" s="117">
        <f t="shared" si="187"/>
        <v>2.3406150271582265E-3</v>
      </c>
      <c r="P179" s="130">
        <f>+'C.E PROG. I-II Y III'!AL175</f>
        <v>0</v>
      </c>
      <c r="Q179" s="117">
        <f t="shared" si="188"/>
        <v>0</v>
      </c>
      <c r="R179" s="130">
        <f t="shared" ref="R179:S179" si="194">+L179+N179+P179</f>
        <v>13200000</v>
      </c>
      <c r="S179" s="117">
        <f t="shared" si="194"/>
        <v>3.4329020398320654E-3</v>
      </c>
    </row>
    <row r="180" spans="1:19" ht="12" customHeight="1">
      <c r="A180" s="116"/>
      <c r="B180" s="116"/>
      <c r="C180" s="116"/>
      <c r="D180" s="116"/>
      <c r="E180" s="116"/>
      <c r="F180" s="116"/>
      <c r="G180" s="136" t="s">
        <v>970</v>
      </c>
      <c r="H180" s="136"/>
      <c r="I180" s="136" t="s">
        <v>678</v>
      </c>
      <c r="J180" s="136"/>
      <c r="K180" s="129" t="s">
        <v>679</v>
      </c>
      <c r="L180" s="130">
        <f>+'C.E PROG. I-II Y III'!O176</f>
        <v>0</v>
      </c>
      <c r="M180" s="117">
        <f t="shared" si="186"/>
        <v>0</v>
      </c>
      <c r="N180" s="130">
        <f>+'C.E PROG. I-II Y III'!AJ176</f>
        <v>0</v>
      </c>
      <c r="O180" s="117">
        <f t="shared" si="187"/>
        <v>0</v>
      </c>
      <c r="P180" s="130">
        <f>+'C.E PROG. I-II Y III'!AL176</f>
        <v>0</v>
      </c>
      <c r="Q180" s="117">
        <f t="shared" si="188"/>
        <v>0</v>
      </c>
      <c r="R180" s="130">
        <f t="shared" ref="R180:S180" si="195">+L180+N180+P180</f>
        <v>0</v>
      </c>
      <c r="S180" s="117">
        <f t="shared" si="195"/>
        <v>0</v>
      </c>
    </row>
    <row r="181" spans="1:19" ht="12" customHeight="1">
      <c r="A181" s="116"/>
      <c r="B181" s="116"/>
      <c r="C181" s="116"/>
      <c r="D181" s="116"/>
      <c r="E181" s="116"/>
      <c r="F181" s="116"/>
      <c r="G181" s="136" t="s">
        <v>970</v>
      </c>
      <c r="H181" s="136"/>
      <c r="I181" s="131" t="s">
        <v>680</v>
      </c>
      <c r="J181" s="131"/>
      <c r="K181" s="132" t="s">
        <v>681</v>
      </c>
      <c r="L181" s="130"/>
      <c r="M181" s="134"/>
      <c r="N181" s="130"/>
      <c r="O181" s="134"/>
      <c r="P181" s="130"/>
      <c r="Q181" s="134"/>
      <c r="R181" s="133"/>
      <c r="S181" s="134"/>
    </row>
    <row r="182" spans="1:19" ht="12" customHeight="1">
      <c r="A182" s="116"/>
      <c r="B182" s="116"/>
      <c r="C182" s="116"/>
      <c r="D182" s="116"/>
      <c r="E182" s="116"/>
      <c r="F182" s="116"/>
      <c r="G182" s="136" t="s">
        <v>970</v>
      </c>
      <c r="H182" s="136"/>
      <c r="I182" s="136" t="s">
        <v>682</v>
      </c>
      <c r="J182" s="136"/>
      <c r="K182" s="129" t="s">
        <v>683</v>
      </c>
      <c r="L182" s="130">
        <f>+'C.E PROG. I-II Y III'!O178</f>
        <v>0</v>
      </c>
      <c r="M182" s="117">
        <f t="shared" ref="M182:M183" si="196">+L182/$R$374*100%</f>
        <v>0</v>
      </c>
      <c r="N182" s="130">
        <f>+'C.E PROG. I-II Y III'!AJ178</f>
        <v>0</v>
      </c>
      <c r="O182" s="117">
        <f t="shared" ref="O182:O183" si="197">+N182/$R$374*100%</f>
        <v>0</v>
      </c>
      <c r="P182" s="130">
        <f>+'C.E PROG. I-II Y III'!AL178</f>
        <v>0</v>
      </c>
      <c r="Q182" s="117">
        <f t="shared" ref="Q182:Q183" si="198">+P182/$R$374*100%</f>
        <v>0</v>
      </c>
      <c r="R182" s="130">
        <f t="shared" ref="R182:S182" si="199">+L182+N182+P182</f>
        <v>0</v>
      </c>
      <c r="S182" s="117">
        <f t="shared" si="199"/>
        <v>0</v>
      </c>
    </row>
    <row r="183" spans="1:19" ht="12" customHeight="1">
      <c r="A183" s="116"/>
      <c r="B183" s="116"/>
      <c r="C183" s="116"/>
      <c r="D183" s="116"/>
      <c r="E183" s="116"/>
      <c r="F183" s="116"/>
      <c r="G183" s="136" t="s">
        <v>970</v>
      </c>
      <c r="H183" s="136"/>
      <c r="I183" s="136" t="s">
        <v>684</v>
      </c>
      <c r="J183" s="136"/>
      <c r="K183" s="129" t="s">
        <v>685</v>
      </c>
      <c r="L183" s="130">
        <f>+'C.E PROG. I-II Y III'!O179</f>
        <v>0</v>
      </c>
      <c r="M183" s="117">
        <f t="shared" si="196"/>
        <v>0</v>
      </c>
      <c r="N183" s="130">
        <f>+'C.E PROG. I-II Y III'!AJ179</f>
        <v>0</v>
      </c>
      <c r="O183" s="117">
        <f t="shared" si="197"/>
        <v>0</v>
      </c>
      <c r="P183" s="130">
        <f>+'C.E PROG. I-II Y III'!AL179</f>
        <v>0</v>
      </c>
      <c r="Q183" s="117">
        <f t="shared" si="198"/>
        <v>0</v>
      </c>
      <c r="R183" s="130">
        <f t="shared" ref="R183:S183" si="200">+L183+N183+P183</f>
        <v>0</v>
      </c>
      <c r="S183" s="117">
        <f t="shared" si="200"/>
        <v>0</v>
      </c>
    </row>
    <row r="184" spans="1:19" ht="12" customHeight="1">
      <c r="A184" s="116"/>
      <c r="B184" s="116"/>
      <c r="C184" s="116"/>
      <c r="D184" s="116"/>
      <c r="E184" s="116"/>
      <c r="F184" s="116"/>
      <c r="G184" s="136" t="s">
        <v>970</v>
      </c>
      <c r="H184" s="136"/>
      <c r="I184" s="131" t="s">
        <v>644</v>
      </c>
      <c r="J184" s="131"/>
      <c r="K184" s="132" t="s">
        <v>645</v>
      </c>
      <c r="L184" s="130"/>
      <c r="M184" s="134"/>
      <c r="N184" s="130"/>
      <c r="O184" s="134"/>
      <c r="P184" s="130"/>
      <c r="Q184" s="134"/>
      <c r="R184" s="133"/>
      <c r="S184" s="134"/>
    </row>
    <row r="185" spans="1:19" ht="12" customHeight="1">
      <c r="A185" s="163"/>
      <c r="B185" s="163"/>
      <c r="C185" s="163"/>
      <c r="D185" s="163"/>
      <c r="E185" s="163"/>
      <c r="F185" s="163"/>
      <c r="G185" s="136" t="s">
        <v>970</v>
      </c>
      <c r="H185" s="136"/>
      <c r="I185" s="136" t="s">
        <v>686</v>
      </c>
      <c r="J185" s="136"/>
      <c r="K185" s="129" t="s">
        <v>687</v>
      </c>
      <c r="L185" s="130">
        <f>+'C.E PROG. I-II Y III'!O181</f>
        <v>0</v>
      </c>
      <c r="M185" s="117">
        <f>+L185/$R$374*100%</f>
        <v>0</v>
      </c>
      <c r="N185" s="130">
        <f>+'C.E PROG. I-II Y III'!AJ181</f>
        <v>0</v>
      </c>
      <c r="O185" s="117">
        <f>+N185/$R$374*100%</f>
        <v>0</v>
      </c>
      <c r="P185" s="130">
        <f>+'C.E PROG. I-II Y III'!AL181</f>
        <v>0</v>
      </c>
      <c r="Q185" s="117">
        <f>+P185/$R$374*100%</f>
        <v>0</v>
      </c>
      <c r="R185" s="130">
        <f t="shared" ref="R185:S185" si="201">+L185+N185+P185</f>
        <v>0</v>
      </c>
      <c r="S185" s="117">
        <f t="shared" si="201"/>
        <v>0</v>
      </c>
    </row>
    <row r="186" spans="1:19" ht="9" customHeight="1">
      <c r="A186" s="116"/>
      <c r="B186" s="116"/>
      <c r="C186" s="116"/>
      <c r="D186" s="116"/>
      <c r="E186" s="116"/>
      <c r="F186" s="116"/>
      <c r="G186" s="136"/>
      <c r="H186" s="136"/>
      <c r="I186" s="136"/>
      <c r="J186" s="136"/>
      <c r="K186" s="129"/>
      <c r="L186" s="130"/>
      <c r="M186" s="117"/>
      <c r="N186" s="130"/>
      <c r="O186" s="117"/>
      <c r="P186" s="130"/>
      <c r="Q186" s="117"/>
      <c r="R186" s="130"/>
      <c r="S186" s="117"/>
    </row>
    <row r="187" spans="1:19" ht="12" customHeight="1">
      <c r="A187" s="116"/>
      <c r="B187" s="116"/>
      <c r="C187" s="136" t="s">
        <v>972</v>
      </c>
      <c r="D187" s="116" t="s">
        <v>973</v>
      </c>
      <c r="E187" s="116"/>
      <c r="F187" s="116"/>
      <c r="G187" s="136" t="s">
        <v>320</v>
      </c>
      <c r="H187" s="136"/>
      <c r="I187" s="136"/>
      <c r="J187" s="136"/>
      <c r="K187" s="129"/>
      <c r="L187" s="133">
        <f t="shared" ref="L187:S187" si="202">SUM(L189:L195)</f>
        <v>0</v>
      </c>
      <c r="M187" s="134">
        <f t="shared" si="202"/>
        <v>0</v>
      </c>
      <c r="N187" s="133">
        <f t="shared" si="202"/>
        <v>0</v>
      </c>
      <c r="O187" s="134">
        <f t="shared" si="202"/>
        <v>0</v>
      </c>
      <c r="P187" s="133">
        <f t="shared" si="202"/>
        <v>0</v>
      </c>
      <c r="Q187" s="134">
        <f t="shared" si="202"/>
        <v>0</v>
      </c>
      <c r="R187" s="133">
        <f t="shared" si="202"/>
        <v>0</v>
      </c>
      <c r="S187" s="134">
        <f t="shared" si="202"/>
        <v>0</v>
      </c>
    </row>
    <row r="188" spans="1:19" ht="12" customHeight="1">
      <c r="A188" s="116"/>
      <c r="B188" s="116"/>
      <c r="C188" s="116"/>
      <c r="D188" s="116"/>
      <c r="E188" s="116"/>
      <c r="F188" s="116"/>
      <c r="G188" s="131" t="s">
        <v>974</v>
      </c>
      <c r="H188" s="131"/>
      <c r="I188" s="131" t="s">
        <v>658</v>
      </c>
      <c r="J188" s="131"/>
      <c r="K188" s="132" t="s">
        <v>659</v>
      </c>
      <c r="L188" s="130"/>
      <c r="M188" s="134"/>
      <c r="N188" s="133"/>
      <c r="O188" s="134"/>
      <c r="P188" s="130">
        <f>+'C.E PROG. I-II Y III'!AL184</f>
        <v>0</v>
      </c>
      <c r="Q188" s="134"/>
      <c r="R188" s="133"/>
      <c r="S188" s="134"/>
    </row>
    <row r="189" spans="1:19" ht="12" customHeight="1">
      <c r="A189" s="116"/>
      <c r="B189" s="116"/>
      <c r="C189" s="116"/>
      <c r="D189" s="116"/>
      <c r="E189" s="116"/>
      <c r="F189" s="116"/>
      <c r="G189" s="136" t="s">
        <v>974</v>
      </c>
      <c r="H189" s="136"/>
      <c r="I189" s="136" t="s">
        <v>688</v>
      </c>
      <c r="J189" s="136"/>
      <c r="K189" s="129" t="s">
        <v>689</v>
      </c>
      <c r="L189" s="130">
        <f>+'C.E PROG. I-II Y III'!K185</f>
        <v>0</v>
      </c>
      <c r="M189" s="117">
        <f t="shared" ref="M189:M190" si="203">+L189/$R$374*100%</f>
        <v>0</v>
      </c>
      <c r="N189" s="130">
        <f>+'C.E PROG. I-II Y III'!AJ185</f>
        <v>0</v>
      </c>
      <c r="O189" s="117">
        <f t="shared" ref="O189:O190" si="204">+N189/$R$374*100%</f>
        <v>0</v>
      </c>
      <c r="P189" s="130">
        <f>+'C.E PROG. I-II Y III'!AL185</f>
        <v>0</v>
      </c>
      <c r="Q189" s="117">
        <f t="shared" ref="Q189:Q190" si="205">+P189/$R$374*100%</f>
        <v>0</v>
      </c>
      <c r="R189" s="130">
        <f t="shared" ref="R189:S189" si="206">+L189+N189+P189</f>
        <v>0</v>
      </c>
      <c r="S189" s="117">
        <f t="shared" si="206"/>
        <v>0</v>
      </c>
    </row>
    <row r="190" spans="1:19" ht="12" customHeight="1">
      <c r="A190" s="116"/>
      <c r="B190" s="116"/>
      <c r="C190" s="116"/>
      <c r="D190" s="116" t="s">
        <v>320</v>
      </c>
      <c r="E190" s="116"/>
      <c r="F190" s="116"/>
      <c r="G190" s="136" t="s">
        <v>974</v>
      </c>
      <c r="H190" s="136"/>
      <c r="I190" s="136" t="s">
        <v>690</v>
      </c>
      <c r="J190" s="136"/>
      <c r="K190" s="129" t="s">
        <v>691</v>
      </c>
      <c r="L190" s="130">
        <f>+'C.E PROG. I-II Y III'!K186</f>
        <v>0</v>
      </c>
      <c r="M190" s="117">
        <f t="shared" si="203"/>
        <v>0</v>
      </c>
      <c r="N190" s="130">
        <f>+'C.E PROG. I-II Y III'!AJ186</f>
        <v>0</v>
      </c>
      <c r="O190" s="117">
        <f t="shared" si="204"/>
        <v>0</v>
      </c>
      <c r="P190" s="130">
        <f>+'C.E PROG. I-II Y III'!AL186</f>
        <v>0</v>
      </c>
      <c r="Q190" s="117">
        <f t="shared" si="205"/>
        <v>0</v>
      </c>
      <c r="R190" s="130">
        <f t="shared" ref="R190:S190" si="207">+L190+N190+P190</f>
        <v>0</v>
      </c>
      <c r="S190" s="117">
        <f t="shared" si="207"/>
        <v>0</v>
      </c>
    </row>
    <row r="191" spans="1:19" ht="12" customHeight="1">
      <c r="A191" s="116"/>
      <c r="B191" s="116"/>
      <c r="C191" s="116"/>
      <c r="D191" s="116"/>
      <c r="E191" s="116"/>
      <c r="F191" s="116"/>
      <c r="G191" s="131" t="s">
        <v>974</v>
      </c>
      <c r="H191" s="131"/>
      <c r="I191" s="131" t="s">
        <v>664</v>
      </c>
      <c r="J191" s="131"/>
      <c r="K191" s="132" t="s">
        <v>665</v>
      </c>
      <c r="L191" s="130"/>
      <c r="M191" s="134"/>
      <c r="N191" s="130"/>
      <c r="O191" s="134"/>
      <c r="P191" s="130"/>
      <c r="Q191" s="134"/>
      <c r="R191" s="133"/>
      <c r="S191" s="134"/>
    </row>
    <row r="192" spans="1:19" ht="12" customHeight="1">
      <c r="A192" s="116"/>
      <c r="B192" s="116"/>
      <c r="C192" s="116"/>
      <c r="D192" s="116"/>
      <c r="E192" s="116"/>
      <c r="F192" s="116"/>
      <c r="G192" s="136" t="s">
        <v>974</v>
      </c>
      <c r="H192" s="136"/>
      <c r="I192" s="136" t="s">
        <v>692</v>
      </c>
      <c r="J192" s="136"/>
      <c r="K192" s="129" t="s">
        <v>693</v>
      </c>
      <c r="L192" s="130">
        <f>+'C.E PROG. I-II Y III'!K188</f>
        <v>0</v>
      </c>
      <c r="M192" s="117">
        <f>+L192/$R$374*100%</f>
        <v>0</v>
      </c>
      <c r="N192" s="130">
        <f>+'C.E PROG. I-II Y III'!AJ188</f>
        <v>0</v>
      </c>
      <c r="O192" s="117">
        <f>+N192/$R$374*100%</f>
        <v>0</v>
      </c>
      <c r="P192" s="130">
        <f>+'C.E PROG. I-II Y III'!AL188</f>
        <v>0</v>
      </c>
      <c r="Q192" s="117">
        <f>+P192/$R$374*100%</f>
        <v>0</v>
      </c>
      <c r="R192" s="130">
        <f t="shared" ref="R192:S192" si="208">+L192+N192+P192</f>
        <v>0</v>
      </c>
      <c r="S192" s="117">
        <f t="shared" si="208"/>
        <v>0</v>
      </c>
    </row>
    <row r="193" spans="1:19" ht="12" customHeight="1">
      <c r="A193" s="116"/>
      <c r="B193" s="116"/>
      <c r="C193" s="116"/>
      <c r="D193" s="116"/>
      <c r="E193" s="116" t="s">
        <v>320</v>
      </c>
      <c r="F193" s="116"/>
      <c r="G193" s="131" t="s">
        <v>974</v>
      </c>
      <c r="H193" s="131"/>
      <c r="I193" s="131" t="s">
        <v>680</v>
      </c>
      <c r="J193" s="131"/>
      <c r="K193" s="132" t="s">
        <v>681</v>
      </c>
      <c r="L193" s="130"/>
      <c r="M193" s="134"/>
      <c r="N193" s="130"/>
      <c r="O193" s="134"/>
      <c r="P193" s="130"/>
      <c r="Q193" s="134"/>
      <c r="R193" s="133"/>
      <c r="S193" s="134"/>
    </row>
    <row r="194" spans="1:19" ht="12" customHeight="1">
      <c r="A194" s="116"/>
      <c r="B194" s="116"/>
      <c r="C194" s="116"/>
      <c r="D194" s="116"/>
      <c r="E194" s="116"/>
      <c r="F194" s="116"/>
      <c r="G194" s="136" t="s">
        <v>974</v>
      </c>
      <c r="H194" s="136"/>
      <c r="I194" s="136" t="s">
        <v>682</v>
      </c>
      <c r="J194" s="136"/>
      <c r="K194" s="129" t="s">
        <v>683</v>
      </c>
      <c r="L194" s="130">
        <f>+'C.E PROG. I-II Y III'!K190</f>
        <v>0</v>
      </c>
      <c r="M194" s="117">
        <f t="shared" ref="M194:M195" si="209">+L194/$R$374*100%</f>
        <v>0</v>
      </c>
      <c r="N194" s="130">
        <f>+'C.E PROG. I-II Y III'!AJ190</f>
        <v>0</v>
      </c>
      <c r="O194" s="117">
        <f t="shared" ref="O194:O195" si="210">+N194/$R$374*100%</f>
        <v>0</v>
      </c>
      <c r="P194" s="130">
        <f>+'C.E PROG. I-II Y III'!AL190</f>
        <v>0</v>
      </c>
      <c r="Q194" s="117">
        <f t="shared" ref="Q194:Q195" si="211">+P194/$R$374*100%</f>
        <v>0</v>
      </c>
      <c r="R194" s="130">
        <f t="shared" ref="R194:S194" si="212">+L194+N194+P194</f>
        <v>0</v>
      </c>
      <c r="S194" s="117">
        <f t="shared" si="212"/>
        <v>0</v>
      </c>
    </row>
    <row r="195" spans="1:19" ht="12" customHeight="1">
      <c r="A195" s="116"/>
      <c r="B195" s="116"/>
      <c r="C195" s="116"/>
      <c r="D195" s="116"/>
      <c r="E195" s="116"/>
      <c r="F195" s="116"/>
      <c r="G195" s="136" t="s">
        <v>974</v>
      </c>
      <c r="H195" s="136"/>
      <c r="I195" s="136" t="s">
        <v>684</v>
      </c>
      <c r="J195" s="136"/>
      <c r="K195" s="129" t="s">
        <v>685</v>
      </c>
      <c r="L195" s="130">
        <f>+'C.E PROG. I-II Y III'!K191</f>
        <v>0</v>
      </c>
      <c r="M195" s="117">
        <f t="shared" si="209"/>
        <v>0</v>
      </c>
      <c r="N195" s="130">
        <f>+'C.E PROG. I-II Y III'!AJ191</f>
        <v>0</v>
      </c>
      <c r="O195" s="117">
        <f t="shared" si="210"/>
        <v>0</v>
      </c>
      <c r="P195" s="130">
        <f>+'C.E PROG. I-II Y III'!AL191</f>
        <v>0</v>
      </c>
      <c r="Q195" s="117">
        <f t="shared" si="211"/>
        <v>0</v>
      </c>
      <c r="R195" s="130">
        <f t="shared" ref="R195:S195" si="213">+L195+N195+P195</f>
        <v>0</v>
      </c>
      <c r="S195" s="117">
        <f t="shared" si="213"/>
        <v>0</v>
      </c>
    </row>
    <row r="196" spans="1:19" ht="12" customHeight="1">
      <c r="A196" s="116"/>
      <c r="B196" s="116"/>
      <c r="C196" s="116"/>
      <c r="D196" s="116"/>
      <c r="E196" s="116"/>
      <c r="F196" s="116"/>
      <c r="G196" s="116"/>
      <c r="H196" s="116"/>
      <c r="I196" s="116"/>
      <c r="J196" s="116"/>
      <c r="K196" s="129"/>
      <c r="L196" s="130"/>
      <c r="M196" s="117"/>
      <c r="N196" s="130"/>
      <c r="O196" s="117"/>
      <c r="P196" s="130"/>
      <c r="Q196" s="117"/>
      <c r="R196" s="130"/>
      <c r="S196" s="117"/>
    </row>
    <row r="197" spans="1:19" ht="12" customHeight="1">
      <c r="A197" s="116"/>
      <c r="B197" s="131" t="s">
        <v>975</v>
      </c>
      <c r="C197" s="141" t="s">
        <v>136</v>
      </c>
      <c r="D197" s="141"/>
      <c r="E197" s="141"/>
      <c r="F197" s="116"/>
      <c r="G197" s="116"/>
      <c r="H197" s="131"/>
      <c r="I197" s="114"/>
      <c r="J197" s="114"/>
      <c r="K197" s="135"/>
      <c r="L197" s="158">
        <f t="shared" ref="L197:S197" si="214">+L198+L216+L239</f>
        <v>342864359</v>
      </c>
      <c r="M197" s="159">
        <f t="shared" si="214"/>
        <v>8.9168163439152542E-2</v>
      </c>
      <c r="N197" s="158">
        <f t="shared" si="214"/>
        <v>1600000</v>
      </c>
      <c r="O197" s="159">
        <f t="shared" si="214"/>
        <v>4.1610933816146249E-4</v>
      </c>
      <c r="P197" s="158">
        <f t="shared" si="214"/>
        <v>31000000</v>
      </c>
      <c r="Q197" s="159">
        <f t="shared" si="214"/>
        <v>8.0621184268783366E-3</v>
      </c>
      <c r="R197" s="158">
        <f t="shared" si="214"/>
        <v>375464359</v>
      </c>
      <c r="S197" s="159">
        <f t="shared" si="214"/>
        <v>9.7646391204192329E-2</v>
      </c>
    </row>
    <row r="198" spans="1:19" ht="12" customHeight="1">
      <c r="A198" s="116"/>
      <c r="B198" s="131"/>
      <c r="C198" s="136" t="s">
        <v>976</v>
      </c>
      <c r="D198" s="116" t="s">
        <v>977</v>
      </c>
      <c r="E198" s="116"/>
      <c r="F198" s="116"/>
      <c r="G198" s="131"/>
      <c r="H198" s="131"/>
      <c r="I198" s="114"/>
      <c r="J198" s="114"/>
      <c r="K198" s="114"/>
      <c r="L198" s="133">
        <f t="shared" ref="L198:S198" si="215">SUM(L201:L214)</f>
        <v>203464359</v>
      </c>
      <c r="M198" s="134">
        <f t="shared" si="215"/>
        <v>5.2914637351835117E-2</v>
      </c>
      <c r="N198" s="133">
        <f t="shared" si="215"/>
        <v>600000</v>
      </c>
      <c r="O198" s="134">
        <f t="shared" si="215"/>
        <v>1.5604100181054845E-4</v>
      </c>
      <c r="P198" s="133">
        <f t="shared" si="215"/>
        <v>0</v>
      </c>
      <c r="Q198" s="134">
        <f t="shared" si="215"/>
        <v>0</v>
      </c>
      <c r="R198" s="133">
        <f t="shared" si="215"/>
        <v>204064359</v>
      </c>
      <c r="S198" s="134">
        <f t="shared" si="215"/>
        <v>5.3070678353645664E-2</v>
      </c>
    </row>
    <row r="199" spans="1:19" ht="12" customHeight="1">
      <c r="A199" s="116"/>
      <c r="B199" s="116"/>
      <c r="C199" s="116"/>
      <c r="D199" s="116"/>
      <c r="E199" s="116"/>
      <c r="F199" s="116"/>
      <c r="G199" s="131"/>
      <c r="H199" s="116"/>
      <c r="I199" s="131">
        <v>6</v>
      </c>
      <c r="J199" s="131"/>
      <c r="K199" s="132" t="s">
        <v>136</v>
      </c>
      <c r="L199" s="130"/>
      <c r="M199" s="117"/>
      <c r="N199" s="130"/>
      <c r="O199" s="117"/>
      <c r="P199" s="130"/>
      <c r="Q199" s="117"/>
      <c r="R199" s="130"/>
      <c r="S199" s="117"/>
    </row>
    <row r="200" spans="1:19" ht="12" customHeight="1">
      <c r="A200" s="116"/>
      <c r="B200" s="116"/>
      <c r="C200" s="114"/>
      <c r="D200" s="114"/>
      <c r="E200" s="114"/>
      <c r="F200" s="114"/>
      <c r="G200" s="131" t="s">
        <v>976</v>
      </c>
      <c r="H200" s="131"/>
      <c r="I200" s="131" t="s">
        <v>694</v>
      </c>
      <c r="J200" s="131"/>
      <c r="K200" s="164" t="s">
        <v>695</v>
      </c>
      <c r="L200" s="133"/>
      <c r="M200" s="134"/>
      <c r="N200" s="133"/>
      <c r="O200" s="134"/>
      <c r="P200" s="133"/>
      <c r="Q200" s="134"/>
      <c r="R200" s="133"/>
      <c r="S200" s="134"/>
    </row>
    <row r="201" spans="1:19" ht="12" customHeight="1">
      <c r="A201" s="116"/>
      <c r="B201" s="116"/>
      <c r="C201" s="136"/>
      <c r="D201" s="116"/>
      <c r="E201" s="116"/>
      <c r="F201" s="116"/>
      <c r="G201" s="136" t="s">
        <v>976</v>
      </c>
      <c r="H201" s="136"/>
      <c r="I201" s="136" t="s">
        <v>696</v>
      </c>
      <c r="J201" s="136"/>
      <c r="K201" s="129" t="s">
        <v>697</v>
      </c>
      <c r="L201" s="130">
        <f>+'C.E PROG. I-II Y III'!O197</f>
        <v>3532000</v>
      </c>
      <c r="M201" s="117">
        <f t="shared" ref="M201:M209" si="216">+L201/$R$374*100%</f>
        <v>9.185613639914285E-4</v>
      </c>
      <c r="N201" s="130">
        <f>+'C.E PROG. I-II Y III'!AJ197</f>
        <v>0</v>
      </c>
      <c r="O201" s="117">
        <f t="shared" ref="O201:O209" si="217">+N201/$R$374*100%</f>
        <v>0</v>
      </c>
      <c r="P201" s="130">
        <f>+'C.E PROG. I-II Y III'!AL197</f>
        <v>0</v>
      </c>
      <c r="Q201" s="117">
        <f t="shared" ref="Q201:Q209" si="218">+P201/$R$374*100%</f>
        <v>0</v>
      </c>
      <c r="R201" s="130">
        <f t="shared" ref="R201:S201" si="219">+L201+N201+P201</f>
        <v>3532000</v>
      </c>
      <c r="S201" s="117">
        <f t="shared" si="219"/>
        <v>9.185613639914285E-4</v>
      </c>
    </row>
    <row r="202" spans="1:19" ht="12" customHeight="1">
      <c r="A202" s="116"/>
      <c r="B202" s="116"/>
      <c r="C202" s="136"/>
      <c r="D202" s="116"/>
      <c r="E202" s="116"/>
      <c r="F202" s="116"/>
      <c r="G202" s="136" t="s">
        <v>976</v>
      </c>
      <c r="H202" s="136"/>
      <c r="I202" s="136" t="s">
        <v>698</v>
      </c>
      <c r="J202" s="136"/>
      <c r="K202" s="129" t="s">
        <v>699</v>
      </c>
      <c r="L202" s="130">
        <f>+'C.E PROG. I-II Y III'!O199</f>
        <v>18097289.920000002</v>
      </c>
      <c r="M202" s="117">
        <f t="shared" si="216"/>
        <v>4.7065320819545675E-3</v>
      </c>
      <c r="N202" s="130">
        <f>+'C.E PROG. I-II Y III'!AJ199</f>
        <v>0</v>
      </c>
      <c r="O202" s="117">
        <f t="shared" si="217"/>
        <v>0</v>
      </c>
      <c r="P202" s="130">
        <f>+'C.E PROG. I-II Y III'!AL199</f>
        <v>0</v>
      </c>
      <c r="Q202" s="117">
        <f t="shared" si="218"/>
        <v>0</v>
      </c>
      <c r="R202" s="130">
        <f t="shared" ref="R202:S202" si="220">+L202+N202+P202</f>
        <v>18097289.920000002</v>
      </c>
      <c r="S202" s="117">
        <f t="shared" si="220"/>
        <v>4.7065320819545675E-3</v>
      </c>
    </row>
    <row r="203" spans="1:19" ht="12" customHeight="1">
      <c r="A203" s="116"/>
      <c r="B203" s="116"/>
      <c r="C203" s="136"/>
      <c r="D203" s="116"/>
      <c r="E203" s="116"/>
      <c r="F203" s="116"/>
      <c r="G203" s="136" t="s">
        <v>976</v>
      </c>
      <c r="H203" s="136"/>
      <c r="I203" s="136" t="s">
        <v>700</v>
      </c>
      <c r="J203" s="136"/>
      <c r="K203" s="129" t="s">
        <v>701</v>
      </c>
      <c r="L203" s="130">
        <f>+'C.E PROG. I-II Y III'!O203</f>
        <v>35320000</v>
      </c>
      <c r="M203" s="117">
        <f t="shared" si="216"/>
        <v>9.1856136399142852E-3</v>
      </c>
      <c r="N203" s="130">
        <f>+'C.E PROG. I-II Y III'!AJ203</f>
        <v>0</v>
      </c>
      <c r="O203" s="117">
        <f t="shared" si="217"/>
        <v>0</v>
      </c>
      <c r="P203" s="130">
        <f>+'C.E PROG. I-II Y III'!AL203</f>
        <v>0</v>
      </c>
      <c r="Q203" s="117">
        <f t="shared" si="218"/>
        <v>0</v>
      </c>
      <c r="R203" s="130">
        <f t="shared" ref="R203:S203" si="221">+L203+N203+P203</f>
        <v>35320000</v>
      </c>
      <c r="S203" s="117">
        <f t="shared" si="221"/>
        <v>9.1856136399142852E-3</v>
      </c>
    </row>
    <row r="204" spans="1:19" ht="12" customHeight="1">
      <c r="A204" s="116"/>
      <c r="B204" s="116"/>
      <c r="C204" s="136"/>
      <c r="D204" s="116"/>
      <c r="E204" s="116"/>
      <c r="F204" s="116"/>
      <c r="G204" s="136" t="s">
        <v>976</v>
      </c>
      <c r="H204" s="136"/>
      <c r="I204" s="136" t="s">
        <v>702</v>
      </c>
      <c r="J204" s="136"/>
      <c r="K204" s="129" t="s">
        <v>703</v>
      </c>
      <c r="L204" s="130">
        <f>+'C.E PROG. I-II Y III'!O205</f>
        <v>145315069.07999998</v>
      </c>
      <c r="M204" s="117">
        <f t="shared" si="216"/>
        <v>3.7791848262353746E-2</v>
      </c>
      <c r="N204" s="130">
        <f>+'C.E PROG. I-II Y III'!AJ205</f>
        <v>0</v>
      </c>
      <c r="O204" s="117">
        <f t="shared" si="217"/>
        <v>0</v>
      </c>
      <c r="P204" s="130">
        <f>+'C.E PROG. I-II Y III'!AL205</f>
        <v>0</v>
      </c>
      <c r="Q204" s="117">
        <f t="shared" si="218"/>
        <v>0</v>
      </c>
      <c r="R204" s="130">
        <f t="shared" ref="R204:S204" si="222">+L204+N204+P204</f>
        <v>145315069.07999998</v>
      </c>
      <c r="S204" s="117">
        <f t="shared" si="222"/>
        <v>3.7791848262353746E-2</v>
      </c>
    </row>
    <row r="205" spans="1:19" ht="12" customHeight="1">
      <c r="A205" s="116"/>
      <c r="B205" s="116"/>
      <c r="C205" s="136"/>
      <c r="D205" s="116"/>
      <c r="E205" s="116"/>
      <c r="F205" s="116"/>
      <c r="G205" s="136" t="s">
        <v>976</v>
      </c>
      <c r="H205" s="136"/>
      <c r="I205" s="136" t="s">
        <v>704</v>
      </c>
      <c r="J205" s="136"/>
      <c r="K205" s="129" t="s">
        <v>705</v>
      </c>
      <c r="L205" s="130">
        <f>+'C.E PROG. I-II Y III'!O211</f>
        <v>0</v>
      </c>
      <c r="M205" s="117">
        <f t="shared" si="216"/>
        <v>0</v>
      </c>
      <c r="N205" s="130">
        <f>+'C.E PROG. I-II Y III'!AJ211</f>
        <v>0</v>
      </c>
      <c r="O205" s="117">
        <f t="shared" si="217"/>
        <v>0</v>
      </c>
      <c r="P205" s="130">
        <f>+'C.E PROG. I-II Y III'!AL211</f>
        <v>0</v>
      </c>
      <c r="Q205" s="117">
        <f t="shared" si="218"/>
        <v>0</v>
      </c>
      <c r="R205" s="130">
        <f t="shared" ref="R205:S205" si="223">+L205+N205+P205</f>
        <v>0</v>
      </c>
      <c r="S205" s="117">
        <f t="shared" si="223"/>
        <v>0</v>
      </c>
    </row>
    <row r="206" spans="1:19" ht="12" customHeight="1">
      <c r="A206" s="116"/>
      <c r="B206" s="116"/>
      <c r="C206" s="136"/>
      <c r="D206" s="116"/>
      <c r="E206" s="116"/>
      <c r="F206" s="116"/>
      <c r="G206" s="136" t="s">
        <v>976</v>
      </c>
      <c r="H206" s="136"/>
      <c r="I206" s="136" t="s">
        <v>706</v>
      </c>
      <c r="J206" s="136"/>
      <c r="K206" s="129" t="s">
        <v>707</v>
      </c>
      <c r="L206" s="130">
        <f>+'C.E PROG. I-II Y III'!O212</f>
        <v>0</v>
      </c>
      <c r="M206" s="117">
        <f t="shared" si="216"/>
        <v>0</v>
      </c>
      <c r="N206" s="130">
        <f>+'C.E PROG. I-II Y III'!AJ212</f>
        <v>0</v>
      </c>
      <c r="O206" s="117">
        <f t="shared" si="217"/>
        <v>0</v>
      </c>
      <c r="P206" s="130">
        <f>+'C.E PROG. I-II Y III'!AL212</f>
        <v>0</v>
      </c>
      <c r="Q206" s="117">
        <f t="shared" si="218"/>
        <v>0</v>
      </c>
      <c r="R206" s="130">
        <f t="shared" ref="R206:S206" si="224">+L206+N206+P206</f>
        <v>0</v>
      </c>
      <c r="S206" s="117">
        <f t="shared" si="224"/>
        <v>0</v>
      </c>
    </row>
    <row r="207" spans="1:19" ht="12" customHeight="1">
      <c r="A207" s="116"/>
      <c r="B207" s="116"/>
      <c r="C207" s="136"/>
      <c r="D207" s="116"/>
      <c r="E207" s="116"/>
      <c r="F207" s="116"/>
      <c r="G207" s="136" t="s">
        <v>976</v>
      </c>
      <c r="H207" s="136"/>
      <c r="I207" s="136" t="s">
        <v>708</v>
      </c>
      <c r="J207" s="136"/>
      <c r="K207" s="129" t="s">
        <v>709</v>
      </c>
      <c r="L207" s="130">
        <f>+'C.E PROG. I-II Y III'!O213</f>
        <v>0</v>
      </c>
      <c r="M207" s="117">
        <f t="shared" si="216"/>
        <v>0</v>
      </c>
      <c r="N207" s="130">
        <f>+'C.E PROG. I-II Y III'!AJ213</f>
        <v>0</v>
      </c>
      <c r="O207" s="117">
        <f t="shared" si="217"/>
        <v>0</v>
      </c>
      <c r="P207" s="130">
        <f>+'C.E PROG. I-II Y III'!AL213</f>
        <v>0</v>
      </c>
      <c r="Q207" s="117">
        <f t="shared" si="218"/>
        <v>0</v>
      </c>
      <c r="R207" s="130">
        <f t="shared" ref="R207:S207" si="225">+L207+N207+P207</f>
        <v>0</v>
      </c>
      <c r="S207" s="117">
        <f t="shared" si="225"/>
        <v>0</v>
      </c>
    </row>
    <row r="208" spans="1:19" ht="12" customHeight="1">
      <c r="A208" s="116"/>
      <c r="B208" s="116"/>
      <c r="C208" s="136"/>
      <c r="D208" s="116"/>
      <c r="E208" s="116"/>
      <c r="F208" s="116"/>
      <c r="G208" s="136" t="s">
        <v>976</v>
      </c>
      <c r="H208" s="136"/>
      <c r="I208" s="136" t="s">
        <v>710</v>
      </c>
      <c r="J208" s="136"/>
      <c r="K208" s="129" t="s">
        <v>711</v>
      </c>
      <c r="L208" s="130">
        <f>+'C.E PROG. I-II Y III'!O214</f>
        <v>0</v>
      </c>
      <c r="M208" s="117">
        <f t="shared" si="216"/>
        <v>0</v>
      </c>
      <c r="N208" s="130">
        <f>+'C.E PROG. I-II Y III'!AJ214</f>
        <v>0</v>
      </c>
      <c r="O208" s="117">
        <f t="shared" si="217"/>
        <v>0</v>
      </c>
      <c r="P208" s="130">
        <f>+'C.E PROG. I-II Y III'!AL214</f>
        <v>0</v>
      </c>
      <c r="Q208" s="117">
        <f t="shared" si="218"/>
        <v>0</v>
      </c>
      <c r="R208" s="130">
        <f t="shared" ref="R208:S208" si="226">+L208+N208+P208</f>
        <v>0</v>
      </c>
      <c r="S208" s="117">
        <f t="shared" si="226"/>
        <v>0</v>
      </c>
    </row>
    <row r="209" spans="1:19" ht="12" customHeight="1">
      <c r="A209" s="116"/>
      <c r="B209" s="116"/>
      <c r="C209" s="136"/>
      <c r="D209" s="116"/>
      <c r="E209" s="116"/>
      <c r="F209" s="116"/>
      <c r="G209" s="136" t="s">
        <v>976</v>
      </c>
      <c r="H209" s="136"/>
      <c r="I209" s="136" t="s">
        <v>712</v>
      </c>
      <c r="J209" s="136"/>
      <c r="K209" s="129" t="s">
        <v>713</v>
      </c>
      <c r="L209" s="130">
        <f>+'C.E PROG. I-II Y III'!O215</f>
        <v>0</v>
      </c>
      <c r="M209" s="117">
        <f t="shared" si="216"/>
        <v>0</v>
      </c>
      <c r="N209" s="130">
        <f>+'C.E PROG. I-II Y III'!AJ215</f>
        <v>0</v>
      </c>
      <c r="O209" s="117">
        <f t="shared" si="217"/>
        <v>0</v>
      </c>
      <c r="P209" s="130">
        <f>+'C.E PROG. I-II Y III'!AL215</f>
        <v>0</v>
      </c>
      <c r="Q209" s="117">
        <f t="shared" si="218"/>
        <v>0</v>
      </c>
      <c r="R209" s="130">
        <f t="shared" ref="R209:S209" si="227">+L209+N209+P209</f>
        <v>0</v>
      </c>
      <c r="S209" s="117">
        <f t="shared" si="227"/>
        <v>0</v>
      </c>
    </row>
    <row r="210" spans="1:19" ht="12" customHeight="1">
      <c r="A210" s="116"/>
      <c r="B210" s="116"/>
      <c r="C210" s="136"/>
      <c r="D210" s="116"/>
      <c r="E210" s="116"/>
      <c r="F210" s="116"/>
      <c r="G210" s="131" t="s">
        <v>976</v>
      </c>
      <c r="H210" s="131"/>
      <c r="I210" s="131" t="s">
        <v>714</v>
      </c>
      <c r="J210" s="131"/>
      <c r="K210" s="132" t="s">
        <v>715</v>
      </c>
      <c r="L210" s="133"/>
      <c r="M210" s="134"/>
      <c r="N210" s="130"/>
      <c r="O210" s="134"/>
      <c r="P210" s="130"/>
      <c r="Q210" s="134"/>
      <c r="R210" s="133"/>
      <c r="S210" s="134"/>
    </row>
    <row r="211" spans="1:19" ht="12" customHeight="1">
      <c r="A211" s="116"/>
      <c r="B211" s="116"/>
      <c r="C211" s="136"/>
      <c r="D211" s="116"/>
      <c r="E211" s="116"/>
      <c r="F211" s="116"/>
      <c r="G211" s="136" t="s">
        <v>976</v>
      </c>
      <c r="H211" s="136"/>
      <c r="I211" s="136" t="s">
        <v>716</v>
      </c>
      <c r="J211" s="136"/>
      <c r="K211" s="129" t="s">
        <v>717</v>
      </c>
      <c r="L211" s="130">
        <f>+'C.E PROG. I-II Y III'!O217</f>
        <v>0</v>
      </c>
      <c r="M211" s="117">
        <f t="shared" ref="M211:M214" si="228">+L211/$R$374*100%</f>
        <v>0</v>
      </c>
      <c r="N211" s="130">
        <f>+'C.E PROG. I-II Y III'!AJ217</f>
        <v>0</v>
      </c>
      <c r="O211" s="117">
        <f t="shared" ref="O211:O214" si="229">+N211/$R$374*100%</f>
        <v>0</v>
      </c>
      <c r="P211" s="130">
        <f>+'C.E PROG. I-II Y III'!AL217</f>
        <v>0</v>
      </c>
      <c r="Q211" s="117">
        <f t="shared" ref="Q211:Q214" si="230">+P211/$R$374*100%</f>
        <v>0</v>
      </c>
      <c r="R211" s="130">
        <f t="shared" ref="R211:S211" si="231">+L211+N211+P211</f>
        <v>0</v>
      </c>
      <c r="S211" s="117">
        <f t="shared" si="231"/>
        <v>0</v>
      </c>
    </row>
    <row r="212" spans="1:19" ht="12" customHeight="1">
      <c r="A212" s="116"/>
      <c r="B212" s="116"/>
      <c r="C212" s="136"/>
      <c r="D212" s="116"/>
      <c r="E212" s="116"/>
      <c r="F212" s="116"/>
      <c r="G212" s="136" t="s">
        <v>976</v>
      </c>
      <c r="H212" s="136"/>
      <c r="I212" s="136" t="s">
        <v>718</v>
      </c>
      <c r="J212" s="136"/>
      <c r="K212" s="129" t="s">
        <v>978</v>
      </c>
      <c r="L212" s="130">
        <f>+'C.E PROG. I-II Y III'!O218</f>
        <v>0</v>
      </c>
      <c r="M212" s="117">
        <f t="shared" si="228"/>
        <v>0</v>
      </c>
      <c r="N212" s="130">
        <f>+'C.E PROG. I-II Y III'!AJ218</f>
        <v>0</v>
      </c>
      <c r="O212" s="117">
        <f t="shared" si="229"/>
        <v>0</v>
      </c>
      <c r="P212" s="130">
        <f>+'C.E PROG. I-II Y III'!AL218</f>
        <v>0</v>
      </c>
      <c r="Q212" s="117">
        <f t="shared" si="230"/>
        <v>0</v>
      </c>
      <c r="R212" s="130">
        <f t="shared" ref="R212:S212" si="232">+L212+N212+P212</f>
        <v>0</v>
      </c>
      <c r="S212" s="117">
        <f t="shared" si="232"/>
        <v>0</v>
      </c>
    </row>
    <row r="213" spans="1:19" ht="12" customHeight="1">
      <c r="A213" s="116"/>
      <c r="B213" s="116"/>
      <c r="C213" s="116"/>
      <c r="D213" s="116"/>
      <c r="E213" s="116"/>
      <c r="F213" s="116"/>
      <c r="G213" s="136" t="s">
        <v>976</v>
      </c>
      <c r="H213" s="136"/>
      <c r="I213" s="136" t="s">
        <v>720</v>
      </c>
      <c r="J213" s="136"/>
      <c r="K213" s="129" t="s">
        <v>721</v>
      </c>
      <c r="L213" s="130">
        <f>+'C.E PROG. I-II Y III'!O219</f>
        <v>0</v>
      </c>
      <c r="M213" s="117">
        <f t="shared" si="228"/>
        <v>0</v>
      </c>
      <c r="N213" s="130">
        <f>+'C.E PROG. I-II Y III'!AJ219</f>
        <v>0</v>
      </c>
      <c r="O213" s="117">
        <f t="shared" si="229"/>
        <v>0</v>
      </c>
      <c r="P213" s="130">
        <f>+'C.E PROG. I-II Y III'!AL219</f>
        <v>0</v>
      </c>
      <c r="Q213" s="117">
        <f t="shared" si="230"/>
        <v>0</v>
      </c>
      <c r="R213" s="130">
        <f t="shared" ref="R213:S213" si="233">+L213+N213+P213</f>
        <v>0</v>
      </c>
      <c r="S213" s="117">
        <f t="shared" si="233"/>
        <v>0</v>
      </c>
    </row>
    <row r="214" spans="1:19" ht="12" customHeight="1">
      <c r="A214" s="116"/>
      <c r="B214" s="116"/>
      <c r="C214" s="116"/>
      <c r="D214" s="116"/>
      <c r="E214" s="116"/>
      <c r="F214" s="116"/>
      <c r="G214" s="136" t="s">
        <v>976</v>
      </c>
      <c r="H214" s="136"/>
      <c r="I214" s="136" t="s">
        <v>722</v>
      </c>
      <c r="J214" s="136"/>
      <c r="K214" s="129" t="s">
        <v>723</v>
      </c>
      <c r="L214" s="130">
        <f>+'C.E PROG. I-II Y III'!O220</f>
        <v>1200000</v>
      </c>
      <c r="M214" s="117">
        <f t="shared" si="228"/>
        <v>3.120820036210969E-4</v>
      </c>
      <c r="N214" s="130">
        <f>+'C.E PROG. I-II Y III'!AJ220</f>
        <v>600000</v>
      </c>
      <c r="O214" s="117">
        <f t="shared" si="229"/>
        <v>1.5604100181054845E-4</v>
      </c>
      <c r="P214" s="130">
        <f>+'C.E PROG. I-II Y III'!AL220</f>
        <v>0</v>
      </c>
      <c r="Q214" s="117">
        <f t="shared" si="230"/>
        <v>0</v>
      </c>
      <c r="R214" s="130">
        <f t="shared" ref="R214:S214" si="234">+L214+N214+P214</f>
        <v>1800000</v>
      </c>
      <c r="S214" s="117">
        <f t="shared" si="234"/>
        <v>4.6812300543164534E-4</v>
      </c>
    </row>
    <row r="215" spans="1:19" ht="12" customHeight="1">
      <c r="A215" s="116"/>
      <c r="B215" s="116"/>
      <c r="C215" s="136"/>
      <c r="D215" s="116"/>
      <c r="E215" s="116"/>
      <c r="F215" s="116"/>
      <c r="G215" s="136"/>
      <c r="H215" s="136"/>
      <c r="I215" s="136"/>
      <c r="J215" s="136"/>
      <c r="K215" s="129"/>
      <c r="L215" s="130"/>
      <c r="M215" s="117"/>
      <c r="N215" s="130"/>
      <c r="O215" s="117"/>
      <c r="P215" s="130"/>
      <c r="Q215" s="117"/>
      <c r="R215" s="130"/>
      <c r="S215" s="117"/>
    </row>
    <row r="216" spans="1:19" ht="12" customHeight="1">
      <c r="A216" s="116"/>
      <c r="B216" s="116"/>
      <c r="C216" s="136" t="s">
        <v>979</v>
      </c>
      <c r="D216" s="116" t="s">
        <v>980</v>
      </c>
      <c r="E216" s="116"/>
      <c r="F216" s="116"/>
      <c r="G216" s="136"/>
      <c r="H216" s="136"/>
      <c r="I216" s="136"/>
      <c r="J216" s="136"/>
      <c r="K216" s="129"/>
      <c r="L216" s="133">
        <f t="shared" ref="L216:S216" si="235">SUM(L218:L237)</f>
        <v>139400000</v>
      </c>
      <c r="M216" s="134">
        <f t="shared" si="235"/>
        <v>3.6253526087317425E-2</v>
      </c>
      <c r="N216" s="133">
        <f t="shared" si="235"/>
        <v>1000000</v>
      </c>
      <c r="O216" s="134">
        <f t="shared" si="235"/>
        <v>2.6006833635091404E-4</v>
      </c>
      <c r="P216" s="133">
        <f t="shared" si="235"/>
        <v>31000000</v>
      </c>
      <c r="Q216" s="134">
        <f t="shared" si="235"/>
        <v>8.0621184268783366E-3</v>
      </c>
      <c r="R216" s="133">
        <f t="shared" si="235"/>
        <v>171400000</v>
      </c>
      <c r="S216" s="134">
        <f t="shared" si="235"/>
        <v>4.4575712850546671E-2</v>
      </c>
    </row>
    <row r="217" spans="1:19" ht="12" customHeight="1">
      <c r="A217" s="116"/>
      <c r="B217" s="116"/>
      <c r="C217" s="114"/>
      <c r="D217" s="114"/>
      <c r="E217" s="116"/>
      <c r="F217" s="116"/>
      <c r="G217" s="131" t="s">
        <v>979</v>
      </c>
      <c r="H217" s="131"/>
      <c r="I217" s="131" t="s">
        <v>724</v>
      </c>
      <c r="J217" s="131"/>
      <c r="K217" s="164" t="s">
        <v>725</v>
      </c>
      <c r="L217" s="133"/>
      <c r="M217" s="134"/>
      <c r="N217" s="133"/>
      <c r="O217" s="134"/>
      <c r="P217" s="133"/>
      <c r="Q217" s="134"/>
      <c r="R217" s="133"/>
      <c r="S217" s="134"/>
    </row>
    <row r="218" spans="1:19" ht="12" customHeight="1">
      <c r="A218" s="116"/>
      <c r="B218" s="116"/>
      <c r="C218" s="136"/>
      <c r="D218" s="116" t="s">
        <v>320</v>
      </c>
      <c r="E218" s="116"/>
      <c r="F218" s="116"/>
      <c r="G218" s="136" t="s">
        <v>979</v>
      </c>
      <c r="H218" s="136"/>
      <c r="I218" s="136" t="s">
        <v>726</v>
      </c>
      <c r="J218" s="136"/>
      <c r="K218" s="129" t="s">
        <v>727</v>
      </c>
      <c r="L218" s="130">
        <f>+'C.E PROG. I-II Y III'!O224</f>
        <v>12750000</v>
      </c>
      <c r="M218" s="117">
        <f t="shared" ref="M218:M221" si="236">+L218/$R$374*100%</f>
        <v>3.3158712884741545E-3</v>
      </c>
      <c r="N218" s="130">
        <f>+'C.E PROG. I-II Y III'!AJ224</f>
        <v>0</v>
      </c>
      <c r="O218" s="117">
        <f t="shared" ref="O218:O221" si="237">+N218/$R$374*100%</f>
        <v>0</v>
      </c>
      <c r="P218" s="130">
        <f>+'C.E PROG. I-II Y III'!AL224</f>
        <v>0</v>
      </c>
      <c r="Q218" s="117">
        <f t="shared" ref="Q218:Q221" si="238">+P218/$R$374*100%</f>
        <v>0</v>
      </c>
      <c r="R218" s="130">
        <f t="shared" ref="R218:S218" si="239">+L218+N218+P218</f>
        <v>12750000</v>
      </c>
      <c r="S218" s="117">
        <f t="shared" si="239"/>
        <v>3.3158712884741545E-3</v>
      </c>
    </row>
    <row r="219" spans="1:19" ht="12" customHeight="1">
      <c r="A219" s="116"/>
      <c r="B219" s="116"/>
      <c r="C219" s="136"/>
      <c r="D219" s="116"/>
      <c r="E219" s="116"/>
      <c r="F219" s="116"/>
      <c r="G219" s="136" t="s">
        <v>979</v>
      </c>
      <c r="H219" s="136"/>
      <c r="I219" s="136" t="s">
        <v>728</v>
      </c>
      <c r="J219" s="136"/>
      <c r="K219" s="129" t="s">
        <v>729</v>
      </c>
      <c r="L219" s="130">
        <f>+'C.E PROG. I-II Y III'!O225</f>
        <v>0</v>
      </c>
      <c r="M219" s="117">
        <f t="shared" si="236"/>
        <v>0</v>
      </c>
      <c r="N219" s="130">
        <f>+'C.E PROG. I-II Y III'!AJ225</f>
        <v>0</v>
      </c>
      <c r="O219" s="117">
        <f t="shared" si="237"/>
        <v>0</v>
      </c>
      <c r="P219" s="130">
        <f>+'C.E PROG. I-II Y III'!AL225</f>
        <v>0</v>
      </c>
      <c r="Q219" s="117">
        <f t="shared" si="238"/>
        <v>0</v>
      </c>
      <c r="R219" s="130">
        <f t="shared" ref="R219:S219" si="240">+L219+N219+P219</f>
        <v>0</v>
      </c>
      <c r="S219" s="117">
        <f t="shared" si="240"/>
        <v>0</v>
      </c>
    </row>
    <row r="220" spans="1:19" ht="12" customHeight="1">
      <c r="A220" s="116"/>
      <c r="B220" s="116"/>
      <c r="C220" s="136"/>
      <c r="D220" s="116"/>
      <c r="E220" s="116"/>
      <c r="F220" s="116"/>
      <c r="G220" s="136" t="s">
        <v>979</v>
      </c>
      <c r="H220" s="136"/>
      <c r="I220" s="136" t="s">
        <v>730</v>
      </c>
      <c r="J220" s="136"/>
      <c r="K220" s="129" t="s">
        <v>731</v>
      </c>
      <c r="L220" s="130">
        <f>+'C.E PROG. I-II Y III'!O226</f>
        <v>8650000</v>
      </c>
      <c r="M220" s="117">
        <f t="shared" si="236"/>
        <v>2.2495911094354065E-3</v>
      </c>
      <c r="N220" s="130">
        <f>+'C.E PROG. I-II Y III'!AJ226</f>
        <v>0</v>
      </c>
      <c r="O220" s="117">
        <f t="shared" si="237"/>
        <v>0</v>
      </c>
      <c r="P220" s="130">
        <f>+'C.E PROG. I-II Y III'!AL226</f>
        <v>0</v>
      </c>
      <c r="Q220" s="117">
        <f t="shared" si="238"/>
        <v>0</v>
      </c>
      <c r="R220" s="130">
        <f t="shared" ref="R220:S220" si="241">+L220+N220+P220</f>
        <v>8650000</v>
      </c>
      <c r="S220" s="117">
        <f t="shared" si="241"/>
        <v>2.2495911094354065E-3</v>
      </c>
    </row>
    <row r="221" spans="1:19" ht="12" customHeight="1">
      <c r="A221" s="116"/>
      <c r="B221" s="116"/>
      <c r="C221" s="136"/>
      <c r="D221" s="116"/>
      <c r="E221" s="116"/>
      <c r="F221" s="116"/>
      <c r="G221" s="136" t="s">
        <v>979</v>
      </c>
      <c r="H221" s="136"/>
      <c r="I221" s="136" t="s">
        <v>732</v>
      </c>
      <c r="J221" s="136"/>
      <c r="K221" s="162" t="s">
        <v>733</v>
      </c>
      <c r="L221" s="130">
        <f>+'C.E PROG. I-II Y III'!O227</f>
        <v>0</v>
      </c>
      <c r="M221" s="117">
        <f t="shared" si="236"/>
        <v>0</v>
      </c>
      <c r="N221" s="130">
        <f>+'C.E PROG. I-II Y III'!AJ227</f>
        <v>0</v>
      </c>
      <c r="O221" s="117">
        <f t="shared" si="237"/>
        <v>0</v>
      </c>
      <c r="P221" s="130">
        <f>+'C.E PROG. I-II Y III'!AL227</f>
        <v>0</v>
      </c>
      <c r="Q221" s="117">
        <f t="shared" si="238"/>
        <v>0</v>
      </c>
      <c r="R221" s="130">
        <f t="shared" ref="R221:S221" si="242">+L221+N221+P221</f>
        <v>0</v>
      </c>
      <c r="S221" s="117">
        <f t="shared" si="242"/>
        <v>0</v>
      </c>
    </row>
    <row r="222" spans="1:19" ht="12" customHeight="1">
      <c r="A222" s="116"/>
      <c r="B222" s="116"/>
      <c r="C222" s="136"/>
      <c r="D222" s="116"/>
      <c r="E222" s="116"/>
      <c r="F222" s="116"/>
      <c r="G222" s="136" t="s">
        <v>979</v>
      </c>
      <c r="H222" s="136"/>
      <c r="I222" s="131" t="s">
        <v>734</v>
      </c>
      <c r="J222" s="131"/>
      <c r="K222" s="164" t="s">
        <v>735</v>
      </c>
      <c r="L222" s="130"/>
      <c r="M222" s="134"/>
      <c r="N222" s="130"/>
      <c r="O222" s="134"/>
      <c r="P222" s="130"/>
      <c r="Q222" s="134"/>
      <c r="R222" s="133"/>
      <c r="S222" s="134"/>
    </row>
    <row r="223" spans="1:19" ht="12" customHeight="1">
      <c r="A223" s="116"/>
      <c r="B223" s="116"/>
      <c r="C223" s="136"/>
      <c r="D223" s="116"/>
      <c r="E223" s="116"/>
      <c r="F223" s="116"/>
      <c r="G223" s="136" t="s">
        <v>979</v>
      </c>
      <c r="H223" s="136"/>
      <c r="I223" s="136" t="s">
        <v>736</v>
      </c>
      <c r="J223" s="136"/>
      <c r="K223" s="162" t="s">
        <v>737</v>
      </c>
      <c r="L223" s="130">
        <f>+'C.E PROG. I-II Y III'!O229</f>
        <v>0</v>
      </c>
      <c r="M223" s="117">
        <f t="shared" ref="M223:M227" si="243">+L223/$R$374*100%</f>
        <v>0</v>
      </c>
      <c r="N223" s="130">
        <f>+'C.E PROG. I-II Y III'!AJ229</f>
        <v>0</v>
      </c>
      <c r="O223" s="117">
        <f t="shared" ref="O223:O227" si="244">+N223/$R$374*100%</f>
        <v>0</v>
      </c>
      <c r="P223" s="130">
        <f>+'C.E PROG. I-II Y III'!AL229</f>
        <v>25000000</v>
      </c>
      <c r="Q223" s="117">
        <f t="shared" ref="Q223:Q227" si="245">+P223/$R$374*100%</f>
        <v>6.5017084087728516E-3</v>
      </c>
      <c r="R223" s="130">
        <f t="shared" ref="R223:S223" si="246">+L223+N223+P223</f>
        <v>25000000</v>
      </c>
      <c r="S223" s="117">
        <f t="shared" si="246"/>
        <v>6.5017084087728516E-3</v>
      </c>
    </row>
    <row r="224" spans="1:19" ht="12" customHeight="1">
      <c r="A224" s="116"/>
      <c r="B224" s="116"/>
      <c r="C224" s="136"/>
      <c r="D224" s="116"/>
      <c r="E224" s="116"/>
      <c r="F224" s="116"/>
      <c r="G224" s="136" t="s">
        <v>979</v>
      </c>
      <c r="H224" s="136"/>
      <c r="I224" s="136" t="s">
        <v>738</v>
      </c>
      <c r="J224" s="136"/>
      <c r="K224" s="162" t="s">
        <v>739</v>
      </c>
      <c r="L224" s="130">
        <f>+'C.E PROG. I-II Y III'!O230</f>
        <v>0</v>
      </c>
      <c r="M224" s="117">
        <f t="shared" si="243"/>
        <v>0</v>
      </c>
      <c r="N224" s="130">
        <f>+'C.E PROG. I-II Y III'!AJ230</f>
        <v>0</v>
      </c>
      <c r="O224" s="117">
        <f t="shared" si="244"/>
        <v>0</v>
      </c>
      <c r="P224" s="130">
        <f>+'C.E PROG. I-II Y III'!AL230</f>
        <v>0</v>
      </c>
      <c r="Q224" s="117">
        <f t="shared" si="245"/>
        <v>0</v>
      </c>
      <c r="R224" s="130">
        <f t="shared" ref="R224:S224" si="247">+L224+N224+P224</f>
        <v>0</v>
      </c>
      <c r="S224" s="117">
        <f t="shared" si="247"/>
        <v>0</v>
      </c>
    </row>
    <row r="225" spans="1:19" ht="12" customHeight="1">
      <c r="A225" s="116"/>
      <c r="B225" s="116"/>
      <c r="C225" s="136"/>
      <c r="D225" s="116"/>
      <c r="E225" s="116"/>
      <c r="F225" s="116"/>
      <c r="G225" s="136" t="s">
        <v>979</v>
      </c>
      <c r="H225" s="136"/>
      <c r="I225" s="136" t="s">
        <v>740</v>
      </c>
      <c r="J225" s="136"/>
      <c r="K225" s="162" t="s">
        <v>741</v>
      </c>
      <c r="L225" s="130">
        <f>+'C.E PROG. I-II Y III'!O231</f>
        <v>0</v>
      </c>
      <c r="M225" s="117">
        <f t="shared" si="243"/>
        <v>0</v>
      </c>
      <c r="N225" s="130">
        <f>+'C.E PROG. I-II Y III'!AJ231</f>
        <v>0</v>
      </c>
      <c r="O225" s="117">
        <f t="shared" si="244"/>
        <v>0</v>
      </c>
      <c r="P225" s="130">
        <f>+'C.E PROG. I-II Y III'!AL231</f>
        <v>0</v>
      </c>
      <c r="Q225" s="117">
        <f t="shared" si="245"/>
        <v>0</v>
      </c>
      <c r="R225" s="130">
        <f t="shared" ref="R225:S225" si="248">+L225+N225+P225</f>
        <v>0</v>
      </c>
      <c r="S225" s="117">
        <f t="shared" si="248"/>
        <v>0</v>
      </c>
    </row>
    <row r="226" spans="1:19" ht="12" customHeight="1">
      <c r="A226" s="116"/>
      <c r="B226" s="116"/>
      <c r="C226" s="136"/>
      <c r="D226" s="116"/>
      <c r="E226" s="116"/>
      <c r="F226" s="116"/>
      <c r="G226" s="136" t="s">
        <v>979</v>
      </c>
      <c r="H226" s="136"/>
      <c r="I226" s="136" t="s">
        <v>742</v>
      </c>
      <c r="J226" s="136"/>
      <c r="K226" s="162" t="s">
        <v>743</v>
      </c>
      <c r="L226" s="130">
        <f>+'C.E PROG. I-II Y III'!O232</f>
        <v>0</v>
      </c>
      <c r="M226" s="117">
        <f t="shared" si="243"/>
        <v>0</v>
      </c>
      <c r="N226" s="130">
        <f>+'C.E PROG. I-II Y III'!AJ232</f>
        <v>0</v>
      </c>
      <c r="O226" s="117">
        <f t="shared" si="244"/>
        <v>0</v>
      </c>
      <c r="P226" s="130">
        <f>+'C.E PROG. I-II Y III'!AL232</f>
        <v>0</v>
      </c>
      <c r="Q226" s="117">
        <f t="shared" si="245"/>
        <v>0</v>
      </c>
      <c r="R226" s="130">
        <f t="shared" ref="R226:S226" si="249">+L226+N226+P226</f>
        <v>0</v>
      </c>
      <c r="S226" s="117">
        <f t="shared" si="249"/>
        <v>0</v>
      </c>
    </row>
    <row r="227" spans="1:19" ht="12" customHeight="1">
      <c r="A227" s="116"/>
      <c r="B227" s="116"/>
      <c r="C227" s="136"/>
      <c r="D227" s="116"/>
      <c r="E227" s="116"/>
      <c r="F227" s="116"/>
      <c r="G227" s="136" t="s">
        <v>979</v>
      </c>
      <c r="H227" s="136"/>
      <c r="I227" s="136" t="s">
        <v>744</v>
      </c>
      <c r="J227" s="136"/>
      <c r="K227" s="162" t="s">
        <v>745</v>
      </c>
      <c r="L227" s="130">
        <f>+'C.E PROG. I-II Y III'!O233</f>
        <v>4000000</v>
      </c>
      <c r="M227" s="117">
        <f t="shared" si="243"/>
        <v>1.0402733454036562E-3</v>
      </c>
      <c r="N227" s="130">
        <f>+'C.E PROG. I-II Y III'!AJ233</f>
        <v>1000000</v>
      </c>
      <c r="O227" s="117">
        <f t="shared" si="244"/>
        <v>2.6006833635091404E-4</v>
      </c>
      <c r="P227" s="130">
        <f>+'C.E PROG. I-II Y III'!AL233</f>
        <v>6000000</v>
      </c>
      <c r="Q227" s="117">
        <f t="shared" si="245"/>
        <v>1.5604100181054845E-3</v>
      </c>
      <c r="R227" s="130">
        <f t="shared" ref="R227:S227" si="250">+L227+N227+P227</f>
        <v>11000000</v>
      </c>
      <c r="S227" s="117">
        <f t="shared" si="250"/>
        <v>2.8607516998600548E-3</v>
      </c>
    </row>
    <row r="228" spans="1:19" ht="12" customHeight="1">
      <c r="A228" s="116"/>
      <c r="B228" s="116"/>
      <c r="C228" s="136"/>
      <c r="D228" s="116"/>
      <c r="E228" s="116"/>
      <c r="F228" s="116"/>
      <c r="G228" s="136" t="s">
        <v>979</v>
      </c>
      <c r="H228" s="136"/>
      <c r="I228" s="131" t="s">
        <v>746</v>
      </c>
      <c r="J228" s="131"/>
      <c r="K228" s="164" t="s">
        <v>747</v>
      </c>
      <c r="L228" s="130"/>
      <c r="M228" s="134"/>
      <c r="N228" s="130"/>
      <c r="O228" s="134"/>
      <c r="P228" s="130"/>
      <c r="Q228" s="134"/>
      <c r="R228" s="133"/>
      <c r="S228" s="134"/>
    </row>
    <row r="229" spans="1:19" ht="12" customHeight="1">
      <c r="A229" s="116"/>
      <c r="B229" s="116"/>
      <c r="C229" s="136"/>
      <c r="D229" s="116" t="s">
        <v>320</v>
      </c>
      <c r="E229" s="116"/>
      <c r="F229" s="116"/>
      <c r="G229" s="136" t="s">
        <v>979</v>
      </c>
      <c r="H229" s="136"/>
      <c r="I229" s="136" t="s">
        <v>748</v>
      </c>
      <c r="J229" s="136"/>
      <c r="K229" s="162" t="s">
        <v>749</v>
      </c>
      <c r="L229" s="130">
        <f>+'C.E PROG. I-II Y III'!O235</f>
        <v>0</v>
      </c>
      <c r="M229" s="117">
        <f t="shared" ref="M229:M232" si="251">+L229/$R$374*100%</f>
        <v>0</v>
      </c>
      <c r="N229" s="130">
        <f>+'C.E PROG. I-II Y III'!AJ235</f>
        <v>0</v>
      </c>
      <c r="O229" s="117">
        <f t="shared" ref="O229:O232" si="252">+N229/$R$374*100%</f>
        <v>0</v>
      </c>
      <c r="P229" s="130">
        <f>+'C.E PROG. I-II Y III'!AL235</f>
        <v>0</v>
      </c>
      <c r="Q229" s="117">
        <f t="shared" ref="Q229:Q232" si="253">+P229/$R$374*100%</f>
        <v>0</v>
      </c>
      <c r="R229" s="130">
        <f t="shared" ref="R229:S229" si="254">+L229+N229+P229</f>
        <v>0</v>
      </c>
      <c r="S229" s="117">
        <f t="shared" si="254"/>
        <v>0</v>
      </c>
    </row>
    <row r="230" spans="1:19" ht="12" customHeight="1">
      <c r="A230" s="116"/>
      <c r="B230" s="116"/>
      <c r="C230" s="136"/>
      <c r="D230" s="116"/>
      <c r="E230" s="116"/>
      <c r="F230" s="116"/>
      <c r="G230" s="136" t="s">
        <v>979</v>
      </c>
      <c r="H230" s="136"/>
      <c r="I230" s="136" t="s">
        <v>750</v>
      </c>
      <c r="J230" s="136"/>
      <c r="K230" s="162" t="s">
        <v>751</v>
      </c>
      <c r="L230" s="130">
        <f>+'C.E PROG. I-II Y III'!O236</f>
        <v>0</v>
      </c>
      <c r="M230" s="117">
        <f t="shared" si="251"/>
        <v>0</v>
      </c>
      <c r="N230" s="130">
        <f>+'C.E PROG. I-II Y III'!AJ236</f>
        <v>0</v>
      </c>
      <c r="O230" s="117">
        <f t="shared" si="252"/>
        <v>0</v>
      </c>
      <c r="P230" s="130">
        <f>+'C.E PROG. I-II Y III'!AL236</f>
        <v>0</v>
      </c>
      <c r="Q230" s="117">
        <f t="shared" si="253"/>
        <v>0</v>
      </c>
      <c r="R230" s="130">
        <f t="shared" ref="R230:S230" si="255">+L230+N230+P230</f>
        <v>0</v>
      </c>
      <c r="S230" s="117">
        <f t="shared" si="255"/>
        <v>0</v>
      </c>
    </row>
    <row r="231" spans="1:19" ht="12" customHeight="1">
      <c r="A231" s="116"/>
      <c r="B231" s="116"/>
      <c r="C231" s="136"/>
      <c r="D231" s="116"/>
      <c r="E231" s="116"/>
      <c r="F231" s="116"/>
      <c r="G231" s="136" t="s">
        <v>979</v>
      </c>
      <c r="H231" s="136"/>
      <c r="I231" s="136" t="s">
        <v>752</v>
      </c>
      <c r="J231" s="136"/>
      <c r="K231" s="162" t="s">
        <v>753</v>
      </c>
      <c r="L231" s="130">
        <f>+'C.E PROG. I-II Y III'!O237</f>
        <v>0</v>
      </c>
      <c r="M231" s="117">
        <f t="shared" si="251"/>
        <v>0</v>
      </c>
      <c r="N231" s="130">
        <f>+'C.E PROG. I-II Y III'!AJ237</f>
        <v>0</v>
      </c>
      <c r="O231" s="117">
        <f t="shared" si="252"/>
        <v>0</v>
      </c>
      <c r="P231" s="130">
        <f>+'C.E PROG. I-II Y III'!AL237</f>
        <v>0</v>
      </c>
      <c r="Q231" s="117">
        <f t="shared" si="253"/>
        <v>0</v>
      </c>
      <c r="R231" s="130">
        <f t="shared" ref="R231:S231" si="256">+L231+N231+P231</f>
        <v>0</v>
      </c>
      <c r="S231" s="117">
        <f t="shared" si="256"/>
        <v>0</v>
      </c>
    </row>
    <row r="232" spans="1:19" ht="12" customHeight="1">
      <c r="A232" s="116"/>
      <c r="B232" s="116"/>
      <c r="C232" s="136"/>
      <c r="D232" s="116"/>
      <c r="E232" s="116"/>
      <c r="F232" s="116"/>
      <c r="G232" s="136" t="s">
        <v>979</v>
      </c>
      <c r="H232" s="136"/>
      <c r="I232" s="136" t="s">
        <v>754</v>
      </c>
      <c r="J232" s="136"/>
      <c r="K232" s="162" t="s">
        <v>755</v>
      </c>
      <c r="L232" s="130">
        <f>+'C.E PROG. I-II Y III'!O238</f>
        <v>0</v>
      </c>
      <c r="M232" s="117">
        <f t="shared" si="251"/>
        <v>0</v>
      </c>
      <c r="N232" s="130">
        <f>+'C.E PROG. I-II Y III'!AJ238</f>
        <v>0</v>
      </c>
      <c r="O232" s="117">
        <f t="shared" si="252"/>
        <v>0</v>
      </c>
      <c r="P232" s="130">
        <f>+'C.E PROG. I-II Y III'!AL238</f>
        <v>0</v>
      </c>
      <c r="Q232" s="117">
        <f t="shared" si="253"/>
        <v>0</v>
      </c>
      <c r="R232" s="130">
        <f t="shared" ref="R232:S232" si="257">+L232+N232+P232</f>
        <v>0</v>
      </c>
      <c r="S232" s="117">
        <f t="shared" si="257"/>
        <v>0</v>
      </c>
    </row>
    <row r="233" spans="1:19" ht="12" customHeight="1">
      <c r="A233" s="116"/>
      <c r="B233" s="116"/>
      <c r="C233" s="136"/>
      <c r="D233" s="116"/>
      <c r="E233" s="116"/>
      <c r="F233" s="116"/>
      <c r="G233" s="136" t="s">
        <v>979</v>
      </c>
      <c r="H233" s="136"/>
      <c r="I233" s="131" t="s">
        <v>756</v>
      </c>
      <c r="J233" s="131"/>
      <c r="K233" s="164" t="s">
        <v>757</v>
      </c>
      <c r="L233" s="130"/>
      <c r="M233" s="134"/>
      <c r="N233" s="130"/>
      <c r="O233" s="134"/>
      <c r="P233" s="130"/>
      <c r="Q233" s="134"/>
      <c r="R233" s="133"/>
      <c r="S233" s="134"/>
    </row>
    <row r="234" spans="1:19" ht="12" customHeight="1">
      <c r="A234" s="116"/>
      <c r="B234" s="116"/>
      <c r="C234" s="136"/>
      <c r="D234" s="116" t="s">
        <v>320</v>
      </c>
      <c r="E234" s="116"/>
      <c r="F234" s="116"/>
      <c r="G234" s="136" t="s">
        <v>979</v>
      </c>
      <c r="H234" s="136"/>
      <c r="I234" s="136" t="s">
        <v>758</v>
      </c>
      <c r="J234" s="136"/>
      <c r="K234" s="162" t="s">
        <v>759</v>
      </c>
      <c r="L234" s="130">
        <f>+'C.E PROG. I-II Y III'!O240</f>
        <v>0</v>
      </c>
      <c r="M234" s="117">
        <f>+L234/$R$374*100%</f>
        <v>0</v>
      </c>
      <c r="N234" s="130">
        <f>+'C.E PROG. I-II Y III'!AJ240</f>
        <v>0</v>
      </c>
      <c r="O234" s="117">
        <f>+N234/$R$374*100%</f>
        <v>0</v>
      </c>
      <c r="P234" s="130">
        <f>+'C.E PROG. I-II Y III'!AL240</f>
        <v>0</v>
      </c>
      <c r="Q234" s="117">
        <f>+P234/$R$374*100%</f>
        <v>0</v>
      </c>
      <c r="R234" s="130">
        <f t="shared" ref="R234:S234" si="258">+L234+N234+P234</f>
        <v>0</v>
      </c>
      <c r="S234" s="117">
        <f t="shared" si="258"/>
        <v>0</v>
      </c>
    </row>
    <row r="235" spans="1:19" ht="12" customHeight="1">
      <c r="A235" s="116"/>
      <c r="B235" s="116"/>
      <c r="C235" s="136"/>
      <c r="D235" s="116"/>
      <c r="E235" s="116"/>
      <c r="F235" s="116"/>
      <c r="G235" s="136" t="s">
        <v>979</v>
      </c>
      <c r="H235" s="136"/>
      <c r="I235" s="131" t="s">
        <v>760</v>
      </c>
      <c r="J235" s="131"/>
      <c r="K235" s="164" t="s">
        <v>761</v>
      </c>
      <c r="L235" s="130"/>
      <c r="M235" s="134"/>
      <c r="N235" s="130"/>
      <c r="O235" s="134"/>
      <c r="P235" s="130"/>
      <c r="Q235" s="134"/>
      <c r="R235" s="133"/>
      <c r="S235" s="134"/>
    </row>
    <row r="236" spans="1:19" ht="12" customHeight="1">
      <c r="A236" s="116"/>
      <c r="B236" s="116"/>
      <c r="C236" s="136"/>
      <c r="D236" s="116"/>
      <c r="E236" s="116"/>
      <c r="F236" s="116"/>
      <c r="G236" s="136" t="s">
        <v>979</v>
      </c>
      <c r="H236" s="136"/>
      <c r="I236" s="136" t="s">
        <v>762</v>
      </c>
      <c r="J236" s="136"/>
      <c r="K236" s="162" t="s">
        <v>763</v>
      </c>
      <c r="L236" s="130">
        <f>+'C.E PROG. I-II Y III'!O242</f>
        <v>114000000</v>
      </c>
      <c r="M236" s="117">
        <f t="shared" ref="M236:M237" si="259">+L236/$R$374*100%</f>
        <v>2.9647790344004204E-2</v>
      </c>
      <c r="N236" s="130">
        <f>+'C.E PROG. I-II Y III'!AJ242</f>
        <v>0</v>
      </c>
      <c r="O236" s="117">
        <f t="shared" ref="O236:O237" si="260">+N236/$R$374*100%</f>
        <v>0</v>
      </c>
      <c r="P236" s="130">
        <f>+'C.E PROG. I-II Y III'!AL242</f>
        <v>0</v>
      </c>
      <c r="Q236" s="117">
        <f t="shared" ref="Q236:Q237" si="261">+P236/$R$374*100%</f>
        <v>0</v>
      </c>
      <c r="R236" s="130">
        <f t="shared" ref="R236:S236" si="262">+L236+N236+P236</f>
        <v>114000000</v>
      </c>
      <c r="S236" s="117">
        <f t="shared" si="262"/>
        <v>2.9647790344004204E-2</v>
      </c>
    </row>
    <row r="237" spans="1:19" ht="12" customHeight="1">
      <c r="A237" s="116"/>
      <c r="B237" s="116"/>
      <c r="C237" s="136"/>
      <c r="D237" s="116"/>
      <c r="E237" s="116"/>
      <c r="F237" s="116"/>
      <c r="G237" s="136" t="s">
        <v>979</v>
      </c>
      <c r="H237" s="136"/>
      <c r="I237" s="136" t="s">
        <v>764</v>
      </c>
      <c r="J237" s="136"/>
      <c r="K237" s="162" t="s">
        <v>765</v>
      </c>
      <c r="L237" s="130">
        <f>+'C.E PROG. I-II Y III'!O243</f>
        <v>0</v>
      </c>
      <c r="M237" s="117">
        <f t="shared" si="259"/>
        <v>0</v>
      </c>
      <c r="N237" s="130">
        <f>+'C.E PROG. I-II Y III'!AJ243</f>
        <v>0</v>
      </c>
      <c r="O237" s="117">
        <f t="shared" si="260"/>
        <v>0</v>
      </c>
      <c r="P237" s="130">
        <f>+'C.E PROG. I-II Y III'!AL243</f>
        <v>0</v>
      </c>
      <c r="Q237" s="117">
        <f t="shared" si="261"/>
        <v>0</v>
      </c>
      <c r="R237" s="130">
        <f t="shared" ref="R237:S237" si="263">+L237+N237+P237</f>
        <v>0</v>
      </c>
      <c r="S237" s="117">
        <f t="shared" si="263"/>
        <v>0</v>
      </c>
    </row>
    <row r="238" spans="1:19" ht="12" customHeight="1">
      <c r="A238" s="116"/>
      <c r="B238" s="116"/>
      <c r="C238" s="136"/>
      <c r="D238" s="116"/>
      <c r="E238" s="116"/>
      <c r="F238" s="116"/>
      <c r="G238" s="136" t="s">
        <v>320</v>
      </c>
      <c r="H238" s="136"/>
      <c r="I238" s="136"/>
      <c r="J238" s="136"/>
      <c r="K238" s="129"/>
      <c r="L238" s="130"/>
      <c r="M238" s="117"/>
      <c r="N238" s="130"/>
      <c r="O238" s="117"/>
      <c r="P238" s="130"/>
      <c r="Q238" s="117"/>
      <c r="R238" s="130"/>
      <c r="S238" s="117"/>
    </row>
    <row r="239" spans="1:19" ht="12" customHeight="1">
      <c r="A239" s="116"/>
      <c r="B239" s="116"/>
      <c r="C239" s="136" t="s">
        <v>981</v>
      </c>
      <c r="D239" s="116" t="s">
        <v>982</v>
      </c>
      <c r="E239" s="116"/>
      <c r="F239" s="116"/>
      <c r="G239" s="136"/>
      <c r="H239" s="136"/>
      <c r="I239" s="136"/>
      <c r="J239" s="136"/>
      <c r="K239" s="129"/>
      <c r="L239" s="133">
        <f t="shared" ref="L239:S239" si="264">SUM(L241:L242)</f>
        <v>0</v>
      </c>
      <c r="M239" s="134">
        <f t="shared" si="264"/>
        <v>0</v>
      </c>
      <c r="N239" s="133">
        <f t="shared" si="264"/>
        <v>0</v>
      </c>
      <c r="O239" s="134">
        <f t="shared" si="264"/>
        <v>0</v>
      </c>
      <c r="P239" s="133">
        <f t="shared" si="264"/>
        <v>0</v>
      </c>
      <c r="Q239" s="134">
        <f t="shared" si="264"/>
        <v>0</v>
      </c>
      <c r="R239" s="133">
        <f t="shared" si="264"/>
        <v>0</v>
      </c>
      <c r="S239" s="134">
        <f t="shared" si="264"/>
        <v>0</v>
      </c>
    </row>
    <row r="240" spans="1:19" ht="12" customHeight="1">
      <c r="A240" s="116"/>
      <c r="B240" s="116"/>
      <c r="C240" s="114"/>
      <c r="D240" s="114"/>
      <c r="E240" s="116"/>
      <c r="F240" s="116"/>
      <c r="G240" s="131" t="s">
        <v>981</v>
      </c>
      <c r="H240" s="131"/>
      <c r="I240" s="131" t="s">
        <v>766</v>
      </c>
      <c r="J240" s="131"/>
      <c r="K240" s="164" t="s">
        <v>767</v>
      </c>
      <c r="L240" s="133"/>
      <c r="M240" s="134"/>
      <c r="N240" s="133"/>
      <c r="O240" s="134"/>
      <c r="P240" s="133"/>
      <c r="Q240" s="134"/>
      <c r="R240" s="133"/>
      <c r="S240" s="134"/>
    </row>
    <row r="241" spans="1:19" ht="12" customHeight="1">
      <c r="A241" s="116"/>
      <c r="B241" s="116"/>
      <c r="C241" s="116"/>
      <c r="D241" s="116" t="s">
        <v>320</v>
      </c>
      <c r="E241" s="116"/>
      <c r="F241" s="116"/>
      <c r="G241" s="136" t="s">
        <v>981</v>
      </c>
      <c r="H241" s="136"/>
      <c r="I241" s="136" t="s">
        <v>768</v>
      </c>
      <c r="J241" s="136"/>
      <c r="K241" s="129" t="s">
        <v>769</v>
      </c>
      <c r="L241" s="130">
        <f>+'C.E PROG. I-II Y III'!O246</f>
        <v>0</v>
      </c>
      <c r="M241" s="117">
        <f t="shared" ref="M241:M242" si="265">+L241/$R$374*100%</f>
        <v>0</v>
      </c>
      <c r="N241" s="130">
        <f>+'C.E PROG. I-II Y III'!AJ246</f>
        <v>0</v>
      </c>
      <c r="O241" s="117">
        <f t="shared" ref="O241:O242" si="266">+N241/$R$374*100%</f>
        <v>0</v>
      </c>
      <c r="P241" s="130">
        <f>+'C.E PROG. I-II Y III'!AL246</f>
        <v>0</v>
      </c>
      <c r="Q241" s="117">
        <f t="shared" ref="Q241:Q242" si="267">+P241/$R$374*100%</f>
        <v>0</v>
      </c>
      <c r="R241" s="130">
        <f t="shared" ref="R241:S241" si="268">+L241+N241+P241</f>
        <v>0</v>
      </c>
      <c r="S241" s="117">
        <f t="shared" si="268"/>
        <v>0</v>
      </c>
    </row>
    <row r="242" spans="1:19" ht="12" customHeight="1">
      <c r="A242" s="116"/>
      <c r="B242" s="116"/>
      <c r="C242" s="116"/>
      <c r="D242" s="116" t="s">
        <v>320</v>
      </c>
      <c r="E242" s="116"/>
      <c r="F242" s="116"/>
      <c r="G242" s="136" t="s">
        <v>981</v>
      </c>
      <c r="H242" s="136"/>
      <c r="I242" s="136" t="s">
        <v>770</v>
      </c>
      <c r="J242" s="136"/>
      <c r="K242" s="129" t="s">
        <v>771</v>
      </c>
      <c r="L242" s="130">
        <f>+'C.E PROG. I-II Y III'!O247</f>
        <v>0</v>
      </c>
      <c r="M242" s="117">
        <f t="shared" si="265"/>
        <v>0</v>
      </c>
      <c r="N242" s="130">
        <f>+'C.E PROG. I-II Y III'!AJ247</f>
        <v>0</v>
      </c>
      <c r="O242" s="117">
        <f t="shared" si="266"/>
        <v>0</v>
      </c>
      <c r="P242" s="130">
        <f>+'C.E PROG. I-II Y III'!AL247</f>
        <v>0</v>
      </c>
      <c r="Q242" s="117">
        <f t="shared" si="267"/>
        <v>0</v>
      </c>
      <c r="R242" s="130">
        <f t="shared" ref="R242:S242" si="269">+L242+N242+P242</f>
        <v>0</v>
      </c>
      <c r="S242" s="117">
        <f t="shared" si="269"/>
        <v>0</v>
      </c>
    </row>
    <row r="243" spans="1:19" ht="12" customHeight="1">
      <c r="A243" s="116"/>
      <c r="B243" s="116"/>
      <c r="C243" s="116"/>
      <c r="D243" s="116"/>
      <c r="E243" s="116"/>
      <c r="F243" s="116"/>
      <c r="G243" s="136"/>
      <c r="H243" s="136"/>
      <c r="I243" s="136"/>
      <c r="J243" s="136"/>
      <c r="K243" s="129"/>
      <c r="L243" s="130"/>
      <c r="M243" s="117"/>
      <c r="N243" s="130"/>
      <c r="O243" s="117"/>
      <c r="P243" s="130"/>
      <c r="Q243" s="117"/>
      <c r="R243" s="130"/>
      <c r="S243" s="117"/>
    </row>
    <row r="244" spans="1:19" ht="12" customHeight="1">
      <c r="A244" s="156" t="s">
        <v>983</v>
      </c>
      <c r="B244" s="123" t="s">
        <v>984</v>
      </c>
      <c r="C244" s="123"/>
      <c r="D244" s="123"/>
      <c r="E244" s="123"/>
      <c r="F244" s="165"/>
      <c r="G244" s="123">
        <v>2</v>
      </c>
      <c r="H244" s="123"/>
      <c r="I244" s="166"/>
      <c r="J244" s="166"/>
      <c r="K244" s="166"/>
      <c r="L244" s="125">
        <f t="shared" ref="L244:S244" si="270">+L246+L258+L286</f>
        <v>13445000</v>
      </c>
      <c r="M244" s="126">
        <f t="shared" si="270"/>
        <v>3.4966187822380395E-3</v>
      </c>
      <c r="N244" s="125">
        <f t="shared" si="270"/>
        <v>5638592</v>
      </c>
      <c r="O244" s="126">
        <f t="shared" si="270"/>
        <v>1.4664192408015734E-3</v>
      </c>
      <c r="P244" s="125">
        <f t="shared" si="270"/>
        <v>1576850663.6746709</v>
      </c>
      <c r="Q244" s="126">
        <f t="shared" si="270"/>
        <v>0.41008892877570641</v>
      </c>
      <c r="R244" s="125">
        <f t="shared" si="270"/>
        <v>1595934255.6746709</v>
      </c>
      <c r="S244" s="126">
        <f t="shared" si="270"/>
        <v>0.41505196679874601</v>
      </c>
    </row>
    <row r="245" spans="1:19" ht="12" customHeight="1">
      <c r="A245" s="116"/>
      <c r="B245" s="116"/>
      <c r="C245" s="116"/>
      <c r="D245" s="116"/>
      <c r="E245" s="116"/>
      <c r="F245" s="116"/>
      <c r="G245" s="116"/>
      <c r="H245" s="116"/>
      <c r="I245" s="131">
        <v>5</v>
      </c>
      <c r="J245" s="131"/>
      <c r="K245" s="132" t="s">
        <v>176</v>
      </c>
      <c r="L245" s="130"/>
      <c r="M245" s="117"/>
      <c r="N245" s="130"/>
      <c r="O245" s="117"/>
      <c r="P245" s="130"/>
      <c r="Q245" s="117"/>
      <c r="R245" s="130"/>
      <c r="S245" s="117"/>
    </row>
    <row r="246" spans="1:19" ht="12" customHeight="1">
      <c r="A246" s="116"/>
      <c r="B246" s="131" t="s">
        <v>985</v>
      </c>
      <c r="C246" s="141" t="s">
        <v>986</v>
      </c>
      <c r="D246" s="116"/>
      <c r="E246" s="116"/>
      <c r="F246" s="116"/>
      <c r="G246" s="131" t="s">
        <v>320</v>
      </c>
      <c r="H246" s="131"/>
      <c r="I246" s="114"/>
      <c r="J246" s="114"/>
      <c r="K246" s="114"/>
      <c r="L246" s="158">
        <f t="shared" ref="L246:S246" si="271">+L248+L249+L254+L255+L256</f>
        <v>0</v>
      </c>
      <c r="M246" s="159">
        <f t="shared" si="271"/>
        <v>0</v>
      </c>
      <c r="N246" s="158">
        <f t="shared" si="271"/>
        <v>0</v>
      </c>
      <c r="O246" s="159">
        <f t="shared" si="271"/>
        <v>0</v>
      </c>
      <c r="P246" s="158">
        <f t="shared" si="271"/>
        <v>1396786832.6746709</v>
      </c>
      <c r="Q246" s="159">
        <f t="shared" si="271"/>
        <v>0.36326002781056427</v>
      </c>
      <c r="R246" s="158">
        <f t="shared" si="271"/>
        <v>1396786832.6746709</v>
      </c>
      <c r="S246" s="159">
        <f t="shared" si="271"/>
        <v>0.36326002781056427</v>
      </c>
    </row>
    <row r="247" spans="1:19" ht="12" customHeight="1">
      <c r="A247" s="116"/>
      <c r="B247" s="131"/>
      <c r="C247" s="141"/>
      <c r="D247" s="116"/>
      <c r="E247" s="116"/>
      <c r="F247" s="116"/>
      <c r="G247" s="131"/>
      <c r="H247" s="131"/>
      <c r="I247" s="131" t="s">
        <v>772</v>
      </c>
      <c r="J247" s="131"/>
      <c r="K247" s="132" t="s">
        <v>773</v>
      </c>
      <c r="L247" s="158"/>
      <c r="M247" s="159"/>
      <c r="N247" s="158"/>
      <c r="O247" s="159"/>
      <c r="P247" s="158"/>
      <c r="Q247" s="159"/>
      <c r="R247" s="158"/>
      <c r="S247" s="159"/>
    </row>
    <row r="248" spans="1:19" ht="12" customHeight="1">
      <c r="A248" s="116"/>
      <c r="B248" s="115"/>
      <c r="C248" s="136" t="s">
        <v>987</v>
      </c>
      <c r="D248" s="116" t="s">
        <v>988</v>
      </c>
      <c r="E248" s="116"/>
      <c r="F248" s="116"/>
      <c r="G248" s="136" t="s">
        <v>987</v>
      </c>
      <c r="H248" s="136"/>
      <c r="I248" s="136" t="s">
        <v>774</v>
      </c>
      <c r="J248" s="136"/>
      <c r="K248" s="129" t="s">
        <v>775</v>
      </c>
      <c r="L248" s="130">
        <f>+'C.E PROG. I-II Y III'!O254</f>
        <v>0</v>
      </c>
      <c r="M248" s="117">
        <f>+L248/$R$374*100%</f>
        <v>0</v>
      </c>
      <c r="N248" s="130">
        <f>+'C.E PROG. I-II Y III'!AJ254</f>
        <v>0</v>
      </c>
      <c r="O248" s="117">
        <f>+N248/$R$374*100%</f>
        <v>0</v>
      </c>
      <c r="P248" s="130">
        <f>+'C.E PROG. I-II Y III'!AL254</f>
        <v>33000000</v>
      </c>
      <c r="Q248" s="117">
        <f>+P248/$R$374*100%</f>
        <v>8.582255099580164E-3</v>
      </c>
      <c r="R248" s="130">
        <f t="shared" ref="R248:S248" si="272">+L248+N248+P248</f>
        <v>33000000</v>
      </c>
      <c r="S248" s="117">
        <f t="shared" si="272"/>
        <v>8.582255099580164E-3</v>
      </c>
    </row>
    <row r="249" spans="1:19" ht="12" customHeight="1">
      <c r="A249" s="116"/>
      <c r="B249" s="115"/>
      <c r="C249" s="136" t="s">
        <v>989</v>
      </c>
      <c r="D249" s="116" t="s">
        <v>990</v>
      </c>
      <c r="E249" s="116"/>
      <c r="F249" s="116"/>
      <c r="G249" s="136"/>
      <c r="H249" s="136"/>
      <c r="I249" s="136"/>
      <c r="J249" s="136"/>
      <c r="K249" s="129"/>
      <c r="L249" s="133">
        <f t="shared" ref="L249:S249" si="273">SUM(L250:L253)</f>
        <v>0</v>
      </c>
      <c r="M249" s="134">
        <f t="shared" si="273"/>
        <v>0</v>
      </c>
      <c r="N249" s="133">
        <f t="shared" si="273"/>
        <v>0</v>
      </c>
      <c r="O249" s="134">
        <f t="shared" si="273"/>
        <v>0</v>
      </c>
      <c r="P249" s="133">
        <f t="shared" si="273"/>
        <v>1202979824.584671</v>
      </c>
      <c r="Q249" s="134">
        <f t="shared" si="273"/>
        <v>0.31285696164344984</v>
      </c>
      <c r="R249" s="133">
        <f t="shared" si="273"/>
        <v>1202979824.584671</v>
      </c>
      <c r="S249" s="134">
        <f t="shared" si="273"/>
        <v>0.31285696164344984</v>
      </c>
    </row>
    <row r="250" spans="1:19" ht="12" customHeight="1">
      <c r="A250" s="116"/>
      <c r="B250" s="115"/>
      <c r="C250" s="114"/>
      <c r="D250" s="114"/>
      <c r="E250" s="116"/>
      <c r="F250" s="116"/>
      <c r="G250" s="136" t="s">
        <v>989</v>
      </c>
      <c r="H250" s="136"/>
      <c r="I250" s="136" t="s">
        <v>776</v>
      </c>
      <c r="J250" s="136"/>
      <c r="K250" s="129" t="s">
        <v>777</v>
      </c>
      <c r="L250" s="130">
        <f>+'C.E PROG. I-II Y III'!O256</f>
        <v>0</v>
      </c>
      <c r="M250" s="117">
        <f t="shared" ref="M250:M256" si="274">+L250/$R$374*100%</f>
        <v>0</v>
      </c>
      <c r="N250" s="130">
        <f>+'C.E PROG. I-II Y III'!AJ256</f>
        <v>0</v>
      </c>
      <c r="O250" s="117">
        <f t="shared" ref="O250:O256" si="275">+N250/$R$374*100%</f>
        <v>0</v>
      </c>
      <c r="P250" s="130">
        <f>+'C.E PROG. I-II Y III'!AL256</f>
        <v>1196979824.584671</v>
      </c>
      <c r="Q250" s="117">
        <f t="shared" ref="Q250:Q256" si="276">+P250/$R$374*100%</f>
        <v>0.31129655162534436</v>
      </c>
      <c r="R250" s="130">
        <f t="shared" ref="R250:S250" si="277">+L250+N250+P250</f>
        <v>1196979824.584671</v>
      </c>
      <c r="S250" s="117">
        <f t="shared" si="277"/>
        <v>0.31129655162534436</v>
      </c>
    </row>
    <row r="251" spans="1:19" ht="12" customHeight="1">
      <c r="A251" s="116"/>
      <c r="B251" s="115"/>
      <c r="C251" s="116"/>
      <c r="D251" s="116"/>
      <c r="E251" s="116"/>
      <c r="F251" s="116"/>
      <c r="G251" s="136" t="s">
        <v>989</v>
      </c>
      <c r="H251" s="136"/>
      <c r="I251" s="136" t="s">
        <v>778</v>
      </c>
      <c r="J251" s="136"/>
      <c r="K251" s="129" t="s">
        <v>779</v>
      </c>
      <c r="L251" s="130">
        <f>+'C.E PROG. I-II Y III'!O257</f>
        <v>0</v>
      </c>
      <c r="M251" s="117">
        <f t="shared" si="274"/>
        <v>0</v>
      </c>
      <c r="N251" s="130">
        <f>+'C.E PROG. I-II Y III'!AJ257</f>
        <v>0</v>
      </c>
      <c r="O251" s="117">
        <f t="shared" si="275"/>
        <v>0</v>
      </c>
      <c r="P251" s="130">
        <f>+'C.E PROG. I-II Y III'!AL257</f>
        <v>0</v>
      </c>
      <c r="Q251" s="117">
        <f t="shared" si="276"/>
        <v>0</v>
      </c>
      <c r="R251" s="130">
        <f t="shared" ref="R251:S251" si="278">+L251+N251+P251</f>
        <v>0</v>
      </c>
      <c r="S251" s="117">
        <f t="shared" si="278"/>
        <v>0</v>
      </c>
    </row>
    <row r="252" spans="1:19" ht="12" customHeight="1">
      <c r="A252" s="116"/>
      <c r="B252" s="116"/>
      <c r="C252" s="116"/>
      <c r="D252" s="116"/>
      <c r="E252" s="116"/>
      <c r="F252" s="116"/>
      <c r="G252" s="136" t="s">
        <v>989</v>
      </c>
      <c r="H252" s="136"/>
      <c r="I252" s="136" t="s">
        <v>780</v>
      </c>
      <c r="J252" s="136"/>
      <c r="K252" s="129" t="s">
        <v>781</v>
      </c>
      <c r="L252" s="130">
        <f>+'C.E PROG. I-II Y III'!O258</f>
        <v>0</v>
      </c>
      <c r="M252" s="117">
        <f t="shared" si="274"/>
        <v>0</v>
      </c>
      <c r="N252" s="130">
        <f>+'C.E PROG. I-II Y III'!AJ258</f>
        <v>0</v>
      </c>
      <c r="O252" s="117">
        <f t="shared" si="275"/>
        <v>0</v>
      </c>
      <c r="P252" s="130">
        <f>+'C.E PROG. I-II Y III'!AL258</f>
        <v>6000000</v>
      </c>
      <c r="Q252" s="117">
        <f t="shared" si="276"/>
        <v>1.5604100181054845E-3</v>
      </c>
      <c r="R252" s="130">
        <f t="shared" ref="R252:S252" si="279">+L252+N252+P252</f>
        <v>6000000</v>
      </c>
      <c r="S252" s="117">
        <f t="shared" si="279"/>
        <v>1.5604100181054845E-3</v>
      </c>
    </row>
    <row r="253" spans="1:19" ht="12" customHeight="1">
      <c r="A253" s="116"/>
      <c r="B253" s="116"/>
      <c r="C253" s="116"/>
      <c r="D253" s="116"/>
      <c r="E253" s="116"/>
      <c r="F253" s="116"/>
      <c r="G253" s="136" t="s">
        <v>989</v>
      </c>
      <c r="H253" s="136"/>
      <c r="I253" s="136" t="s">
        <v>782</v>
      </c>
      <c r="J253" s="136"/>
      <c r="K253" s="129" t="s">
        <v>783</v>
      </c>
      <c r="L253" s="130">
        <f>+'C.E PROG. I-II Y III'!O259</f>
        <v>0</v>
      </c>
      <c r="M253" s="117">
        <f t="shared" si="274"/>
        <v>0</v>
      </c>
      <c r="N253" s="130">
        <f>+'C.E PROG. I-II Y III'!AJ259</f>
        <v>0</v>
      </c>
      <c r="O253" s="117">
        <f t="shared" si="275"/>
        <v>0</v>
      </c>
      <c r="P253" s="130">
        <f>+'C.E PROG. I-II Y III'!AL259</f>
        <v>0</v>
      </c>
      <c r="Q253" s="117">
        <f t="shared" si="276"/>
        <v>0</v>
      </c>
      <c r="R253" s="130">
        <f t="shared" ref="R253:S253" si="280">+L253+N253+P253</f>
        <v>0</v>
      </c>
      <c r="S253" s="117">
        <f t="shared" si="280"/>
        <v>0</v>
      </c>
    </row>
    <row r="254" spans="1:19" ht="12" customHeight="1">
      <c r="A254" s="116"/>
      <c r="B254" s="116"/>
      <c r="C254" s="136" t="s">
        <v>991</v>
      </c>
      <c r="D254" s="116" t="s">
        <v>785</v>
      </c>
      <c r="E254" s="116"/>
      <c r="F254" s="116"/>
      <c r="G254" s="136" t="s">
        <v>991</v>
      </c>
      <c r="H254" s="136"/>
      <c r="I254" s="136" t="s">
        <v>784</v>
      </c>
      <c r="J254" s="136"/>
      <c r="K254" s="129" t="s">
        <v>785</v>
      </c>
      <c r="L254" s="130">
        <f>+'C.E PROG. I-II Y III'!O260</f>
        <v>0</v>
      </c>
      <c r="M254" s="117">
        <f t="shared" si="274"/>
        <v>0</v>
      </c>
      <c r="N254" s="130">
        <f>+'C.E PROG. I-II Y III'!AJ260</f>
        <v>0</v>
      </c>
      <c r="O254" s="117">
        <f t="shared" si="275"/>
        <v>0</v>
      </c>
      <c r="P254" s="130">
        <f>+'C.E PROG. I-II Y III'!AL260</f>
        <v>0</v>
      </c>
      <c r="Q254" s="117">
        <f t="shared" si="276"/>
        <v>0</v>
      </c>
      <c r="R254" s="130">
        <f t="shared" ref="R254:S254" si="281">+L254+N254+P254</f>
        <v>0</v>
      </c>
      <c r="S254" s="117">
        <f t="shared" si="281"/>
        <v>0</v>
      </c>
    </row>
    <row r="255" spans="1:19" ht="12" customHeight="1">
      <c r="A255" s="116"/>
      <c r="B255" s="116"/>
      <c r="C255" s="136" t="s">
        <v>992</v>
      </c>
      <c r="D255" s="116" t="s">
        <v>787</v>
      </c>
      <c r="E255" s="116"/>
      <c r="F255" s="116"/>
      <c r="G255" s="136" t="s">
        <v>992</v>
      </c>
      <c r="H255" s="136"/>
      <c r="I255" s="136" t="s">
        <v>786</v>
      </c>
      <c r="J255" s="136"/>
      <c r="K255" s="129" t="s">
        <v>787</v>
      </c>
      <c r="L255" s="130">
        <f>+'C.E PROG. I-II Y III'!O261</f>
        <v>0</v>
      </c>
      <c r="M255" s="117">
        <f t="shared" si="274"/>
        <v>0</v>
      </c>
      <c r="N255" s="130">
        <f>+'C.E PROG. I-II Y III'!AJ261</f>
        <v>0</v>
      </c>
      <c r="O255" s="117">
        <f t="shared" si="275"/>
        <v>0</v>
      </c>
      <c r="P255" s="130">
        <f>+'C.E PROG. I-II Y III'!AL261</f>
        <v>0</v>
      </c>
      <c r="Q255" s="117">
        <f t="shared" si="276"/>
        <v>0</v>
      </c>
      <c r="R255" s="130">
        <f t="shared" ref="R255:S255" si="282">+L255+N255+P255</f>
        <v>0</v>
      </c>
      <c r="S255" s="117">
        <f t="shared" si="282"/>
        <v>0</v>
      </c>
    </row>
    <row r="256" spans="1:19" ht="12" customHeight="1">
      <c r="A256" s="116"/>
      <c r="B256" s="116"/>
      <c r="C256" s="136" t="s">
        <v>993</v>
      </c>
      <c r="D256" s="116" t="s">
        <v>994</v>
      </c>
      <c r="E256" s="116"/>
      <c r="F256" s="116"/>
      <c r="G256" s="136" t="s">
        <v>993</v>
      </c>
      <c r="H256" s="136"/>
      <c r="I256" s="136" t="s">
        <v>788</v>
      </c>
      <c r="J256" s="136"/>
      <c r="K256" s="129" t="s">
        <v>789</v>
      </c>
      <c r="L256" s="130">
        <f>+'C.E PROG. I-II Y III'!O262</f>
        <v>0</v>
      </c>
      <c r="M256" s="117">
        <f t="shared" si="274"/>
        <v>0</v>
      </c>
      <c r="N256" s="130">
        <f>+'C.E PROG. I-II Y III'!AJ262</f>
        <v>0</v>
      </c>
      <c r="O256" s="117">
        <f t="shared" si="275"/>
        <v>0</v>
      </c>
      <c r="P256" s="130">
        <f>+'C.E PROG. I-II Y III'!AL262</f>
        <v>160807008.09</v>
      </c>
      <c r="Q256" s="117">
        <f t="shared" si="276"/>
        <v>4.1820811067534283E-2</v>
      </c>
      <c r="R256" s="130">
        <f t="shared" ref="R256:S256" si="283">+L256+N256+P256</f>
        <v>160807008.09</v>
      </c>
      <c r="S256" s="117">
        <f t="shared" si="283"/>
        <v>4.1820811067534283E-2</v>
      </c>
    </row>
    <row r="257" spans="1:19" ht="12" customHeight="1">
      <c r="A257" s="116"/>
      <c r="B257" s="116"/>
      <c r="C257" s="136"/>
      <c r="D257" s="116"/>
      <c r="E257" s="116"/>
      <c r="F257" s="116"/>
      <c r="G257" s="136"/>
      <c r="H257" s="136"/>
      <c r="I257" s="136"/>
      <c r="J257" s="136"/>
      <c r="K257" s="129"/>
      <c r="L257" s="130"/>
      <c r="M257" s="117"/>
      <c r="N257" s="130"/>
      <c r="O257" s="117"/>
      <c r="P257" s="130"/>
      <c r="Q257" s="117"/>
      <c r="R257" s="130"/>
      <c r="S257" s="117"/>
    </row>
    <row r="258" spans="1:19" ht="12" customHeight="1">
      <c r="A258" s="116"/>
      <c r="B258" s="131" t="s">
        <v>995</v>
      </c>
      <c r="C258" s="141" t="s">
        <v>996</v>
      </c>
      <c r="D258" s="116"/>
      <c r="E258" s="116"/>
      <c r="F258" s="116"/>
      <c r="G258" s="136"/>
      <c r="H258" s="136"/>
      <c r="I258" s="116"/>
      <c r="J258" s="116"/>
      <c r="K258" s="129"/>
      <c r="L258" s="158">
        <f t="shared" ref="L258:S258" si="284">+L259+L274+L275+L280+L281</f>
        <v>13445000</v>
      </c>
      <c r="M258" s="159">
        <f t="shared" si="284"/>
        <v>3.4966187822380395E-3</v>
      </c>
      <c r="N258" s="158">
        <f t="shared" si="284"/>
        <v>5638592</v>
      </c>
      <c r="O258" s="159">
        <f t="shared" si="284"/>
        <v>1.4664192408015734E-3</v>
      </c>
      <c r="P258" s="158">
        <f t="shared" si="284"/>
        <v>180063831</v>
      </c>
      <c r="Q258" s="159">
        <f t="shared" si="284"/>
        <v>4.6828900965142153E-2</v>
      </c>
      <c r="R258" s="158">
        <f t="shared" si="284"/>
        <v>199147423</v>
      </c>
      <c r="S258" s="159">
        <f t="shared" si="284"/>
        <v>5.1791938988181761E-2</v>
      </c>
    </row>
    <row r="259" spans="1:19" ht="12" customHeight="1">
      <c r="A259" s="116"/>
      <c r="B259" s="131"/>
      <c r="C259" s="136" t="s">
        <v>997</v>
      </c>
      <c r="D259" s="116" t="s">
        <v>998</v>
      </c>
      <c r="E259" s="116"/>
      <c r="F259" s="116"/>
      <c r="G259" s="136"/>
      <c r="H259" s="136"/>
      <c r="I259" s="116"/>
      <c r="J259" s="116"/>
      <c r="K259" s="129"/>
      <c r="L259" s="133">
        <f t="shared" ref="L259:S259" si="285">SUM(L260:L271)</f>
        <v>10945000</v>
      </c>
      <c r="M259" s="134">
        <f t="shared" si="285"/>
        <v>2.8464479413607543E-3</v>
      </c>
      <c r="N259" s="133">
        <f t="shared" si="285"/>
        <v>5638592</v>
      </c>
      <c r="O259" s="134">
        <f t="shared" si="285"/>
        <v>1.4664192408015734E-3</v>
      </c>
      <c r="P259" s="133">
        <f t="shared" si="285"/>
        <v>180063831</v>
      </c>
      <c r="Q259" s="134">
        <f t="shared" si="285"/>
        <v>4.6828900965142153E-2</v>
      </c>
      <c r="R259" s="133">
        <f t="shared" si="285"/>
        <v>196647423</v>
      </c>
      <c r="S259" s="134">
        <f t="shared" si="285"/>
        <v>5.1141768147304478E-2</v>
      </c>
    </row>
    <row r="260" spans="1:19" ht="12" customHeight="1">
      <c r="A260" s="116"/>
      <c r="B260" s="116"/>
      <c r="C260" s="114"/>
      <c r="D260" s="114"/>
      <c r="E260" s="116"/>
      <c r="F260" s="116"/>
      <c r="G260" s="131" t="s">
        <v>997</v>
      </c>
      <c r="H260" s="131"/>
      <c r="I260" s="131" t="s">
        <v>790</v>
      </c>
      <c r="J260" s="131"/>
      <c r="K260" s="132" t="s">
        <v>791</v>
      </c>
      <c r="L260" s="133"/>
      <c r="M260" s="134"/>
      <c r="N260" s="133"/>
      <c r="O260" s="134"/>
      <c r="P260" s="133"/>
      <c r="Q260" s="134"/>
      <c r="R260" s="133"/>
      <c r="S260" s="134"/>
    </row>
    <row r="261" spans="1:19" ht="12" customHeight="1">
      <c r="A261" s="116"/>
      <c r="B261" s="116"/>
      <c r="C261" s="116"/>
      <c r="D261" s="116"/>
      <c r="E261" s="116"/>
      <c r="F261" s="116"/>
      <c r="G261" s="136" t="s">
        <v>997</v>
      </c>
      <c r="H261" s="136"/>
      <c r="I261" s="136" t="s">
        <v>792</v>
      </c>
      <c r="J261" s="136"/>
      <c r="K261" s="129" t="s">
        <v>793</v>
      </c>
      <c r="L261" s="130">
        <f>+'C.E PROG. I-II Y III'!O267</f>
        <v>0</v>
      </c>
      <c r="M261" s="117">
        <f t="shared" ref="M261:M268" si="286">+L261/$R$374*100%</f>
        <v>0</v>
      </c>
      <c r="N261" s="130">
        <f>+'C.E PROG. I-II Y III'!AJ267</f>
        <v>500000</v>
      </c>
      <c r="O261" s="117">
        <f t="shared" ref="O261:O268" si="287">+N261/$R$374*100%</f>
        <v>1.3003416817545702E-4</v>
      </c>
      <c r="P261" s="130">
        <f>+'C.E PROG. I-II Y III'!AL267</f>
        <v>161063831</v>
      </c>
      <c r="Q261" s="117">
        <f t="shared" ref="Q261:Q268" si="288">+P261/$R$374*100%</f>
        <v>4.1887602574474783E-2</v>
      </c>
      <c r="R261" s="130">
        <f t="shared" ref="R261:S261" si="289">+L261+N261+P261</f>
        <v>161563831</v>
      </c>
      <c r="S261" s="117">
        <f t="shared" si="289"/>
        <v>4.2017636742650237E-2</v>
      </c>
    </row>
    <row r="262" spans="1:19" ht="12" customHeight="1">
      <c r="A262" s="116"/>
      <c r="B262" s="116"/>
      <c r="C262" s="116"/>
      <c r="D262" s="116"/>
      <c r="E262" s="116"/>
      <c r="F262" s="116"/>
      <c r="G262" s="136" t="s">
        <v>997</v>
      </c>
      <c r="H262" s="136"/>
      <c r="I262" s="136" t="s">
        <v>794</v>
      </c>
      <c r="J262" s="136"/>
      <c r="K262" s="129" t="s">
        <v>795</v>
      </c>
      <c r="L262" s="130">
        <f>+'C.E PROG. I-II Y III'!O268</f>
        <v>0</v>
      </c>
      <c r="M262" s="117">
        <f t="shared" si="286"/>
        <v>0</v>
      </c>
      <c r="N262" s="130">
        <f>+'C.E PROG. I-II Y III'!AJ268</f>
        <v>0</v>
      </c>
      <c r="O262" s="117">
        <f t="shared" si="287"/>
        <v>0</v>
      </c>
      <c r="P262" s="130">
        <f>+'C.E PROG. I-II Y III'!AL268</f>
        <v>0</v>
      </c>
      <c r="Q262" s="117">
        <f t="shared" si="288"/>
        <v>0</v>
      </c>
      <c r="R262" s="130">
        <f t="shared" ref="R262:S262" si="290">+L262+N262+P262</f>
        <v>0</v>
      </c>
      <c r="S262" s="117">
        <f t="shared" si="290"/>
        <v>0</v>
      </c>
    </row>
    <row r="263" spans="1:19" ht="12" customHeight="1">
      <c r="A263" s="116"/>
      <c r="B263" s="116"/>
      <c r="C263" s="116"/>
      <c r="D263" s="116"/>
      <c r="E263" s="116"/>
      <c r="F263" s="116"/>
      <c r="G263" s="136" t="s">
        <v>997</v>
      </c>
      <c r="H263" s="136"/>
      <c r="I263" s="136" t="s">
        <v>796</v>
      </c>
      <c r="J263" s="136"/>
      <c r="K263" s="129" t="s">
        <v>797</v>
      </c>
      <c r="L263" s="130">
        <f>+'C.E PROG. I-II Y III'!O269</f>
        <v>2815000</v>
      </c>
      <c r="M263" s="117">
        <f t="shared" si="286"/>
        <v>7.3209236682782305E-4</v>
      </c>
      <c r="N263" s="130">
        <f>+'C.E PROG. I-II Y III'!AJ269</f>
        <v>2500000</v>
      </c>
      <c r="O263" s="117">
        <f t="shared" si="287"/>
        <v>6.5017084087728516E-4</v>
      </c>
      <c r="P263" s="130">
        <f>+'C.E PROG. I-II Y III'!AL269</f>
        <v>1000000</v>
      </c>
      <c r="Q263" s="117">
        <f t="shared" si="288"/>
        <v>2.6006833635091404E-4</v>
      </c>
      <c r="R263" s="130">
        <f t="shared" ref="R263:S263" si="291">+L263+N263+P263</f>
        <v>6315000</v>
      </c>
      <c r="S263" s="117">
        <f t="shared" si="291"/>
        <v>1.6423315440560224E-3</v>
      </c>
    </row>
    <row r="264" spans="1:19" ht="12" customHeight="1">
      <c r="A264" s="116"/>
      <c r="B264" s="116"/>
      <c r="C264" s="116"/>
      <c r="D264" s="116"/>
      <c r="E264" s="116"/>
      <c r="F264" s="116"/>
      <c r="G264" s="136" t="s">
        <v>997</v>
      </c>
      <c r="H264" s="136"/>
      <c r="I264" s="136" t="s">
        <v>798</v>
      </c>
      <c r="J264" s="136"/>
      <c r="K264" s="129" t="s">
        <v>799</v>
      </c>
      <c r="L264" s="130">
        <f>+'C.E PROG. I-II Y III'!O270</f>
        <v>3700000</v>
      </c>
      <c r="M264" s="117">
        <f t="shared" si="286"/>
        <v>9.6225284449838206E-4</v>
      </c>
      <c r="N264" s="130">
        <f>+'C.E PROG. I-II Y III'!AJ270</f>
        <v>0</v>
      </c>
      <c r="O264" s="117">
        <f t="shared" si="287"/>
        <v>0</v>
      </c>
      <c r="P264" s="130">
        <f>+'C.E PROG. I-II Y III'!AL270</f>
        <v>0</v>
      </c>
      <c r="Q264" s="117">
        <f t="shared" si="288"/>
        <v>0</v>
      </c>
      <c r="R264" s="130">
        <f t="shared" ref="R264:S264" si="292">+L264+N264+P264</f>
        <v>3700000</v>
      </c>
      <c r="S264" s="117">
        <f t="shared" si="292"/>
        <v>9.6225284449838206E-4</v>
      </c>
    </row>
    <row r="265" spans="1:19" ht="12" customHeight="1">
      <c r="A265" s="116"/>
      <c r="B265" s="116"/>
      <c r="C265" s="116"/>
      <c r="D265" s="116"/>
      <c r="E265" s="116"/>
      <c r="F265" s="116"/>
      <c r="G265" s="136" t="s">
        <v>997</v>
      </c>
      <c r="H265" s="136"/>
      <c r="I265" s="136" t="s">
        <v>800</v>
      </c>
      <c r="J265" s="136"/>
      <c r="K265" s="138" t="s">
        <v>801</v>
      </c>
      <c r="L265" s="130">
        <f>+'C.E PROG. I-II Y III'!O271</f>
        <v>4000000</v>
      </c>
      <c r="M265" s="117">
        <f t="shared" si="286"/>
        <v>1.0402733454036562E-3</v>
      </c>
      <c r="N265" s="130">
        <f>+'C.E PROG. I-II Y III'!AJ271</f>
        <v>0</v>
      </c>
      <c r="O265" s="117">
        <f t="shared" si="287"/>
        <v>0</v>
      </c>
      <c r="P265" s="130">
        <f>+'C.E PROG. I-II Y III'!AL271</f>
        <v>2000000</v>
      </c>
      <c r="Q265" s="117">
        <f t="shared" si="288"/>
        <v>5.2013667270182809E-4</v>
      </c>
      <c r="R265" s="130">
        <f t="shared" ref="R265:S265" si="293">+L265+N265+P265</f>
        <v>6000000</v>
      </c>
      <c r="S265" s="117">
        <f t="shared" si="293"/>
        <v>1.5604100181054843E-3</v>
      </c>
    </row>
    <row r="266" spans="1:19" ht="12" customHeight="1">
      <c r="A266" s="116"/>
      <c r="B266" s="116"/>
      <c r="C266" s="116"/>
      <c r="D266" s="116"/>
      <c r="E266" s="116"/>
      <c r="F266" s="116"/>
      <c r="G266" s="136" t="s">
        <v>997</v>
      </c>
      <c r="H266" s="136"/>
      <c r="I266" s="136" t="s">
        <v>802</v>
      </c>
      <c r="J266" s="136"/>
      <c r="K266" s="129" t="s">
        <v>803</v>
      </c>
      <c r="L266" s="130">
        <f>+'C.E PROG. I-II Y III'!O272</f>
        <v>0</v>
      </c>
      <c r="M266" s="117">
        <f t="shared" si="286"/>
        <v>0</v>
      </c>
      <c r="N266" s="130">
        <f>+'C.E PROG. I-II Y III'!AJ272</f>
        <v>0</v>
      </c>
      <c r="O266" s="117">
        <f t="shared" si="287"/>
        <v>0</v>
      </c>
      <c r="P266" s="130">
        <f>+'C.E PROG. I-II Y III'!AL272</f>
        <v>0</v>
      </c>
      <c r="Q266" s="117">
        <f t="shared" si="288"/>
        <v>0</v>
      </c>
      <c r="R266" s="130">
        <f t="shared" ref="R266:S266" si="294">+L266+N266+P266</f>
        <v>0</v>
      </c>
      <c r="S266" s="117">
        <f t="shared" si="294"/>
        <v>0</v>
      </c>
    </row>
    <row r="267" spans="1:19" ht="13.5" customHeight="1">
      <c r="A267" s="116"/>
      <c r="B267" s="116"/>
      <c r="C267" s="116"/>
      <c r="D267" s="116"/>
      <c r="E267" s="116"/>
      <c r="F267" s="116"/>
      <c r="G267" s="136" t="s">
        <v>997</v>
      </c>
      <c r="H267" s="136"/>
      <c r="I267" s="136" t="s">
        <v>804</v>
      </c>
      <c r="J267" s="136"/>
      <c r="K267" s="129" t="s">
        <v>805</v>
      </c>
      <c r="L267" s="130">
        <f>+'C.E PROG. I-II Y III'!O273</f>
        <v>0</v>
      </c>
      <c r="M267" s="117">
        <f t="shared" si="286"/>
        <v>0</v>
      </c>
      <c r="N267" s="130">
        <f>+'C.E PROG. I-II Y III'!AJ273</f>
        <v>1500000</v>
      </c>
      <c r="O267" s="117">
        <f t="shared" si="287"/>
        <v>3.9010250452637112E-4</v>
      </c>
      <c r="P267" s="49">
        <f>+'C.E PROG. I-II Y III'!AL273</f>
        <v>0</v>
      </c>
      <c r="Q267" s="117">
        <f t="shared" si="288"/>
        <v>0</v>
      </c>
      <c r="R267" s="130">
        <f t="shared" ref="R267:S267" si="295">+L267+N267+P267</f>
        <v>1500000</v>
      </c>
      <c r="S267" s="117">
        <f t="shared" si="295"/>
        <v>3.9010250452637112E-4</v>
      </c>
    </row>
    <row r="268" spans="1:19" ht="12" customHeight="1">
      <c r="A268" s="116"/>
      <c r="B268" s="116"/>
      <c r="C268" s="116"/>
      <c r="D268" s="116"/>
      <c r="E268" s="116"/>
      <c r="F268" s="116"/>
      <c r="G268" s="136" t="s">
        <v>997</v>
      </c>
      <c r="H268" s="136"/>
      <c r="I268" s="136" t="s">
        <v>806</v>
      </c>
      <c r="J268" s="136"/>
      <c r="K268" s="129" t="s">
        <v>807</v>
      </c>
      <c r="L268" s="130">
        <f>+'C.E PROG. I-II Y III'!O274</f>
        <v>430000</v>
      </c>
      <c r="M268" s="117">
        <f t="shared" si="286"/>
        <v>1.1182938463089304E-4</v>
      </c>
      <c r="N268" s="130">
        <f>+'C.E PROG. I-II Y III'!AJ274</f>
        <v>1138592</v>
      </c>
      <c r="O268" s="117">
        <f t="shared" si="287"/>
        <v>2.9611172722245993E-4</v>
      </c>
      <c r="P268" s="130">
        <f>+'C.E PROG. I-II Y III'!AL274</f>
        <v>16000000</v>
      </c>
      <c r="Q268" s="117">
        <f t="shared" si="288"/>
        <v>4.1610933816146247E-3</v>
      </c>
      <c r="R268" s="130">
        <f t="shared" ref="R268:S268" si="296">+L268+N268+P268</f>
        <v>17568592</v>
      </c>
      <c r="S268" s="117">
        <f t="shared" si="296"/>
        <v>4.5690344934679779E-3</v>
      </c>
    </row>
    <row r="269" spans="1:19" ht="12" customHeight="1">
      <c r="A269" s="116"/>
      <c r="B269" s="116"/>
      <c r="C269" s="116"/>
      <c r="D269" s="116"/>
      <c r="E269" s="116"/>
      <c r="F269" s="116"/>
      <c r="G269" s="136"/>
      <c r="H269" s="136"/>
      <c r="I269" s="136"/>
      <c r="J269" s="136"/>
      <c r="K269" s="138"/>
      <c r="L269" s="130"/>
      <c r="M269" s="117"/>
      <c r="N269" s="130"/>
      <c r="O269" s="117"/>
      <c r="P269" s="130"/>
      <c r="Q269" s="117"/>
      <c r="R269" s="130"/>
      <c r="S269" s="117"/>
    </row>
    <row r="270" spans="1:19" ht="12" customHeight="1">
      <c r="A270" s="116"/>
      <c r="B270" s="116"/>
      <c r="C270" s="116"/>
      <c r="D270" s="116"/>
      <c r="E270" s="116"/>
      <c r="F270" s="116"/>
      <c r="G270" s="131" t="s">
        <v>997</v>
      </c>
      <c r="H270" s="131"/>
      <c r="I270" s="131" t="s">
        <v>808</v>
      </c>
      <c r="J270" s="131"/>
      <c r="K270" s="132" t="s">
        <v>809</v>
      </c>
      <c r="L270" s="133"/>
      <c r="M270" s="134"/>
      <c r="N270" s="130"/>
      <c r="O270" s="134"/>
      <c r="P270" s="130"/>
      <c r="Q270" s="134"/>
      <c r="R270" s="133"/>
      <c r="S270" s="134"/>
    </row>
    <row r="271" spans="1:19" ht="12" customHeight="1">
      <c r="A271" s="116"/>
      <c r="B271" s="116"/>
      <c r="C271" s="116"/>
      <c r="D271" s="116"/>
      <c r="E271" s="116"/>
      <c r="F271" s="116"/>
      <c r="G271" s="136" t="s">
        <v>997</v>
      </c>
      <c r="H271" s="136"/>
      <c r="I271" s="136" t="s">
        <v>810</v>
      </c>
      <c r="J271" s="136"/>
      <c r="K271" s="129" t="s">
        <v>811</v>
      </c>
      <c r="L271" s="130">
        <f>+'C.E PROG. I-II Y III'!O277</f>
        <v>0</v>
      </c>
      <c r="M271" s="117">
        <f>+L271/$R$374*100%</f>
        <v>0</v>
      </c>
      <c r="N271" s="130">
        <f>+'C.E PROG. I-II Y III'!AJ277</f>
        <v>0</v>
      </c>
      <c r="O271" s="117">
        <f>+N271/$R$374*100%</f>
        <v>0</v>
      </c>
      <c r="P271" s="130">
        <f>+'C.E PROG. I-II Y III'!AL277</f>
        <v>0</v>
      </c>
      <c r="Q271" s="117">
        <f>+P271/$R$374*100%</f>
        <v>0</v>
      </c>
      <c r="R271" s="130">
        <f t="shared" ref="R271:S271" si="297">+L271+N271+P271</f>
        <v>0</v>
      </c>
      <c r="S271" s="117">
        <f t="shared" si="297"/>
        <v>0</v>
      </c>
    </row>
    <row r="272" spans="1:19" ht="12" customHeight="1">
      <c r="A272" s="116"/>
      <c r="B272" s="116"/>
      <c r="C272" s="116"/>
      <c r="D272" s="116"/>
      <c r="E272" s="116"/>
      <c r="F272" s="116"/>
      <c r="G272" s="136" t="s">
        <v>320</v>
      </c>
      <c r="H272" s="136"/>
      <c r="I272" s="136"/>
      <c r="J272" s="136"/>
      <c r="K272" s="129"/>
      <c r="L272" s="130"/>
      <c r="M272" s="117"/>
      <c r="N272" s="130"/>
      <c r="O272" s="117"/>
      <c r="P272" s="130"/>
      <c r="Q272" s="117"/>
      <c r="R272" s="130"/>
      <c r="S272" s="117"/>
    </row>
    <row r="273" spans="1:19" ht="12" customHeight="1">
      <c r="A273" s="116"/>
      <c r="B273" s="116"/>
      <c r="C273" s="116"/>
      <c r="D273" s="116"/>
      <c r="E273" s="116"/>
      <c r="F273" s="116"/>
      <c r="G273" s="136" t="s">
        <v>320</v>
      </c>
      <c r="H273" s="136"/>
      <c r="I273" s="131" t="s">
        <v>812</v>
      </c>
      <c r="J273" s="131"/>
      <c r="K273" s="132" t="s">
        <v>813</v>
      </c>
      <c r="L273" s="133"/>
      <c r="M273" s="134"/>
      <c r="N273" s="130"/>
      <c r="O273" s="134"/>
      <c r="P273" s="130"/>
      <c r="Q273" s="134"/>
      <c r="R273" s="133"/>
      <c r="S273" s="134"/>
    </row>
    <row r="274" spans="1:19" ht="12" customHeight="1">
      <c r="A274" s="116"/>
      <c r="B274" s="116"/>
      <c r="C274" s="136" t="s">
        <v>999</v>
      </c>
      <c r="D274" s="116" t="s">
        <v>815</v>
      </c>
      <c r="E274" s="116"/>
      <c r="F274" s="116"/>
      <c r="G274" s="136" t="s">
        <v>999</v>
      </c>
      <c r="H274" s="136"/>
      <c r="I274" s="136" t="s">
        <v>814</v>
      </c>
      <c r="J274" s="136"/>
      <c r="K274" s="129" t="s">
        <v>815</v>
      </c>
      <c r="L274" s="130">
        <f>+'C.E PROG. I-II Y III'!O280</f>
        <v>0</v>
      </c>
      <c r="M274" s="117">
        <f>+L274/$R$374*100%</f>
        <v>0</v>
      </c>
      <c r="N274" s="130">
        <f>+'C.E PROG. I-II Y III'!AJ280</f>
        <v>0</v>
      </c>
      <c r="O274" s="117">
        <f>+N274/$R$374*100%</f>
        <v>0</v>
      </c>
      <c r="P274" s="130">
        <f>+'C.E PROG. I-II Y III'!AL280</f>
        <v>0</v>
      </c>
      <c r="Q274" s="117">
        <f>+P274/$R$374*100%</f>
        <v>0</v>
      </c>
      <c r="R274" s="130">
        <f t="shared" ref="R274:S274" si="298">+L274+N274+P274</f>
        <v>0</v>
      </c>
      <c r="S274" s="117">
        <f t="shared" si="298"/>
        <v>0</v>
      </c>
    </row>
    <row r="275" spans="1:19" ht="12" customHeight="1">
      <c r="A275" s="116"/>
      <c r="B275" s="116"/>
      <c r="C275" s="136" t="s">
        <v>1000</v>
      </c>
      <c r="D275" s="116" t="s">
        <v>775</v>
      </c>
      <c r="E275" s="116"/>
      <c r="F275" s="116"/>
      <c r="G275" s="136"/>
      <c r="H275" s="136"/>
      <c r="I275" s="136"/>
      <c r="J275" s="136"/>
      <c r="K275" s="129"/>
      <c r="L275" s="133">
        <f t="shared" ref="L275:S275" si="299">SUM(L276:L277)</f>
        <v>0</v>
      </c>
      <c r="M275" s="134">
        <f t="shared" si="299"/>
        <v>0</v>
      </c>
      <c r="N275" s="133">
        <f t="shared" si="299"/>
        <v>0</v>
      </c>
      <c r="O275" s="134">
        <f t="shared" si="299"/>
        <v>0</v>
      </c>
      <c r="P275" s="133">
        <f t="shared" si="299"/>
        <v>0</v>
      </c>
      <c r="Q275" s="134">
        <f t="shared" si="299"/>
        <v>0</v>
      </c>
      <c r="R275" s="133">
        <f t="shared" si="299"/>
        <v>0</v>
      </c>
      <c r="S275" s="134">
        <f t="shared" si="299"/>
        <v>0</v>
      </c>
    </row>
    <row r="276" spans="1:19" ht="12" customHeight="1">
      <c r="A276" s="116"/>
      <c r="B276" s="116"/>
      <c r="C276" s="114"/>
      <c r="D276" s="114"/>
      <c r="E276" s="116"/>
      <c r="F276" s="116"/>
      <c r="G276" s="136" t="s">
        <v>1000</v>
      </c>
      <c r="H276" s="136"/>
      <c r="I276" s="136" t="s">
        <v>816</v>
      </c>
      <c r="J276" s="136"/>
      <c r="K276" s="129" t="s">
        <v>817</v>
      </c>
      <c r="L276" s="130">
        <f>+'C.E PROG. I-II Y III'!O282</f>
        <v>0</v>
      </c>
      <c r="M276" s="117">
        <f t="shared" ref="M276:M277" si="300">+L276/$R$374*100%</f>
        <v>0</v>
      </c>
      <c r="N276" s="130">
        <f>+'C.E PROG. I-II Y III'!AJ282</f>
        <v>0</v>
      </c>
      <c r="O276" s="117">
        <f t="shared" ref="O276:O277" si="301">+N276/$R$374*100%</f>
        <v>0</v>
      </c>
      <c r="P276" s="130">
        <f>+'C.E PROG. I-II Y III'!AL282</f>
        <v>0</v>
      </c>
      <c r="Q276" s="117">
        <f t="shared" ref="Q276:Q277" si="302">+P276/$R$374*100%</f>
        <v>0</v>
      </c>
      <c r="R276" s="130">
        <f t="shared" ref="R276:S276" si="303">+L276+N276+P276</f>
        <v>0</v>
      </c>
      <c r="S276" s="117">
        <f t="shared" si="303"/>
        <v>0</v>
      </c>
    </row>
    <row r="277" spans="1:19" ht="12" customHeight="1">
      <c r="A277" s="116"/>
      <c r="B277" s="116"/>
      <c r="C277" s="136"/>
      <c r="D277" s="116"/>
      <c r="E277" s="116"/>
      <c r="F277" s="116"/>
      <c r="G277" s="136" t="s">
        <v>1000</v>
      </c>
      <c r="H277" s="136"/>
      <c r="I277" s="136" t="s">
        <v>818</v>
      </c>
      <c r="J277" s="136"/>
      <c r="K277" s="129" t="s">
        <v>819</v>
      </c>
      <c r="L277" s="130">
        <f>+'C.E PROG. I-II Y III'!O283</f>
        <v>0</v>
      </c>
      <c r="M277" s="117">
        <f t="shared" si="300"/>
        <v>0</v>
      </c>
      <c r="N277" s="130">
        <f>+'C.E PROG. I-II Y III'!AJ283</f>
        <v>0</v>
      </c>
      <c r="O277" s="117">
        <f t="shared" si="301"/>
        <v>0</v>
      </c>
      <c r="P277" s="130">
        <f>+'C.E PROG. I-II Y III'!AL283</f>
        <v>0</v>
      </c>
      <c r="Q277" s="117">
        <f t="shared" si="302"/>
        <v>0</v>
      </c>
      <c r="R277" s="130">
        <f t="shared" ref="R277:S277" si="304">+L277+N277+P277</f>
        <v>0</v>
      </c>
      <c r="S277" s="117">
        <f t="shared" si="304"/>
        <v>0</v>
      </c>
    </row>
    <row r="278" spans="1:19" ht="12" customHeight="1">
      <c r="A278" s="116"/>
      <c r="B278" s="116"/>
      <c r="C278" s="136"/>
      <c r="D278" s="116"/>
      <c r="E278" s="116"/>
      <c r="F278" s="116"/>
      <c r="G278" s="116"/>
      <c r="H278" s="116"/>
      <c r="I278" s="116"/>
      <c r="J278" s="116"/>
      <c r="K278" s="129"/>
      <c r="L278" s="130"/>
      <c r="M278" s="117"/>
      <c r="N278" s="130">
        <f>+'C.E PROG. I-II Y III'!AJ284</f>
        <v>0</v>
      </c>
      <c r="O278" s="117"/>
      <c r="P278" s="130">
        <f>+'C.E PROG. I-II Y III'!AL284</f>
        <v>0</v>
      </c>
      <c r="Q278" s="117"/>
      <c r="R278" s="130"/>
      <c r="S278" s="117"/>
    </row>
    <row r="279" spans="1:19" ht="12" customHeight="1">
      <c r="A279" s="116"/>
      <c r="B279" s="116"/>
      <c r="C279" s="116"/>
      <c r="D279" s="116"/>
      <c r="E279" s="116"/>
      <c r="F279" s="116"/>
      <c r="G279" s="116" t="s">
        <v>320</v>
      </c>
      <c r="H279" s="116"/>
      <c r="I279" s="131" t="s">
        <v>808</v>
      </c>
      <c r="J279" s="131"/>
      <c r="K279" s="132" t="s">
        <v>809</v>
      </c>
      <c r="L279" s="133"/>
      <c r="M279" s="134"/>
      <c r="N279" s="130">
        <f>+'C.E PROG. I-II Y III'!AJ285</f>
        <v>0</v>
      </c>
      <c r="O279" s="134"/>
      <c r="P279" s="130">
        <f>+'C.E PROG. I-II Y III'!AL285</f>
        <v>0</v>
      </c>
      <c r="Q279" s="134"/>
      <c r="R279" s="133"/>
      <c r="S279" s="134"/>
    </row>
    <row r="280" spans="1:19" ht="12" customHeight="1">
      <c r="A280" s="116"/>
      <c r="B280" s="116"/>
      <c r="C280" s="136" t="s">
        <v>1001</v>
      </c>
      <c r="D280" s="116" t="s">
        <v>1002</v>
      </c>
      <c r="E280" s="116"/>
      <c r="F280" s="116"/>
      <c r="G280" s="136" t="s">
        <v>1001</v>
      </c>
      <c r="H280" s="136"/>
      <c r="I280" s="136" t="s">
        <v>820</v>
      </c>
      <c r="J280" s="136"/>
      <c r="K280" s="129" t="s">
        <v>821</v>
      </c>
      <c r="L280" s="130">
        <f>+'C.E PROG. I-II Y III'!O286</f>
        <v>2500000</v>
      </c>
      <c r="M280" s="117">
        <f>+L280/$R$374*100%</f>
        <v>6.5017084087728516E-4</v>
      </c>
      <c r="N280" s="130">
        <f>+'C.E PROG. I-II Y III'!AJ286</f>
        <v>0</v>
      </c>
      <c r="O280" s="117">
        <f>+N280/$R$374*100%</f>
        <v>0</v>
      </c>
      <c r="P280" s="130">
        <f>+'C.E PROG. I-II Y III'!AL286</f>
        <v>0</v>
      </c>
      <c r="Q280" s="117">
        <f>+P280/$R$374*100%</f>
        <v>0</v>
      </c>
      <c r="R280" s="130">
        <f t="shared" ref="R280:S280" si="305">+L280+N280+P280</f>
        <v>2500000</v>
      </c>
      <c r="S280" s="117">
        <f t="shared" si="305"/>
        <v>6.5017084087728516E-4</v>
      </c>
    </row>
    <row r="281" spans="1:19" ht="12" customHeight="1">
      <c r="A281" s="116"/>
      <c r="B281" s="116"/>
      <c r="C281" s="136" t="s">
        <v>1003</v>
      </c>
      <c r="D281" s="116" t="s">
        <v>1004</v>
      </c>
      <c r="E281" s="116"/>
      <c r="F281" s="116"/>
      <c r="G281" s="136"/>
      <c r="H281" s="136"/>
      <c r="I281" s="136"/>
      <c r="J281" s="136"/>
      <c r="K281" s="129"/>
      <c r="L281" s="167">
        <f t="shared" ref="L281:S281" si="306">SUM(L282:L283)</f>
        <v>0</v>
      </c>
      <c r="M281" s="168">
        <f t="shared" si="306"/>
        <v>0</v>
      </c>
      <c r="N281" s="167">
        <f t="shared" si="306"/>
        <v>0</v>
      </c>
      <c r="O281" s="168">
        <f t="shared" si="306"/>
        <v>0</v>
      </c>
      <c r="P281" s="167">
        <f t="shared" si="306"/>
        <v>0</v>
      </c>
      <c r="Q281" s="168">
        <f t="shared" si="306"/>
        <v>0</v>
      </c>
      <c r="R281" s="167">
        <f t="shared" si="306"/>
        <v>0</v>
      </c>
      <c r="S281" s="168">
        <f t="shared" si="306"/>
        <v>0</v>
      </c>
    </row>
    <row r="282" spans="1:19" ht="12" customHeight="1">
      <c r="A282" s="116"/>
      <c r="B282" s="116"/>
      <c r="C282" s="114"/>
      <c r="D282" s="114"/>
      <c r="E282" s="116"/>
      <c r="F282" s="116"/>
      <c r="G282" s="136" t="s">
        <v>1003</v>
      </c>
      <c r="H282" s="136"/>
      <c r="I282" s="136" t="s">
        <v>822</v>
      </c>
      <c r="J282" s="136"/>
      <c r="K282" s="129" t="s">
        <v>823</v>
      </c>
      <c r="L282" s="130">
        <f>+'C.E PROG. I-II Y III'!O288</f>
        <v>0</v>
      </c>
      <c r="M282" s="117">
        <f t="shared" ref="M282:M283" si="307">+L282/$R$374*100%</f>
        <v>0</v>
      </c>
      <c r="N282" s="130">
        <f>+'C.E PROG. I-II Y III'!AJ288</f>
        <v>0</v>
      </c>
      <c r="O282" s="117">
        <f t="shared" ref="O282:O283" si="308">+N282/$R$374*100%</f>
        <v>0</v>
      </c>
      <c r="P282" s="130">
        <f>+'C.E PROG. I-II Y III'!AL288</f>
        <v>0</v>
      </c>
      <c r="Q282" s="117">
        <f t="shared" ref="Q282:Q283" si="309">+P282/$R$374*100%</f>
        <v>0</v>
      </c>
      <c r="R282" s="130">
        <f t="shared" ref="R282:S282" si="310">+L282+N282+P282</f>
        <v>0</v>
      </c>
      <c r="S282" s="117">
        <f t="shared" si="310"/>
        <v>0</v>
      </c>
    </row>
    <row r="283" spans="1:19" ht="12" customHeight="1">
      <c r="A283" s="116"/>
      <c r="B283" s="116"/>
      <c r="C283" s="116"/>
      <c r="D283" s="116"/>
      <c r="E283" s="116"/>
      <c r="F283" s="116"/>
      <c r="G283" s="136" t="s">
        <v>1003</v>
      </c>
      <c r="H283" s="136"/>
      <c r="I283" s="136" t="s">
        <v>824</v>
      </c>
      <c r="J283" s="136"/>
      <c r="K283" s="129" t="s">
        <v>825</v>
      </c>
      <c r="L283" s="130">
        <f>+'C.E PROG. I-II Y III'!O289</f>
        <v>0</v>
      </c>
      <c r="M283" s="117">
        <f t="shared" si="307"/>
        <v>0</v>
      </c>
      <c r="N283" s="130">
        <f>+'C.E PROG. I-II Y III'!AJ289</f>
        <v>0</v>
      </c>
      <c r="O283" s="117">
        <f t="shared" si="308"/>
        <v>0</v>
      </c>
      <c r="P283" s="130">
        <f>+'C.E PROG. I-II Y III'!AL289</f>
        <v>0</v>
      </c>
      <c r="Q283" s="117">
        <f t="shared" si="309"/>
        <v>0</v>
      </c>
      <c r="R283" s="130">
        <f t="shared" ref="R283:S283" si="311">+L283+N283+P283</f>
        <v>0</v>
      </c>
      <c r="S283" s="117">
        <f t="shared" si="311"/>
        <v>0</v>
      </c>
    </row>
    <row r="284" spans="1:19" ht="12" customHeight="1">
      <c r="A284" s="116"/>
      <c r="B284" s="116"/>
      <c r="C284" s="116"/>
      <c r="D284" s="116"/>
      <c r="E284" s="116"/>
      <c r="F284" s="116"/>
      <c r="G284" s="116"/>
      <c r="H284" s="116"/>
      <c r="I284" s="136"/>
      <c r="J284" s="136"/>
      <c r="K284" s="129"/>
      <c r="L284" s="130"/>
      <c r="M284" s="117"/>
      <c r="N284" s="130"/>
      <c r="O284" s="117"/>
      <c r="P284" s="130"/>
      <c r="Q284" s="117"/>
      <c r="R284" s="130"/>
      <c r="S284" s="117"/>
    </row>
    <row r="285" spans="1:19" ht="12" customHeight="1">
      <c r="A285" s="116"/>
      <c r="B285" s="116"/>
      <c r="C285" s="116"/>
      <c r="D285" s="116"/>
      <c r="E285" s="116"/>
      <c r="F285" s="116"/>
      <c r="G285" s="116"/>
      <c r="H285" s="116"/>
      <c r="I285" s="136"/>
      <c r="J285" s="136"/>
      <c r="K285" s="129"/>
      <c r="L285" s="130"/>
      <c r="M285" s="117"/>
      <c r="N285" s="130"/>
      <c r="O285" s="117"/>
      <c r="P285" s="130"/>
      <c r="Q285" s="117"/>
      <c r="R285" s="130"/>
      <c r="S285" s="117"/>
    </row>
    <row r="286" spans="1:19" ht="12" customHeight="1">
      <c r="A286" s="116"/>
      <c r="B286" s="131" t="s">
        <v>1005</v>
      </c>
      <c r="C286" s="141" t="s">
        <v>150</v>
      </c>
      <c r="D286" s="116"/>
      <c r="E286" s="116"/>
      <c r="F286" s="116"/>
      <c r="G286" s="131" t="s">
        <v>1005</v>
      </c>
      <c r="H286" s="131"/>
      <c r="I286" s="131">
        <v>7</v>
      </c>
      <c r="J286" s="131"/>
      <c r="K286" s="132" t="s">
        <v>150</v>
      </c>
      <c r="L286" s="158">
        <f t="shared" ref="L286:S286" si="312">+L288+L298+L309</f>
        <v>0</v>
      </c>
      <c r="M286" s="159">
        <f t="shared" si="312"/>
        <v>0</v>
      </c>
      <c r="N286" s="158">
        <f t="shared" si="312"/>
        <v>0</v>
      </c>
      <c r="O286" s="159">
        <f t="shared" si="312"/>
        <v>0</v>
      </c>
      <c r="P286" s="158">
        <f t="shared" si="312"/>
        <v>0</v>
      </c>
      <c r="Q286" s="159">
        <f t="shared" si="312"/>
        <v>0</v>
      </c>
      <c r="R286" s="158">
        <f t="shared" si="312"/>
        <v>0</v>
      </c>
      <c r="S286" s="159">
        <f t="shared" si="312"/>
        <v>0</v>
      </c>
    </row>
    <row r="287" spans="1:19" ht="12" customHeight="1">
      <c r="A287" s="116"/>
      <c r="B287" s="116"/>
      <c r="C287" s="116"/>
      <c r="D287" s="116"/>
      <c r="E287" s="116"/>
      <c r="F287" s="116"/>
      <c r="G287" s="116"/>
      <c r="H287" s="116"/>
      <c r="I287" s="136"/>
      <c r="J287" s="136"/>
      <c r="K287" s="129"/>
      <c r="L287" s="130"/>
      <c r="M287" s="117"/>
      <c r="N287" s="130"/>
      <c r="O287" s="117"/>
      <c r="P287" s="130"/>
      <c r="Q287" s="117"/>
      <c r="R287" s="130"/>
      <c r="S287" s="117"/>
    </row>
    <row r="288" spans="1:19" ht="12" customHeight="1">
      <c r="A288" s="116"/>
      <c r="B288" s="116"/>
      <c r="C288" s="136" t="s">
        <v>1006</v>
      </c>
      <c r="D288" s="116" t="s">
        <v>1007</v>
      </c>
      <c r="E288" s="116"/>
      <c r="F288" s="116"/>
      <c r="G288" s="116"/>
      <c r="H288" s="116"/>
      <c r="I288" s="136"/>
      <c r="J288" s="136"/>
      <c r="K288" s="129"/>
      <c r="L288" s="133">
        <f t="shared" ref="L288:S288" si="313">SUM(L290:L296)</f>
        <v>0</v>
      </c>
      <c r="M288" s="134">
        <f t="shared" si="313"/>
        <v>0</v>
      </c>
      <c r="N288" s="133">
        <f t="shared" si="313"/>
        <v>0</v>
      </c>
      <c r="O288" s="134">
        <f t="shared" si="313"/>
        <v>0</v>
      </c>
      <c r="P288" s="133">
        <f t="shared" si="313"/>
        <v>0</v>
      </c>
      <c r="Q288" s="134">
        <f t="shared" si="313"/>
        <v>0</v>
      </c>
      <c r="R288" s="133">
        <f t="shared" si="313"/>
        <v>0</v>
      </c>
      <c r="S288" s="134">
        <f t="shared" si="313"/>
        <v>0</v>
      </c>
    </row>
    <row r="289" spans="1:19" ht="12" customHeight="1">
      <c r="A289" s="116"/>
      <c r="B289" s="116"/>
      <c r="C289" s="114"/>
      <c r="D289" s="114"/>
      <c r="E289" s="116"/>
      <c r="F289" s="116"/>
      <c r="G289" s="131" t="s">
        <v>1006</v>
      </c>
      <c r="H289" s="131"/>
      <c r="I289" s="131" t="s">
        <v>826</v>
      </c>
      <c r="J289" s="131"/>
      <c r="K289" s="132" t="s">
        <v>827</v>
      </c>
      <c r="L289" s="133"/>
      <c r="M289" s="134"/>
      <c r="N289" s="133"/>
      <c r="O289" s="134"/>
      <c r="P289" s="133"/>
      <c r="Q289" s="134"/>
      <c r="R289" s="133"/>
      <c r="S289" s="134"/>
    </row>
    <row r="290" spans="1:19" ht="12" customHeight="1">
      <c r="A290" s="116"/>
      <c r="B290" s="116"/>
      <c r="C290" s="136"/>
      <c r="D290" s="116"/>
      <c r="E290" s="116"/>
      <c r="F290" s="116"/>
      <c r="G290" s="136" t="s">
        <v>1006</v>
      </c>
      <c r="H290" s="136"/>
      <c r="I290" s="136" t="s">
        <v>828</v>
      </c>
      <c r="J290" s="136"/>
      <c r="K290" s="129" t="s">
        <v>829</v>
      </c>
      <c r="L290" s="130">
        <f>+'C.E PROG. I-II Y III'!O295</f>
        <v>0</v>
      </c>
      <c r="M290" s="117">
        <f t="shared" ref="M290:M296" si="314">+L290/$R$374*100%</f>
        <v>0</v>
      </c>
      <c r="N290" s="130">
        <f>+'C.E PROG. I-II Y III'!AJ295</f>
        <v>0</v>
      </c>
      <c r="O290" s="117">
        <f t="shared" ref="O290:O296" si="315">+N290/$R$374*100%</f>
        <v>0</v>
      </c>
      <c r="P290" s="130">
        <f>+'C.E PROG. I-II Y III'!AL295</f>
        <v>0</v>
      </c>
      <c r="Q290" s="117">
        <f t="shared" ref="Q290:Q296" si="316">+P290/$R$374*100%</f>
        <v>0</v>
      </c>
      <c r="R290" s="130">
        <f t="shared" ref="R290:S290" si="317">+L290+N290+P290</f>
        <v>0</v>
      </c>
      <c r="S290" s="117">
        <f t="shared" si="317"/>
        <v>0</v>
      </c>
    </row>
    <row r="291" spans="1:19" ht="12" customHeight="1">
      <c r="A291" s="116"/>
      <c r="B291" s="116"/>
      <c r="C291" s="136"/>
      <c r="D291" s="116"/>
      <c r="E291" s="116"/>
      <c r="F291" s="116"/>
      <c r="G291" s="136" t="s">
        <v>1006</v>
      </c>
      <c r="H291" s="136"/>
      <c r="I291" s="136" t="s">
        <v>830</v>
      </c>
      <c r="J291" s="136"/>
      <c r="K291" s="129" t="s">
        <v>831</v>
      </c>
      <c r="L291" s="130">
        <f>+'C.E PROG. I-II Y III'!O296</f>
        <v>0</v>
      </c>
      <c r="M291" s="117">
        <f t="shared" si="314"/>
        <v>0</v>
      </c>
      <c r="N291" s="130">
        <f>+'C.E PROG. I-II Y III'!AJ296</f>
        <v>0</v>
      </c>
      <c r="O291" s="117">
        <f t="shared" si="315"/>
        <v>0</v>
      </c>
      <c r="P291" s="130">
        <f>+'C.E PROG. I-II Y III'!AL296</f>
        <v>0</v>
      </c>
      <c r="Q291" s="117">
        <f t="shared" si="316"/>
        <v>0</v>
      </c>
      <c r="R291" s="130">
        <f t="shared" ref="R291:S291" si="318">+L291+N291+P291</f>
        <v>0</v>
      </c>
      <c r="S291" s="117">
        <f t="shared" si="318"/>
        <v>0</v>
      </c>
    </row>
    <row r="292" spans="1:19" ht="12" customHeight="1">
      <c r="A292" s="116"/>
      <c r="B292" s="116"/>
      <c r="C292" s="136"/>
      <c r="D292" s="116"/>
      <c r="E292" s="116"/>
      <c r="F292" s="116"/>
      <c r="G292" s="136" t="s">
        <v>1006</v>
      </c>
      <c r="H292" s="136"/>
      <c r="I292" s="136" t="s">
        <v>832</v>
      </c>
      <c r="J292" s="136"/>
      <c r="K292" s="129" t="s">
        <v>833</v>
      </c>
      <c r="L292" s="130">
        <f>+'C.E PROG. I-II Y III'!O298</f>
        <v>0</v>
      </c>
      <c r="M292" s="117">
        <f t="shared" si="314"/>
        <v>0</v>
      </c>
      <c r="N292" s="130">
        <f>+'C.E PROG. I-II Y III'!AJ298</f>
        <v>0</v>
      </c>
      <c r="O292" s="117">
        <f t="shared" si="315"/>
        <v>0</v>
      </c>
      <c r="P292" s="130">
        <f>+'C.E PROG. I-II Y III'!AL298</f>
        <v>0</v>
      </c>
      <c r="Q292" s="117">
        <f t="shared" si="316"/>
        <v>0</v>
      </c>
      <c r="R292" s="130">
        <f t="shared" ref="R292:S292" si="319">+L292+N292+P292</f>
        <v>0</v>
      </c>
      <c r="S292" s="117">
        <f t="shared" si="319"/>
        <v>0</v>
      </c>
    </row>
    <row r="293" spans="1:19" ht="12" customHeight="1">
      <c r="A293" s="116"/>
      <c r="B293" s="116"/>
      <c r="C293" s="136"/>
      <c r="D293" s="116"/>
      <c r="E293" s="116"/>
      <c r="F293" s="116"/>
      <c r="G293" s="136" t="s">
        <v>1006</v>
      </c>
      <c r="H293" s="136"/>
      <c r="I293" s="136" t="s">
        <v>834</v>
      </c>
      <c r="J293" s="136"/>
      <c r="K293" s="129" t="s">
        <v>835</v>
      </c>
      <c r="L293" s="130">
        <f>+'C.E PROG. I-II Y III'!O299</f>
        <v>0</v>
      </c>
      <c r="M293" s="117">
        <f t="shared" si="314"/>
        <v>0</v>
      </c>
      <c r="N293" s="130">
        <f>+'C.E PROG. I-II Y III'!AJ299</f>
        <v>0</v>
      </c>
      <c r="O293" s="117">
        <f t="shared" si="315"/>
        <v>0</v>
      </c>
      <c r="P293" s="130">
        <f>+'C.E PROG. I-II Y III'!AL299</f>
        <v>0</v>
      </c>
      <c r="Q293" s="117">
        <f t="shared" si="316"/>
        <v>0</v>
      </c>
      <c r="R293" s="130">
        <f t="shared" ref="R293:S293" si="320">+L293+N293+P293</f>
        <v>0</v>
      </c>
      <c r="S293" s="117">
        <f t="shared" si="320"/>
        <v>0</v>
      </c>
    </row>
    <row r="294" spans="1:19" ht="12" customHeight="1">
      <c r="A294" s="116"/>
      <c r="B294" s="116"/>
      <c r="C294" s="136"/>
      <c r="D294" s="116"/>
      <c r="E294" s="116"/>
      <c r="F294" s="116"/>
      <c r="G294" s="136" t="s">
        <v>1006</v>
      </c>
      <c r="H294" s="136"/>
      <c r="I294" s="136" t="s">
        <v>836</v>
      </c>
      <c r="J294" s="136"/>
      <c r="K294" s="129" t="s">
        <v>837</v>
      </c>
      <c r="L294" s="130">
        <f>+'C.E PROG. I-II Y III'!O300</f>
        <v>0</v>
      </c>
      <c r="M294" s="117">
        <f t="shared" si="314"/>
        <v>0</v>
      </c>
      <c r="N294" s="130">
        <f>+'C.E PROG. I-II Y III'!AJ300</f>
        <v>0</v>
      </c>
      <c r="O294" s="117">
        <f t="shared" si="315"/>
        <v>0</v>
      </c>
      <c r="P294" s="130">
        <f>+'C.E PROG. I-II Y III'!AL300</f>
        <v>0</v>
      </c>
      <c r="Q294" s="117">
        <f t="shared" si="316"/>
        <v>0</v>
      </c>
      <c r="R294" s="130">
        <f t="shared" ref="R294:S294" si="321">+L294+N294+P294</f>
        <v>0</v>
      </c>
      <c r="S294" s="117">
        <f t="shared" si="321"/>
        <v>0</v>
      </c>
    </row>
    <row r="295" spans="1:19" ht="12" customHeight="1">
      <c r="A295" s="116"/>
      <c r="B295" s="116"/>
      <c r="C295" s="136"/>
      <c r="D295" s="116"/>
      <c r="E295" s="116"/>
      <c r="F295" s="116"/>
      <c r="G295" s="136" t="s">
        <v>1006</v>
      </c>
      <c r="H295" s="136"/>
      <c r="I295" s="136" t="s">
        <v>838</v>
      </c>
      <c r="J295" s="136"/>
      <c r="K295" s="129" t="s">
        <v>839</v>
      </c>
      <c r="L295" s="130">
        <f>+'C.E PROG. I-II Y III'!O301</f>
        <v>0</v>
      </c>
      <c r="M295" s="117">
        <f t="shared" si="314"/>
        <v>0</v>
      </c>
      <c r="N295" s="130">
        <f>+'C.E PROG. I-II Y III'!AJ301</f>
        <v>0</v>
      </c>
      <c r="O295" s="117">
        <f t="shared" si="315"/>
        <v>0</v>
      </c>
      <c r="P295" s="130">
        <f>+'C.E PROG. I-II Y III'!AL301</f>
        <v>0</v>
      </c>
      <c r="Q295" s="117">
        <f t="shared" si="316"/>
        <v>0</v>
      </c>
      <c r="R295" s="130">
        <f t="shared" ref="R295:S295" si="322">+L295+N295+P295</f>
        <v>0</v>
      </c>
      <c r="S295" s="117">
        <f t="shared" si="322"/>
        <v>0</v>
      </c>
    </row>
    <row r="296" spans="1:19" ht="12" customHeight="1">
      <c r="A296" s="116"/>
      <c r="B296" s="116"/>
      <c r="C296" s="136"/>
      <c r="D296" s="116"/>
      <c r="E296" s="116"/>
      <c r="F296" s="116"/>
      <c r="G296" s="136" t="s">
        <v>1006</v>
      </c>
      <c r="H296" s="136"/>
      <c r="I296" s="136" t="s">
        <v>840</v>
      </c>
      <c r="J296" s="136"/>
      <c r="K296" s="129" t="s">
        <v>841</v>
      </c>
      <c r="L296" s="130">
        <f>+'C.E PROG. I-II Y III'!O302</f>
        <v>0</v>
      </c>
      <c r="M296" s="117">
        <f t="shared" si="314"/>
        <v>0</v>
      </c>
      <c r="N296" s="130">
        <f>+'C.E PROG. I-II Y III'!AJ302</f>
        <v>0</v>
      </c>
      <c r="O296" s="117">
        <f t="shared" si="315"/>
        <v>0</v>
      </c>
      <c r="P296" s="130">
        <f>+'C.E PROG. I-II Y III'!AL302</f>
        <v>0</v>
      </c>
      <c r="Q296" s="117">
        <f t="shared" si="316"/>
        <v>0</v>
      </c>
      <c r="R296" s="130">
        <f t="shared" ref="R296:S296" si="323">+L296+N296+P296</f>
        <v>0</v>
      </c>
      <c r="S296" s="117">
        <f t="shared" si="323"/>
        <v>0</v>
      </c>
    </row>
    <row r="297" spans="1:19" ht="12" customHeight="1">
      <c r="A297" s="116"/>
      <c r="B297" s="116"/>
      <c r="C297" s="136"/>
      <c r="D297" s="116"/>
      <c r="E297" s="116"/>
      <c r="F297" s="116"/>
      <c r="G297" s="116"/>
      <c r="H297" s="116"/>
      <c r="I297" s="136"/>
      <c r="J297" s="136"/>
      <c r="K297" s="129"/>
      <c r="L297" s="130"/>
      <c r="M297" s="117"/>
      <c r="N297" s="130"/>
      <c r="O297" s="117"/>
      <c r="P297" s="130"/>
      <c r="Q297" s="117"/>
      <c r="R297" s="130"/>
      <c r="S297" s="117"/>
    </row>
    <row r="298" spans="1:19" ht="12" customHeight="1">
      <c r="A298" s="116"/>
      <c r="B298" s="116"/>
      <c r="C298" s="136" t="s">
        <v>1008</v>
      </c>
      <c r="D298" s="116" t="s">
        <v>1009</v>
      </c>
      <c r="E298" s="116"/>
      <c r="F298" s="116"/>
      <c r="G298" s="116"/>
      <c r="H298" s="116"/>
      <c r="I298" s="136"/>
      <c r="J298" s="136"/>
      <c r="K298" s="129"/>
      <c r="L298" s="133">
        <f t="shared" ref="L298:S298" si="324">SUM(L299:L307)</f>
        <v>0</v>
      </c>
      <c r="M298" s="134">
        <f t="shared" si="324"/>
        <v>0</v>
      </c>
      <c r="N298" s="133">
        <f t="shared" si="324"/>
        <v>0</v>
      </c>
      <c r="O298" s="134">
        <f t="shared" si="324"/>
        <v>0</v>
      </c>
      <c r="P298" s="133">
        <f t="shared" si="324"/>
        <v>0</v>
      </c>
      <c r="Q298" s="134">
        <f t="shared" si="324"/>
        <v>0</v>
      </c>
      <c r="R298" s="133">
        <f t="shared" si="324"/>
        <v>0</v>
      </c>
      <c r="S298" s="134">
        <f t="shared" si="324"/>
        <v>0</v>
      </c>
    </row>
    <row r="299" spans="1:19" ht="12" customHeight="1">
      <c r="A299" s="116"/>
      <c r="B299" s="116"/>
      <c r="C299" s="114"/>
      <c r="D299" s="114"/>
      <c r="E299" s="116"/>
      <c r="F299" s="116"/>
      <c r="G299" s="131" t="s">
        <v>1008</v>
      </c>
      <c r="H299" s="131"/>
      <c r="I299" s="131" t="s">
        <v>842</v>
      </c>
      <c r="J299" s="131"/>
      <c r="K299" s="132" t="s">
        <v>843</v>
      </c>
      <c r="L299" s="133"/>
      <c r="M299" s="134"/>
      <c r="N299" s="133"/>
      <c r="O299" s="134"/>
      <c r="P299" s="133"/>
      <c r="Q299" s="134"/>
      <c r="R299" s="133"/>
      <c r="S299" s="134"/>
    </row>
    <row r="300" spans="1:19" ht="12" customHeight="1">
      <c r="A300" s="116"/>
      <c r="B300" s="116"/>
      <c r="C300" s="136"/>
      <c r="D300" s="116" t="s">
        <v>320</v>
      </c>
      <c r="E300" s="116"/>
      <c r="F300" s="116"/>
      <c r="G300" s="136" t="s">
        <v>1008</v>
      </c>
      <c r="H300" s="136"/>
      <c r="I300" s="136" t="s">
        <v>844</v>
      </c>
      <c r="J300" s="136"/>
      <c r="K300" s="129" t="s">
        <v>845</v>
      </c>
      <c r="L300" s="130">
        <f>+'C.E PROG. I-II Y III'!O306</f>
        <v>0</v>
      </c>
      <c r="M300" s="117">
        <f>+L300/$R$374*100%</f>
        <v>0</v>
      </c>
      <c r="N300" s="130">
        <f>+'C.E PROG. I-II Y III'!AJ306</f>
        <v>0</v>
      </c>
      <c r="O300" s="117">
        <f>+N300/$R$374*100%</f>
        <v>0</v>
      </c>
      <c r="P300" s="130">
        <v>0</v>
      </c>
      <c r="Q300" s="117">
        <f>+P300/$R$374*100%</f>
        <v>0</v>
      </c>
      <c r="R300" s="130">
        <f t="shared" ref="R300:S300" si="325">+L300+N300+P300</f>
        <v>0</v>
      </c>
      <c r="S300" s="117">
        <f t="shared" si="325"/>
        <v>0</v>
      </c>
    </row>
    <row r="301" spans="1:19" ht="12" customHeight="1">
      <c r="A301" s="116"/>
      <c r="B301" s="116"/>
      <c r="C301" s="136"/>
      <c r="D301" s="116"/>
      <c r="E301" s="116"/>
      <c r="F301" s="116"/>
      <c r="G301" s="136" t="s">
        <v>1008</v>
      </c>
      <c r="H301" s="136"/>
      <c r="I301" s="131" t="s">
        <v>846</v>
      </c>
      <c r="J301" s="131"/>
      <c r="K301" s="132" t="s">
        <v>847</v>
      </c>
      <c r="L301" s="130"/>
      <c r="M301" s="134"/>
      <c r="N301" s="130"/>
      <c r="O301" s="134"/>
      <c r="P301" s="133"/>
      <c r="Q301" s="134"/>
      <c r="R301" s="133"/>
      <c r="S301" s="134"/>
    </row>
    <row r="302" spans="1:19" ht="12" customHeight="1">
      <c r="A302" s="116"/>
      <c r="B302" s="116"/>
      <c r="C302" s="136"/>
      <c r="D302" s="116"/>
      <c r="E302" s="116"/>
      <c r="F302" s="116"/>
      <c r="G302" s="136" t="s">
        <v>1008</v>
      </c>
      <c r="H302" s="136"/>
      <c r="I302" s="136" t="s">
        <v>848</v>
      </c>
      <c r="J302" s="136"/>
      <c r="K302" s="129" t="s">
        <v>849</v>
      </c>
      <c r="L302" s="130">
        <f>+'C.E PROG. I-II Y III'!O308</f>
        <v>0</v>
      </c>
      <c r="M302" s="117">
        <f t="shared" ref="M302:M305" si="326">+L302/$R$374*100%</f>
        <v>0</v>
      </c>
      <c r="N302" s="130">
        <f>+'C.E PROG. I-II Y III'!AJ308</f>
        <v>0</v>
      </c>
      <c r="O302" s="117">
        <f t="shared" ref="O302:O305" si="327">+N302/$R$374*100%</f>
        <v>0</v>
      </c>
      <c r="P302" s="130">
        <f>+'C.E PROG. I-II Y III'!AL308</f>
        <v>0</v>
      </c>
      <c r="Q302" s="117">
        <f t="shared" ref="Q302:Q305" si="328">+P302/$R$374*100%</f>
        <v>0</v>
      </c>
      <c r="R302" s="130">
        <f t="shared" ref="R302:S302" si="329">+L302+N302+P302</f>
        <v>0</v>
      </c>
      <c r="S302" s="117">
        <f t="shared" si="329"/>
        <v>0</v>
      </c>
    </row>
    <row r="303" spans="1:19" ht="12" customHeight="1">
      <c r="A303" s="116"/>
      <c r="B303" s="116"/>
      <c r="C303" s="136"/>
      <c r="D303" s="116"/>
      <c r="E303" s="116"/>
      <c r="F303" s="116"/>
      <c r="G303" s="136" t="s">
        <v>1008</v>
      </c>
      <c r="H303" s="136"/>
      <c r="I303" s="136" t="s">
        <v>850</v>
      </c>
      <c r="J303" s="136"/>
      <c r="K303" s="129" t="s">
        <v>851</v>
      </c>
      <c r="L303" s="130">
        <f>+'C.E PROG. I-II Y III'!O309</f>
        <v>0</v>
      </c>
      <c r="M303" s="117">
        <f t="shared" si="326"/>
        <v>0</v>
      </c>
      <c r="N303" s="130">
        <f>+'C.E PROG. I-II Y III'!AJ309</f>
        <v>0</v>
      </c>
      <c r="O303" s="117">
        <f t="shared" si="327"/>
        <v>0</v>
      </c>
      <c r="P303" s="130">
        <f>+'C.E PROG. I-II Y III'!AL309</f>
        <v>0</v>
      </c>
      <c r="Q303" s="117">
        <f t="shared" si="328"/>
        <v>0</v>
      </c>
      <c r="R303" s="130">
        <f t="shared" ref="R303:S303" si="330">+L303+N303+P303</f>
        <v>0</v>
      </c>
      <c r="S303" s="117">
        <f t="shared" si="330"/>
        <v>0</v>
      </c>
    </row>
    <row r="304" spans="1:19" ht="12" customHeight="1">
      <c r="A304" s="116"/>
      <c r="B304" s="116"/>
      <c r="C304" s="136"/>
      <c r="D304" s="116"/>
      <c r="E304" s="116"/>
      <c r="F304" s="116"/>
      <c r="G304" s="136" t="s">
        <v>1008</v>
      </c>
      <c r="H304" s="136"/>
      <c r="I304" s="136" t="s">
        <v>852</v>
      </c>
      <c r="J304" s="136"/>
      <c r="K304" s="129" t="s">
        <v>853</v>
      </c>
      <c r="L304" s="130">
        <f>+'C.E PROG. I-II Y III'!O310</f>
        <v>0</v>
      </c>
      <c r="M304" s="117">
        <f t="shared" si="326"/>
        <v>0</v>
      </c>
      <c r="N304" s="130">
        <f>+'C.E PROG. I-II Y III'!AJ310</f>
        <v>0</v>
      </c>
      <c r="O304" s="117">
        <f t="shared" si="327"/>
        <v>0</v>
      </c>
      <c r="P304" s="130">
        <f>+'C.E PROG. I-II Y III'!AL310</f>
        <v>0</v>
      </c>
      <c r="Q304" s="117">
        <f t="shared" si="328"/>
        <v>0</v>
      </c>
      <c r="R304" s="130">
        <f t="shared" ref="R304:S304" si="331">+L304+N304+P304</f>
        <v>0</v>
      </c>
      <c r="S304" s="117">
        <f t="shared" si="331"/>
        <v>0</v>
      </c>
    </row>
    <row r="305" spans="1:19" ht="12" customHeight="1">
      <c r="A305" s="116"/>
      <c r="B305" s="116"/>
      <c r="C305" s="136"/>
      <c r="D305" s="116" t="s">
        <v>320</v>
      </c>
      <c r="E305" s="116"/>
      <c r="F305" s="116"/>
      <c r="G305" s="136" t="s">
        <v>1008</v>
      </c>
      <c r="H305" s="136"/>
      <c r="I305" s="136" t="s">
        <v>854</v>
      </c>
      <c r="J305" s="136"/>
      <c r="K305" s="129" t="s">
        <v>855</v>
      </c>
      <c r="L305" s="130">
        <f>+'C.E PROG. I-II Y III'!O311</f>
        <v>0</v>
      </c>
      <c r="M305" s="117">
        <f t="shared" si="326"/>
        <v>0</v>
      </c>
      <c r="N305" s="130">
        <f>+'C.E PROG. I-II Y III'!AJ311</f>
        <v>0</v>
      </c>
      <c r="O305" s="117">
        <f t="shared" si="327"/>
        <v>0</v>
      </c>
      <c r="P305" s="130">
        <f>+'C.E PROG. I-II Y III'!AL311</f>
        <v>0</v>
      </c>
      <c r="Q305" s="117">
        <f t="shared" si="328"/>
        <v>0</v>
      </c>
      <c r="R305" s="130">
        <f t="shared" ref="R305:S305" si="332">+L305+N305+P305</f>
        <v>0</v>
      </c>
      <c r="S305" s="117">
        <f t="shared" si="332"/>
        <v>0</v>
      </c>
    </row>
    <row r="306" spans="1:19" ht="12" customHeight="1">
      <c r="A306" s="116"/>
      <c r="B306" s="116"/>
      <c r="C306" s="136"/>
      <c r="D306" s="116"/>
      <c r="E306" s="116"/>
      <c r="F306" s="116"/>
      <c r="G306" s="136" t="s">
        <v>1008</v>
      </c>
      <c r="H306" s="136"/>
      <c r="I306" s="131" t="s">
        <v>856</v>
      </c>
      <c r="J306" s="131"/>
      <c r="K306" s="132" t="s">
        <v>857</v>
      </c>
      <c r="L306" s="130"/>
      <c r="M306" s="134"/>
      <c r="N306" s="130"/>
      <c r="O306" s="134"/>
      <c r="P306" s="130"/>
      <c r="Q306" s="134"/>
      <c r="R306" s="133"/>
      <c r="S306" s="134"/>
    </row>
    <row r="307" spans="1:19" ht="12" customHeight="1">
      <c r="A307" s="141" t="s">
        <v>320</v>
      </c>
      <c r="B307" s="116"/>
      <c r="C307" s="136"/>
      <c r="D307" s="116"/>
      <c r="E307" s="116"/>
      <c r="F307" s="116"/>
      <c r="G307" s="136" t="s">
        <v>1008</v>
      </c>
      <c r="H307" s="136"/>
      <c r="I307" s="136" t="s">
        <v>858</v>
      </c>
      <c r="J307" s="136"/>
      <c r="K307" s="129" t="s">
        <v>859</v>
      </c>
      <c r="L307" s="130">
        <f>+'C.E PROG. I-II Y III'!O313</f>
        <v>0</v>
      </c>
      <c r="M307" s="117">
        <f>+L307/$R$374*100%</f>
        <v>0</v>
      </c>
      <c r="N307" s="130">
        <f>+'C.E PROG. I-II Y III'!AJ313</f>
        <v>0</v>
      </c>
      <c r="O307" s="117">
        <f>+N307/$R$374*100%</f>
        <v>0</v>
      </c>
      <c r="P307" s="130">
        <f>+'C.E PROG. I-II Y III'!AL313</f>
        <v>0</v>
      </c>
      <c r="Q307" s="117">
        <f>+P307/$R$374*100%</f>
        <v>0</v>
      </c>
      <c r="R307" s="130">
        <f t="shared" ref="R307:S307" si="333">+L307+N307+P307</f>
        <v>0</v>
      </c>
      <c r="S307" s="117">
        <f t="shared" si="333"/>
        <v>0</v>
      </c>
    </row>
    <row r="308" spans="1:19" ht="12" customHeight="1">
      <c r="A308" s="116"/>
      <c r="B308" s="116"/>
      <c r="C308" s="136"/>
      <c r="D308" s="116"/>
      <c r="E308" s="116"/>
      <c r="F308" s="116"/>
      <c r="G308" s="116"/>
      <c r="H308" s="116"/>
      <c r="I308" s="136"/>
      <c r="J308" s="136"/>
      <c r="K308" s="129"/>
      <c r="L308" s="130"/>
      <c r="M308" s="117"/>
      <c r="N308" s="130"/>
      <c r="O308" s="117"/>
      <c r="P308" s="130"/>
      <c r="Q308" s="117"/>
      <c r="R308" s="130"/>
      <c r="S308" s="117"/>
    </row>
    <row r="309" spans="1:19" ht="12" customHeight="1">
      <c r="A309" s="116"/>
      <c r="B309" s="116"/>
      <c r="C309" s="136" t="s">
        <v>1010</v>
      </c>
      <c r="D309" s="116" t="s">
        <v>1011</v>
      </c>
      <c r="E309" s="116"/>
      <c r="F309" s="116"/>
      <c r="G309" s="136"/>
      <c r="H309" s="136"/>
      <c r="I309" s="136"/>
      <c r="J309" s="136"/>
      <c r="K309" s="129"/>
      <c r="L309" s="133">
        <f t="shared" ref="L309:S309" si="334">SUM(L311:L312)</f>
        <v>0</v>
      </c>
      <c r="M309" s="134">
        <f t="shared" si="334"/>
        <v>0</v>
      </c>
      <c r="N309" s="133">
        <f t="shared" si="334"/>
        <v>0</v>
      </c>
      <c r="O309" s="134">
        <f t="shared" si="334"/>
        <v>0</v>
      </c>
      <c r="P309" s="133">
        <f t="shared" si="334"/>
        <v>0</v>
      </c>
      <c r="Q309" s="134">
        <f t="shared" si="334"/>
        <v>0</v>
      </c>
      <c r="R309" s="133">
        <f t="shared" si="334"/>
        <v>0</v>
      </c>
      <c r="S309" s="134">
        <f t="shared" si="334"/>
        <v>0</v>
      </c>
    </row>
    <row r="310" spans="1:19" ht="12" customHeight="1">
      <c r="A310" s="116"/>
      <c r="B310" s="116"/>
      <c r="C310" s="114"/>
      <c r="D310" s="114"/>
      <c r="E310" s="116"/>
      <c r="F310" s="116"/>
      <c r="G310" s="131" t="s">
        <v>1010</v>
      </c>
      <c r="H310" s="131"/>
      <c r="I310" s="131" t="s">
        <v>860</v>
      </c>
      <c r="J310" s="131"/>
      <c r="K310" s="132" t="s">
        <v>861</v>
      </c>
      <c r="L310" s="133"/>
      <c r="M310" s="134"/>
      <c r="N310" s="130"/>
      <c r="O310" s="134"/>
      <c r="P310" s="133"/>
      <c r="Q310" s="134"/>
      <c r="R310" s="133"/>
      <c r="S310" s="134"/>
    </row>
    <row r="311" spans="1:19" ht="12" customHeight="1">
      <c r="A311" s="116"/>
      <c r="B311" s="116"/>
      <c r="C311" s="116"/>
      <c r="D311" s="116"/>
      <c r="E311" s="116"/>
      <c r="F311" s="116"/>
      <c r="G311" s="136" t="s">
        <v>1010</v>
      </c>
      <c r="H311" s="136"/>
      <c r="I311" s="136" t="s">
        <v>862</v>
      </c>
      <c r="J311" s="136"/>
      <c r="K311" s="129" t="s">
        <v>1012</v>
      </c>
      <c r="L311" s="130">
        <f>+'C.E PROG. I-II Y III'!O317</f>
        <v>0</v>
      </c>
      <c r="M311" s="117">
        <f t="shared" ref="M311:M312" si="335">+L311/$R$374*100%</f>
        <v>0</v>
      </c>
      <c r="N311" s="130">
        <f>+'C.E PROG. I-II Y III'!AJ317</f>
        <v>0</v>
      </c>
      <c r="O311" s="117">
        <f t="shared" ref="O311:O312" si="336">+N311/$R$374*100%</f>
        <v>0</v>
      </c>
      <c r="P311" s="130">
        <f>+'C.E PROG. I-II Y III'!AL317</f>
        <v>0</v>
      </c>
      <c r="Q311" s="117">
        <f t="shared" ref="Q311:Q312" si="337">+P311/$R$374*100%</f>
        <v>0</v>
      </c>
      <c r="R311" s="130">
        <f t="shared" ref="R311:S311" si="338">+L311+N311+P311</f>
        <v>0</v>
      </c>
      <c r="S311" s="117">
        <f t="shared" si="338"/>
        <v>0</v>
      </c>
    </row>
    <row r="312" spans="1:19" ht="12" customHeight="1">
      <c r="A312" s="116"/>
      <c r="B312" s="116"/>
      <c r="C312" s="116"/>
      <c r="D312" s="116"/>
      <c r="E312" s="116"/>
      <c r="F312" s="116"/>
      <c r="G312" s="136" t="s">
        <v>1010</v>
      </c>
      <c r="H312" s="136"/>
      <c r="I312" s="136" t="s">
        <v>864</v>
      </c>
      <c r="J312" s="136"/>
      <c r="K312" s="129" t="s">
        <v>865</v>
      </c>
      <c r="L312" s="130">
        <f>+'C.E PROG. I-II Y III'!O318</f>
        <v>0</v>
      </c>
      <c r="M312" s="117">
        <f t="shared" si="335"/>
        <v>0</v>
      </c>
      <c r="N312" s="130">
        <f>+'C.E PROG. I-II Y III'!AJ318</f>
        <v>0</v>
      </c>
      <c r="O312" s="117">
        <f t="shared" si="336"/>
        <v>0</v>
      </c>
      <c r="P312" s="130">
        <f>+'C.E PROG. I-II Y III'!AL318</f>
        <v>0</v>
      </c>
      <c r="Q312" s="117">
        <f t="shared" si="337"/>
        <v>0</v>
      </c>
      <c r="R312" s="130">
        <f t="shared" ref="R312:S312" si="339">+L312+N312+P312</f>
        <v>0</v>
      </c>
      <c r="S312" s="117">
        <f t="shared" si="339"/>
        <v>0</v>
      </c>
    </row>
    <row r="313" spans="1:19" ht="12" customHeight="1">
      <c r="A313" s="116"/>
      <c r="B313" s="116"/>
      <c r="C313" s="116"/>
      <c r="D313" s="116"/>
      <c r="E313" s="116"/>
      <c r="F313" s="116"/>
      <c r="G313" s="141"/>
      <c r="H313" s="141"/>
      <c r="I313" s="131"/>
      <c r="J313" s="131"/>
      <c r="K313" s="129"/>
      <c r="L313" s="130"/>
      <c r="M313" s="117"/>
      <c r="N313" s="130"/>
      <c r="O313" s="117"/>
      <c r="P313" s="130"/>
      <c r="Q313" s="117"/>
      <c r="R313" s="130"/>
      <c r="S313" s="117"/>
    </row>
    <row r="314" spans="1:19" ht="12" customHeight="1">
      <c r="A314" s="156">
        <v>3</v>
      </c>
      <c r="B314" s="123" t="s">
        <v>1013</v>
      </c>
      <c r="C314" s="165"/>
      <c r="D314" s="123"/>
      <c r="E314" s="123"/>
      <c r="F314" s="165"/>
      <c r="G314" s="123">
        <v>3</v>
      </c>
      <c r="H314" s="123"/>
      <c r="I314" s="165"/>
      <c r="J314" s="165"/>
      <c r="K314" s="169"/>
      <c r="L314" s="125">
        <f t="shared" ref="L314:S314" si="340">+L316+L327+L338+L362</f>
        <v>6000000</v>
      </c>
      <c r="M314" s="126">
        <f t="shared" si="340"/>
        <v>1.5604100181054845E-3</v>
      </c>
      <c r="N314" s="125">
        <f t="shared" si="340"/>
        <v>188489014.13999999</v>
      </c>
      <c r="O314" s="126">
        <f t="shared" si="340"/>
        <v>4.9020024327813716E-2</v>
      </c>
      <c r="P314" s="125">
        <f t="shared" si="340"/>
        <v>18000000</v>
      </c>
      <c r="Q314" s="126">
        <f t="shared" si="340"/>
        <v>4.681230054316453E-3</v>
      </c>
      <c r="R314" s="125">
        <f t="shared" si="340"/>
        <v>212489014.13999999</v>
      </c>
      <c r="S314" s="126">
        <f t="shared" si="340"/>
        <v>5.5261664400235652E-2</v>
      </c>
    </row>
    <row r="315" spans="1:19" ht="12" customHeight="1">
      <c r="A315" s="116"/>
      <c r="B315" s="141" t="s">
        <v>320</v>
      </c>
      <c r="C315" s="141"/>
      <c r="D315" s="116"/>
      <c r="E315" s="116"/>
      <c r="F315" s="116"/>
      <c r="G315" s="116"/>
      <c r="H315" s="116"/>
      <c r="I315" s="131">
        <v>4</v>
      </c>
      <c r="J315" s="131"/>
      <c r="K315" s="132" t="s">
        <v>866</v>
      </c>
      <c r="L315" s="130"/>
      <c r="M315" s="117"/>
      <c r="N315" s="130"/>
      <c r="O315" s="117"/>
      <c r="P315" s="130"/>
      <c r="Q315" s="117"/>
      <c r="R315" s="130"/>
      <c r="S315" s="117"/>
    </row>
    <row r="316" spans="1:19" ht="12" customHeight="1">
      <c r="A316" s="116"/>
      <c r="B316" s="131" t="s">
        <v>1014</v>
      </c>
      <c r="C316" s="170" t="s">
        <v>1015</v>
      </c>
      <c r="D316" s="116"/>
      <c r="E316" s="116"/>
      <c r="F316" s="171"/>
      <c r="G316" s="116"/>
      <c r="H316" s="116"/>
      <c r="I316" s="136"/>
      <c r="J316" s="136"/>
      <c r="K316" s="129"/>
      <c r="L316" s="158">
        <f t="shared" ref="L316:S316" si="341">SUM(L317:L325)</f>
        <v>0</v>
      </c>
      <c r="M316" s="159">
        <f t="shared" si="341"/>
        <v>0</v>
      </c>
      <c r="N316" s="158">
        <f t="shared" si="341"/>
        <v>0</v>
      </c>
      <c r="O316" s="159">
        <f t="shared" si="341"/>
        <v>0</v>
      </c>
      <c r="P316" s="158">
        <f t="shared" si="341"/>
        <v>0</v>
      </c>
      <c r="Q316" s="159">
        <f t="shared" si="341"/>
        <v>0</v>
      </c>
      <c r="R316" s="158">
        <f t="shared" si="341"/>
        <v>0</v>
      </c>
      <c r="S316" s="159">
        <f t="shared" si="341"/>
        <v>0</v>
      </c>
    </row>
    <row r="317" spans="1:19" ht="12" customHeight="1">
      <c r="A317" s="116"/>
      <c r="B317" s="114"/>
      <c r="C317" s="114"/>
      <c r="D317" s="114"/>
      <c r="E317" s="114"/>
      <c r="F317" s="114"/>
      <c r="G317" s="131" t="s">
        <v>1014</v>
      </c>
      <c r="H317" s="131"/>
      <c r="I317" s="131" t="s">
        <v>867</v>
      </c>
      <c r="J317" s="131"/>
      <c r="K317" s="132" t="s">
        <v>868</v>
      </c>
      <c r="L317" s="133"/>
      <c r="M317" s="134"/>
      <c r="N317" s="133"/>
      <c r="O317" s="134"/>
      <c r="P317" s="133"/>
      <c r="Q317" s="134"/>
      <c r="R317" s="133"/>
      <c r="S317" s="134"/>
    </row>
    <row r="318" spans="1:19" ht="12" customHeight="1">
      <c r="A318" s="116"/>
      <c r="B318" s="172"/>
      <c r="C318" s="116"/>
      <c r="D318" s="116"/>
      <c r="E318" s="116"/>
      <c r="F318" s="116"/>
      <c r="G318" s="136" t="s">
        <v>1014</v>
      </c>
      <c r="H318" s="136"/>
      <c r="I318" s="136" t="s">
        <v>869</v>
      </c>
      <c r="J318" s="136"/>
      <c r="K318" s="129" t="s">
        <v>870</v>
      </c>
      <c r="L318" s="130">
        <f>+'C.E PROG. I-II Y III'!O324</f>
        <v>0</v>
      </c>
      <c r="M318" s="117">
        <f t="shared" ref="M318:M325" si="342">+L318/$R$374*100%</f>
        <v>0</v>
      </c>
      <c r="N318" s="130">
        <f>+'C.E PROG. I-II Y III'!AJ324</f>
        <v>0</v>
      </c>
      <c r="O318" s="117">
        <f t="shared" ref="O318:O325" si="343">+N318/$R$374*100%</f>
        <v>0</v>
      </c>
      <c r="P318" s="130">
        <f>+'C.E PROG. I-II Y III'!AL324</f>
        <v>0</v>
      </c>
      <c r="Q318" s="117">
        <f t="shared" ref="Q318:Q325" si="344">+P318/$R$374*100%</f>
        <v>0</v>
      </c>
      <c r="R318" s="130">
        <f t="shared" ref="R318:S318" si="345">+L318+N318+P318</f>
        <v>0</v>
      </c>
      <c r="S318" s="117">
        <f t="shared" si="345"/>
        <v>0</v>
      </c>
    </row>
    <row r="319" spans="1:19" ht="12" customHeight="1">
      <c r="A319" s="116"/>
      <c r="B319" s="116"/>
      <c r="C319" s="116"/>
      <c r="D319" s="116"/>
      <c r="E319" s="116"/>
      <c r="F319" s="116"/>
      <c r="G319" s="136" t="s">
        <v>1014</v>
      </c>
      <c r="H319" s="136"/>
      <c r="I319" s="136" t="s">
        <v>871</v>
      </c>
      <c r="J319" s="136"/>
      <c r="K319" s="129" t="s">
        <v>872</v>
      </c>
      <c r="L319" s="130">
        <f>+'C.E PROG. I-II Y III'!O325</f>
        <v>0</v>
      </c>
      <c r="M319" s="117">
        <f t="shared" si="342"/>
        <v>0</v>
      </c>
      <c r="N319" s="130">
        <f>+'C.E PROG. I-II Y III'!AJ325</f>
        <v>0</v>
      </c>
      <c r="O319" s="117">
        <f t="shared" si="343"/>
        <v>0</v>
      </c>
      <c r="P319" s="130">
        <f>+'C.E PROG. I-II Y III'!AL325</f>
        <v>0</v>
      </c>
      <c r="Q319" s="117">
        <f t="shared" si="344"/>
        <v>0</v>
      </c>
      <c r="R319" s="130">
        <f t="shared" ref="R319:S319" si="346">+L319+N319+P319</f>
        <v>0</v>
      </c>
      <c r="S319" s="117">
        <f t="shared" si="346"/>
        <v>0</v>
      </c>
    </row>
    <row r="320" spans="1:19" ht="12" customHeight="1">
      <c r="A320" s="116"/>
      <c r="B320" s="172"/>
      <c r="C320" s="116"/>
      <c r="D320" s="116"/>
      <c r="E320" s="116"/>
      <c r="F320" s="116"/>
      <c r="G320" s="136" t="s">
        <v>1014</v>
      </c>
      <c r="H320" s="136"/>
      <c r="I320" s="136" t="s">
        <v>873</v>
      </c>
      <c r="J320" s="136"/>
      <c r="K320" s="129" t="s">
        <v>874</v>
      </c>
      <c r="L320" s="130">
        <f>+'C.E PROG. I-II Y III'!O326</f>
        <v>0</v>
      </c>
      <c r="M320" s="117">
        <f t="shared" si="342"/>
        <v>0</v>
      </c>
      <c r="N320" s="130">
        <f>+'C.E PROG. I-II Y III'!AJ326</f>
        <v>0</v>
      </c>
      <c r="O320" s="117">
        <f t="shared" si="343"/>
        <v>0</v>
      </c>
      <c r="P320" s="130">
        <f>+'C.E PROG. I-II Y III'!AL326</f>
        <v>0</v>
      </c>
      <c r="Q320" s="117">
        <f t="shared" si="344"/>
        <v>0</v>
      </c>
      <c r="R320" s="130">
        <f t="shared" ref="R320:S320" si="347">+L320+N320+P320</f>
        <v>0</v>
      </c>
      <c r="S320" s="117">
        <f t="shared" si="347"/>
        <v>0</v>
      </c>
    </row>
    <row r="321" spans="1:19" ht="12" customHeight="1">
      <c r="A321" s="116"/>
      <c r="B321" s="172"/>
      <c r="C321" s="116"/>
      <c r="D321" s="116"/>
      <c r="E321" s="116"/>
      <c r="F321" s="116"/>
      <c r="G321" s="136" t="s">
        <v>1014</v>
      </c>
      <c r="H321" s="136"/>
      <c r="I321" s="136" t="s">
        <v>875</v>
      </c>
      <c r="J321" s="136"/>
      <c r="K321" s="129" t="s">
        <v>876</v>
      </c>
      <c r="L321" s="130">
        <f>+'C.E PROG. I-II Y III'!O327</f>
        <v>0</v>
      </c>
      <c r="M321" s="117">
        <f t="shared" si="342"/>
        <v>0</v>
      </c>
      <c r="N321" s="130">
        <f>+'C.E PROG. I-II Y III'!AJ327</f>
        <v>0</v>
      </c>
      <c r="O321" s="117">
        <f t="shared" si="343"/>
        <v>0</v>
      </c>
      <c r="P321" s="130">
        <f>+'C.E PROG. I-II Y III'!AL327</f>
        <v>0</v>
      </c>
      <c r="Q321" s="117">
        <f t="shared" si="344"/>
        <v>0</v>
      </c>
      <c r="R321" s="130">
        <f t="shared" ref="R321:S321" si="348">+L321+N321+P321</f>
        <v>0</v>
      </c>
      <c r="S321" s="117">
        <f t="shared" si="348"/>
        <v>0</v>
      </c>
    </row>
    <row r="322" spans="1:19" ht="12" customHeight="1">
      <c r="A322" s="116"/>
      <c r="B322" s="172"/>
      <c r="C322" s="116"/>
      <c r="D322" s="116"/>
      <c r="E322" s="116"/>
      <c r="F322" s="116"/>
      <c r="G322" s="136" t="s">
        <v>1014</v>
      </c>
      <c r="H322" s="136"/>
      <c r="I322" s="136" t="s">
        <v>877</v>
      </c>
      <c r="J322" s="136"/>
      <c r="K322" s="129" t="s">
        <v>878</v>
      </c>
      <c r="L322" s="130">
        <f>+'C.E PROG. I-II Y III'!O328</f>
        <v>0</v>
      </c>
      <c r="M322" s="117">
        <f t="shared" si="342"/>
        <v>0</v>
      </c>
      <c r="N322" s="130">
        <f>+'C.E PROG. I-II Y III'!AJ328</f>
        <v>0</v>
      </c>
      <c r="O322" s="117">
        <f t="shared" si="343"/>
        <v>0</v>
      </c>
      <c r="P322" s="130">
        <f>+'C.E PROG. I-II Y III'!AL328</f>
        <v>0</v>
      </c>
      <c r="Q322" s="117">
        <f t="shared" si="344"/>
        <v>0</v>
      </c>
      <c r="R322" s="130">
        <f t="shared" ref="R322:S322" si="349">+L322+N322+P322</f>
        <v>0</v>
      </c>
      <c r="S322" s="117">
        <f t="shared" si="349"/>
        <v>0</v>
      </c>
    </row>
    <row r="323" spans="1:19" ht="12" customHeight="1">
      <c r="A323" s="116"/>
      <c r="B323" s="172"/>
      <c r="C323" s="116"/>
      <c r="D323" s="116"/>
      <c r="E323" s="116"/>
      <c r="F323" s="116"/>
      <c r="G323" s="136" t="s">
        <v>1014</v>
      </c>
      <c r="H323" s="136"/>
      <c r="I323" s="136" t="s">
        <v>879</v>
      </c>
      <c r="J323" s="136"/>
      <c r="K323" s="129" t="s">
        <v>880</v>
      </c>
      <c r="L323" s="130">
        <f>+'C.E PROG. I-II Y III'!O329</f>
        <v>0</v>
      </c>
      <c r="M323" s="117">
        <f t="shared" si="342"/>
        <v>0</v>
      </c>
      <c r="N323" s="130">
        <f>+'C.E PROG. I-II Y III'!AJ329</f>
        <v>0</v>
      </c>
      <c r="O323" s="117">
        <f t="shared" si="343"/>
        <v>0</v>
      </c>
      <c r="P323" s="130">
        <f>+'C.E PROG. I-II Y III'!AL329</f>
        <v>0</v>
      </c>
      <c r="Q323" s="117">
        <f t="shared" si="344"/>
        <v>0</v>
      </c>
      <c r="R323" s="130">
        <f t="shared" ref="R323:S323" si="350">+L323+N323+P323</f>
        <v>0</v>
      </c>
      <c r="S323" s="117">
        <f t="shared" si="350"/>
        <v>0</v>
      </c>
    </row>
    <row r="324" spans="1:19" ht="12" customHeight="1">
      <c r="A324" s="116"/>
      <c r="B324" s="172"/>
      <c r="C324" s="116"/>
      <c r="D324" s="116"/>
      <c r="E324" s="116"/>
      <c r="F324" s="116"/>
      <c r="G324" s="136" t="s">
        <v>1014</v>
      </c>
      <c r="H324" s="136"/>
      <c r="I324" s="136" t="s">
        <v>881</v>
      </c>
      <c r="J324" s="136"/>
      <c r="K324" s="129" t="s">
        <v>882</v>
      </c>
      <c r="L324" s="130">
        <f>+'C.E PROG. I-II Y III'!O330</f>
        <v>0</v>
      </c>
      <c r="M324" s="117">
        <f t="shared" si="342"/>
        <v>0</v>
      </c>
      <c r="N324" s="130">
        <f>+'C.E PROG. I-II Y III'!AJ330</f>
        <v>0</v>
      </c>
      <c r="O324" s="117">
        <f t="shared" si="343"/>
        <v>0</v>
      </c>
      <c r="P324" s="130">
        <f>+'C.E PROG. I-II Y III'!AL330</f>
        <v>0</v>
      </c>
      <c r="Q324" s="117">
        <f t="shared" si="344"/>
        <v>0</v>
      </c>
      <c r="R324" s="130">
        <f t="shared" ref="R324:S324" si="351">+L324+N324+P324</f>
        <v>0</v>
      </c>
      <c r="S324" s="117">
        <f t="shared" si="351"/>
        <v>0</v>
      </c>
    </row>
    <row r="325" spans="1:19" ht="12" customHeight="1">
      <c r="A325" s="116"/>
      <c r="B325" s="172"/>
      <c r="C325" s="116"/>
      <c r="D325" s="116"/>
      <c r="E325" s="116"/>
      <c r="F325" s="116"/>
      <c r="G325" s="136" t="s">
        <v>1014</v>
      </c>
      <c r="H325" s="136"/>
      <c r="I325" s="136" t="s">
        <v>883</v>
      </c>
      <c r="J325" s="136"/>
      <c r="K325" s="129" t="s">
        <v>884</v>
      </c>
      <c r="L325" s="130">
        <f>+'C.E PROG. I-II Y III'!O331</f>
        <v>0</v>
      </c>
      <c r="M325" s="117">
        <f t="shared" si="342"/>
        <v>0</v>
      </c>
      <c r="N325" s="130">
        <f>+'C.E PROG. I-II Y III'!AJ331</f>
        <v>0</v>
      </c>
      <c r="O325" s="117">
        <f t="shared" si="343"/>
        <v>0</v>
      </c>
      <c r="P325" s="130">
        <f>+'C.E PROG. I-II Y III'!AL331</f>
        <v>0</v>
      </c>
      <c r="Q325" s="117">
        <f t="shared" si="344"/>
        <v>0</v>
      </c>
      <c r="R325" s="130">
        <f t="shared" ref="R325:S325" si="352">+L325+N325+P325</f>
        <v>0</v>
      </c>
      <c r="S325" s="117">
        <f t="shared" si="352"/>
        <v>0</v>
      </c>
    </row>
    <row r="326" spans="1:19" ht="12" customHeight="1">
      <c r="A326" s="116"/>
      <c r="B326" s="172"/>
      <c r="C326" s="116"/>
      <c r="D326" s="141"/>
      <c r="E326" s="141"/>
      <c r="F326" s="116"/>
      <c r="G326" s="116"/>
      <c r="H326" s="116"/>
      <c r="I326" s="136"/>
      <c r="J326" s="136"/>
      <c r="K326" s="129"/>
      <c r="L326" s="130"/>
      <c r="M326" s="117"/>
      <c r="N326" s="130"/>
      <c r="O326" s="117"/>
      <c r="P326" s="130"/>
      <c r="Q326" s="117"/>
      <c r="R326" s="130"/>
      <c r="S326" s="117"/>
    </row>
    <row r="327" spans="1:19" ht="12" customHeight="1">
      <c r="A327" s="116"/>
      <c r="B327" s="115" t="s">
        <v>1016</v>
      </c>
      <c r="C327" s="141" t="s">
        <v>886</v>
      </c>
      <c r="D327" s="116"/>
      <c r="E327" s="116"/>
      <c r="F327" s="116"/>
      <c r="G327" s="116"/>
      <c r="H327" s="116"/>
      <c r="I327" s="136"/>
      <c r="J327" s="136"/>
      <c r="K327" s="129"/>
      <c r="L327" s="158">
        <f t="shared" ref="L327:S327" si="353">SUM(L329:L336)</f>
        <v>0</v>
      </c>
      <c r="M327" s="159">
        <f t="shared" si="353"/>
        <v>0</v>
      </c>
      <c r="N327" s="158">
        <f t="shared" si="353"/>
        <v>0</v>
      </c>
      <c r="O327" s="159">
        <f t="shared" si="353"/>
        <v>0</v>
      </c>
      <c r="P327" s="158">
        <f t="shared" si="353"/>
        <v>0</v>
      </c>
      <c r="Q327" s="159">
        <f t="shared" si="353"/>
        <v>0</v>
      </c>
      <c r="R327" s="158">
        <f t="shared" si="353"/>
        <v>0</v>
      </c>
      <c r="S327" s="159">
        <f t="shared" si="353"/>
        <v>0</v>
      </c>
    </row>
    <row r="328" spans="1:19" ht="12" customHeight="1">
      <c r="A328" s="116"/>
      <c r="B328" s="114"/>
      <c r="C328" s="114"/>
      <c r="D328" s="114"/>
      <c r="E328" s="114"/>
      <c r="F328" s="114"/>
      <c r="G328" s="131" t="s">
        <v>1016</v>
      </c>
      <c r="H328" s="131"/>
      <c r="I328" s="131" t="s">
        <v>885</v>
      </c>
      <c r="J328" s="131"/>
      <c r="K328" s="132" t="s">
        <v>886</v>
      </c>
      <c r="L328" s="133"/>
      <c r="M328" s="134"/>
      <c r="N328" s="133"/>
      <c r="O328" s="134"/>
      <c r="P328" s="133"/>
      <c r="Q328" s="134"/>
      <c r="R328" s="133"/>
      <c r="S328" s="134"/>
    </row>
    <row r="329" spans="1:19" ht="12" customHeight="1">
      <c r="A329" s="116"/>
      <c r="B329" s="116"/>
      <c r="C329" s="116"/>
      <c r="D329" s="116"/>
      <c r="E329" s="116"/>
      <c r="F329" s="116"/>
      <c r="G329" s="136" t="s">
        <v>1016</v>
      </c>
      <c r="H329" s="136"/>
      <c r="I329" s="136" t="s">
        <v>887</v>
      </c>
      <c r="J329" s="136"/>
      <c r="K329" s="129" t="s">
        <v>888</v>
      </c>
      <c r="L329" s="130">
        <f>+'C.E PROG. I-II Y III'!O335</f>
        <v>0</v>
      </c>
      <c r="M329" s="117">
        <f t="shared" ref="M329:M336" si="354">+L329/$R$374*100%</f>
        <v>0</v>
      </c>
      <c r="N329" s="130">
        <f>+'C.E PROG. I-II Y III'!AJ335</f>
        <v>0</v>
      </c>
      <c r="O329" s="117">
        <f t="shared" ref="O329:O336" si="355">+N329/$R$374*100%</f>
        <v>0</v>
      </c>
      <c r="P329" s="130">
        <f>+'C.E PROG. I-II Y III'!AL335</f>
        <v>0</v>
      </c>
      <c r="Q329" s="117">
        <f t="shared" ref="Q329:Q336" si="356">+P329/$R$374*100%</f>
        <v>0</v>
      </c>
      <c r="R329" s="130">
        <f t="shared" ref="R329:S329" si="357">+L329+N329+P329</f>
        <v>0</v>
      </c>
      <c r="S329" s="117">
        <f t="shared" si="357"/>
        <v>0</v>
      </c>
    </row>
    <row r="330" spans="1:19" ht="12" customHeight="1">
      <c r="A330" s="116"/>
      <c r="B330" s="116"/>
      <c r="C330" s="116"/>
      <c r="D330" s="116"/>
      <c r="E330" s="116"/>
      <c r="F330" s="116"/>
      <c r="G330" s="136" t="s">
        <v>1016</v>
      </c>
      <c r="H330" s="136"/>
      <c r="I330" s="136" t="s">
        <v>889</v>
      </c>
      <c r="J330" s="136"/>
      <c r="K330" s="129" t="s">
        <v>890</v>
      </c>
      <c r="L330" s="130">
        <f>+'C.E PROG. I-II Y III'!O336</f>
        <v>0</v>
      </c>
      <c r="M330" s="117">
        <f t="shared" si="354"/>
        <v>0</v>
      </c>
      <c r="N330" s="130">
        <f>+'C.E PROG. I-II Y III'!AJ336</f>
        <v>0</v>
      </c>
      <c r="O330" s="117">
        <f t="shared" si="355"/>
        <v>0</v>
      </c>
      <c r="P330" s="130">
        <f>+'C.E PROG. I-II Y III'!AL336</f>
        <v>0</v>
      </c>
      <c r="Q330" s="117">
        <f t="shared" si="356"/>
        <v>0</v>
      </c>
      <c r="R330" s="130">
        <f t="shared" ref="R330:S330" si="358">+L330+N330+P330</f>
        <v>0</v>
      </c>
      <c r="S330" s="117">
        <f t="shared" si="358"/>
        <v>0</v>
      </c>
    </row>
    <row r="331" spans="1:19" ht="12" customHeight="1">
      <c r="A331" s="116"/>
      <c r="B331" s="116"/>
      <c r="C331" s="116"/>
      <c r="D331" s="116"/>
      <c r="E331" s="116"/>
      <c r="F331" s="116"/>
      <c r="G331" s="136" t="s">
        <v>1016</v>
      </c>
      <c r="H331" s="136"/>
      <c r="I331" s="136" t="s">
        <v>891</v>
      </c>
      <c r="J331" s="136"/>
      <c r="K331" s="129" t="s">
        <v>892</v>
      </c>
      <c r="L331" s="130">
        <f>+'C.E PROG. I-II Y III'!O337</f>
        <v>0</v>
      </c>
      <c r="M331" s="117">
        <f t="shared" si="354"/>
        <v>0</v>
      </c>
      <c r="N331" s="130">
        <f>+'C.E PROG. I-II Y III'!AJ337</f>
        <v>0</v>
      </c>
      <c r="O331" s="117">
        <f t="shared" si="355"/>
        <v>0</v>
      </c>
      <c r="P331" s="130">
        <f>+'C.E PROG. I-II Y III'!AL337</f>
        <v>0</v>
      </c>
      <c r="Q331" s="117">
        <f t="shared" si="356"/>
        <v>0</v>
      </c>
      <c r="R331" s="130">
        <f t="shared" ref="R331:S331" si="359">+L331+N331+P331</f>
        <v>0</v>
      </c>
      <c r="S331" s="117">
        <f t="shared" si="359"/>
        <v>0</v>
      </c>
    </row>
    <row r="332" spans="1:19" ht="12" customHeight="1">
      <c r="A332" s="116"/>
      <c r="B332" s="116"/>
      <c r="C332" s="116"/>
      <c r="D332" s="116"/>
      <c r="E332" s="116"/>
      <c r="F332" s="116"/>
      <c r="G332" s="136" t="s">
        <v>1016</v>
      </c>
      <c r="H332" s="136"/>
      <c r="I332" s="136" t="s">
        <v>893</v>
      </c>
      <c r="J332" s="136"/>
      <c r="K332" s="129" t="s">
        <v>894</v>
      </c>
      <c r="L332" s="130">
        <f>+'C.E PROG. I-II Y III'!O338</f>
        <v>0</v>
      </c>
      <c r="M332" s="117">
        <f t="shared" si="354"/>
        <v>0</v>
      </c>
      <c r="N332" s="130">
        <f>+'C.E PROG. I-II Y III'!AJ338</f>
        <v>0</v>
      </c>
      <c r="O332" s="117">
        <f t="shared" si="355"/>
        <v>0</v>
      </c>
      <c r="P332" s="130">
        <f>+'C.E PROG. I-II Y III'!AL338</f>
        <v>0</v>
      </c>
      <c r="Q332" s="117">
        <f t="shared" si="356"/>
        <v>0</v>
      </c>
      <c r="R332" s="130">
        <f t="shared" ref="R332:S332" si="360">+L332+N332+P332</f>
        <v>0</v>
      </c>
      <c r="S332" s="117">
        <f t="shared" si="360"/>
        <v>0</v>
      </c>
    </row>
    <row r="333" spans="1:19" ht="12" customHeight="1">
      <c r="A333" s="116"/>
      <c r="B333" s="116"/>
      <c r="C333" s="116"/>
      <c r="D333" s="116"/>
      <c r="E333" s="116"/>
      <c r="F333" s="116"/>
      <c r="G333" s="136" t="s">
        <v>1016</v>
      </c>
      <c r="H333" s="136"/>
      <c r="I333" s="136" t="s">
        <v>895</v>
      </c>
      <c r="J333" s="136"/>
      <c r="K333" s="129" t="s">
        <v>896</v>
      </c>
      <c r="L333" s="130">
        <f>+'C.E PROG. I-II Y III'!O339</f>
        <v>0</v>
      </c>
      <c r="M333" s="117">
        <f t="shared" si="354"/>
        <v>0</v>
      </c>
      <c r="N333" s="130">
        <f>+'C.E PROG. I-II Y III'!AJ339</f>
        <v>0</v>
      </c>
      <c r="O333" s="117">
        <f t="shared" si="355"/>
        <v>0</v>
      </c>
      <c r="P333" s="130">
        <f>+'C.E PROG. I-II Y III'!AL339</f>
        <v>0</v>
      </c>
      <c r="Q333" s="117">
        <f t="shared" si="356"/>
        <v>0</v>
      </c>
      <c r="R333" s="130">
        <f t="shared" ref="R333:S333" si="361">+L333+N333+P333</f>
        <v>0</v>
      </c>
      <c r="S333" s="117">
        <f t="shared" si="361"/>
        <v>0</v>
      </c>
    </row>
    <row r="334" spans="1:19" ht="12" customHeight="1">
      <c r="A334" s="116"/>
      <c r="B334" s="116"/>
      <c r="C334" s="116"/>
      <c r="D334" s="116"/>
      <c r="E334" s="116"/>
      <c r="F334" s="116"/>
      <c r="G334" s="136" t="s">
        <v>1016</v>
      </c>
      <c r="H334" s="136"/>
      <c r="I334" s="136" t="s">
        <v>897</v>
      </c>
      <c r="J334" s="136"/>
      <c r="K334" s="129" t="s">
        <v>898</v>
      </c>
      <c r="L334" s="130">
        <f>+'C.E PROG. I-II Y III'!O340</f>
        <v>0</v>
      </c>
      <c r="M334" s="117">
        <f t="shared" si="354"/>
        <v>0</v>
      </c>
      <c r="N334" s="130">
        <f>+'C.E PROG. I-II Y III'!AJ340</f>
        <v>0</v>
      </c>
      <c r="O334" s="117">
        <f t="shared" si="355"/>
        <v>0</v>
      </c>
      <c r="P334" s="130">
        <f>+'C.E PROG. I-II Y III'!AL340</f>
        <v>0</v>
      </c>
      <c r="Q334" s="117">
        <f t="shared" si="356"/>
        <v>0</v>
      </c>
      <c r="R334" s="130">
        <f t="shared" ref="R334:S334" si="362">+L334+N334+P334</f>
        <v>0</v>
      </c>
      <c r="S334" s="117">
        <f t="shared" si="362"/>
        <v>0</v>
      </c>
    </row>
    <row r="335" spans="1:19" ht="12" customHeight="1">
      <c r="A335" s="116"/>
      <c r="B335" s="116"/>
      <c r="C335" s="116"/>
      <c r="D335" s="116"/>
      <c r="E335" s="116"/>
      <c r="F335" s="116"/>
      <c r="G335" s="136" t="s">
        <v>1016</v>
      </c>
      <c r="H335" s="136"/>
      <c r="I335" s="136" t="s">
        <v>899</v>
      </c>
      <c r="J335" s="136"/>
      <c r="K335" s="129" t="s">
        <v>900</v>
      </c>
      <c r="L335" s="130">
        <f>+'C.E PROG. I-II Y III'!O341</f>
        <v>0</v>
      </c>
      <c r="M335" s="117">
        <f t="shared" si="354"/>
        <v>0</v>
      </c>
      <c r="N335" s="130">
        <f>+'C.E PROG. I-II Y III'!AJ341</f>
        <v>0</v>
      </c>
      <c r="O335" s="117">
        <f t="shared" si="355"/>
        <v>0</v>
      </c>
      <c r="P335" s="130">
        <f>+'C.E PROG. I-II Y III'!AL341</f>
        <v>0</v>
      </c>
      <c r="Q335" s="117">
        <f t="shared" si="356"/>
        <v>0</v>
      </c>
      <c r="R335" s="130">
        <f t="shared" ref="R335:S335" si="363">+L335+N335+P335</f>
        <v>0</v>
      </c>
      <c r="S335" s="117">
        <f t="shared" si="363"/>
        <v>0</v>
      </c>
    </row>
    <row r="336" spans="1:19" ht="12" customHeight="1">
      <c r="A336" s="116"/>
      <c r="B336" s="116"/>
      <c r="C336" s="116"/>
      <c r="D336" s="116"/>
      <c r="E336" s="116"/>
      <c r="F336" s="116"/>
      <c r="G336" s="136" t="s">
        <v>1016</v>
      </c>
      <c r="H336" s="136"/>
      <c r="I336" s="136" t="s">
        <v>901</v>
      </c>
      <c r="J336" s="136"/>
      <c r="K336" s="129" t="s">
        <v>902</v>
      </c>
      <c r="L336" s="130">
        <f>+'C.E PROG. I-II Y III'!O342</f>
        <v>0</v>
      </c>
      <c r="M336" s="117">
        <f t="shared" si="354"/>
        <v>0</v>
      </c>
      <c r="N336" s="130">
        <f>+'C.E PROG. I-II Y III'!AJ342</f>
        <v>0</v>
      </c>
      <c r="O336" s="117">
        <f t="shared" si="355"/>
        <v>0</v>
      </c>
      <c r="P336" s="130">
        <f>+'C.E PROG. I-II Y III'!AL342</f>
        <v>0</v>
      </c>
      <c r="Q336" s="117">
        <f t="shared" si="356"/>
        <v>0</v>
      </c>
      <c r="R336" s="130">
        <f t="shared" ref="R336:S336" si="364">+L336+N336+P336</f>
        <v>0</v>
      </c>
      <c r="S336" s="117">
        <f t="shared" si="364"/>
        <v>0</v>
      </c>
    </row>
    <row r="337" spans="1:19" ht="12" customHeight="1">
      <c r="A337" s="116"/>
      <c r="B337" s="116"/>
      <c r="C337" s="116"/>
      <c r="D337" s="116"/>
      <c r="E337" s="116"/>
      <c r="F337" s="116"/>
      <c r="G337" s="116"/>
      <c r="H337" s="116"/>
      <c r="I337" s="136"/>
      <c r="J337" s="136"/>
      <c r="K337" s="129"/>
      <c r="L337" s="130"/>
      <c r="M337" s="117"/>
      <c r="N337" s="130"/>
      <c r="O337" s="117"/>
      <c r="P337" s="130"/>
      <c r="Q337" s="117"/>
      <c r="R337" s="130"/>
      <c r="S337" s="117"/>
    </row>
    <row r="338" spans="1:19" ht="12" customHeight="1">
      <c r="A338" s="116"/>
      <c r="B338" s="131" t="s">
        <v>1017</v>
      </c>
      <c r="C338" s="141" t="s">
        <v>1018</v>
      </c>
      <c r="D338" s="116"/>
      <c r="E338" s="116"/>
      <c r="F338" s="116"/>
      <c r="G338" s="131" t="s">
        <v>1017</v>
      </c>
      <c r="H338" s="131"/>
      <c r="I338" s="114"/>
      <c r="J338" s="114"/>
      <c r="K338" s="114"/>
      <c r="L338" s="158">
        <f t="shared" ref="L338:S338" si="365">+L340+L355</f>
        <v>6000000</v>
      </c>
      <c r="M338" s="159">
        <f t="shared" si="365"/>
        <v>1.5604100181054845E-3</v>
      </c>
      <c r="N338" s="158">
        <f t="shared" si="365"/>
        <v>188489014.13999999</v>
      </c>
      <c r="O338" s="159">
        <f t="shared" si="365"/>
        <v>4.9020024327813716E-2</v>
      </c>
      <c r="P338" s="158">
        <f t="shared" si="365"/>
        <v>18000000</v>
      </c>
      <c r="Q338" s="159">
        <f t="shared" si="365"/>
        <v>4.681230054316453E-3</v>
      </c>
      <c r="R338" s="158">
        <f t="shared" si="365"/>
        <v>212489014.13999999</v>
      </c>
      <c r="S338" s="159">
        <f t="shared" si="365"/>
        <v>5.5261664400235652E-2</v>
      </c>
    </row>
    <row r="339" spans="1:19" ht="12" customHeight="1">
      <c r="A339" s="116"/>
      <c r="B339" s="116"/>
      <c r="C339" s="116"/>
      <c r="D339" s="116"/>
      <c r="E339" s="116"/>
      <c r="F339" s="116"/>
      <c r="G339" s="116"/>
      <c r="H339" s="116"/>
      <c r="I339" s="131">
        <v>8</v>
      </c>
      <c r="J339" s="131"/>
      <c r="K339" s="132" t="s">
        <v>903</v>
      </c>
      <c r="L339" s="130"/>
      <c r="M339" s="117"/>
      <c r="N339" s="130"/>
      <c r="O339" s="117"/>
      <c r="P339" s="130"/>
      <c r="Q339" s="117"/>
      <c r="R339" s="130"/>
      <c r="S339" s="117"/>
    </row>
    <row r="340" spans="1:19" ht="12" customHeight="1">
      <c r="A340" s="116"/>
      <c r="B340" s="116"/>
      <c r="C340" s="136" t="s">
        <v>1019</v>
      </c>
      <c r="D340" s="116" t="s">
        <v>1020</v>
      </c>
      <c r="E340" s="116"/>
      <c r="F340" s="116"/>
      <c r="G340" s="116"/>
      <c r="H340" s="116"/>
      <c r="I340" s="116"/>
      <c r="J340" s="116"/>
      <c r="K340" s="129"/>
      <c r="L340" s="133">
        <f t="shared" ref="L340:S340" si="366">SUM(L342:L353)</f>
        <v>6000000</v>
      </c>
      <c r="M340" s="134">
        <f t="shared" si="366"/>
        <v>1.5604100181054845E-3</v>
      </c>
      <c r="N340" s="133">
        <f t="shared" si="366"/>
        <v>188489014.13999999</v>
      </c>
      <c r="O340" s="134">
        <f t="shared" si="366"/>
        <v>4.9020024327813716E-2</v>
      </c>
      <c r="P340" s="133">
        <f t="shared" si="366"/>
        <v>18000000</v>
      </c>
      <c r="Q340" s="134">
        <f t="shared" si="366"/>
        <v>4.681230054316453E-3</v>
      </c>
      <c r="R340" s="133">
        <f t="shared" si="366"/>
        <v>212489014.13999999</v>
      </c>
      <c r="S340" s="134">
        <f t="shared" si="366"/>
        <v>5.5261664400235652E-2</v>
      </c>
    </row>
    <row r="341" spans="1:19" ht="12" customHeight="1">
      <c r="A341" s="116"/>
      <c r="B341" s="116"/>
      <c r="C341" s="116"/>
      <c r="D341" s="116"/>
      <c r="E341" s="116"/>
      <c r="F341" s="116"/>
      <c r="G341" s="131" t="s">
        <v>1019</v>
      </c>
      <c r="H341" s="131"/>
      <c r="I341" s="131" t="s">
        <v>904</v>
      </c>
      <c r="J341" s="131"/>
      <c r="K341" s="132" t="s">
        <v>905</v>
      </c>
      <c r="L341" s="133"/>
      <c r="M341" s="134"/>
      <c r="N341" s="133"/>
      <c r="O341" s="134"/>
      <c r="P341" s="133"/>
      <c r="Q341" s="134"/>
      <c r="R341" s="133"/>
      <c r="S341" s="134"/>
    </row>
    <row r="342" spans="1:19" ht="12" customHeight="1">
      <c r="A342" s="116"/>
      <c r="B342" s="116"/>
      <c r="C342" s="116"/>
      <c r="D342" s="116"/>
      <c r="E342" s="116"/>
      <c r="F342" s="116"/>
      <c r="G342" s="136" t="s">
        <v>1019</v>
      </c>
      <c r="H342" s="136"/>
      <c r="I342" s="136" t="s">
        <v>906</v>
      </c>
      <c r="J342" s="136"/>
      <c r="K342" s="129" t="s">
        <v>907</v>
      </c>
      <c r="L342" s="130">
        <f>+'C.E PROG. I-II Y III'!O348</f>
        <v>0</v>
      </c>
      <c r="M342" s="117">
        <f t="shared" ref="M342:M343" si="367">+L342/$R$374*100%</f>
        <v>0</v>
      </c>
      <c r="N342" s="130">
        <f>+'C.E PROG. I-II Y III'!AJ348</f>
        <v>0</v>
      </c>
      <c r="O342" s="117">
        <f t="shared" ref="O342:O343" si="368">+N342/$R$374*100%</f>
        <v>0</v>
      </c>
      <c r="P342" s="130">
        <f>+'C.E PROG. I-II Y III'!AL348</f>
        <v>0</v>
      </c>
      <c r="Q342" s="117">
        <f t="shared" ref="Q342:Q343" si="369">+P342/$R$374*100%</f>
        <v>0</v>
      </c>
      <c r="R342" s="130">
        <f t="shared" ref="R342:S342" si="370">+L342+N342+P342</f>
        <v>0</v>
      </c>
      <c r="S342" s="117">
        <f t="shared" si="370"/>
        <v>0</v>
      </c>
    </row>
    <row r="343" spans="1:19" ht="12" customHeight="1">
      <c r="A343" s="116"/>
      <c r="B343" s="116"/>
      <c r="C343" s="116"/>
      <c r="D343" s="116"/>
      <c r="E343" s="116"/>
      <c r="F343" s="116"/>
      <c r="G343" s="136" t="s">
        <v>1019</v>
      </c>
      <c r="H343" s="136"/>
      <c r="I343" s="136" t="s">
        <v>908</v>
      </c>
      <c r="J343" s="136"/>
      <c r="K343" s="129" t="s">
        <v>909</v>
      </c>
      <c r="L343" s="130">
        <f>+'C.E PROG. I-II Y III'!O349</f>
        <v>0</v>
      </c>
      <c r="M343" s="117">
        <f t="shared" si="367"/>
        <v>0</v>
      </c>
      <c r="N343" s="130">
        <f>+'C.E PROG. I-II Y III'!AJ349</f>
        <v>0</v>
      </c>
      <c r="O343" s="117">
        <f t="shared" si="368"/>
        <v>0</v>
      </c>
      <c r="P343" s="130">
        <f>+'C.E PROG. I-II Y III'!AL349</f>
        <v>0</v>
      </c>
      <c r="Q343" s="117">
        <f t="shared" si="369"/>
        <v>0</v>
      </c>
      <c r="R343" s="130">
        <f t="shared" ref="R343:S343" si="371">+L343+N343+P343</f>
        <v>0</v>
      </c>
      <c r="S343" s="117">
        <f t="shared" si="371"/>
        <v>0</v>
      </c>
    </row>
    <row r="344" spans="1:19" ht="12" customHeight="1">
      <c r="A344" s="116"/>
      <c r="B344" s="116"/>
      <c r="C344" s="116"/>
      <c r="D344" s="116"/>
      <c r="E344" s="116"/>
      <c r="F344" s="116"/>
      <c r="G344" s="131" t="s">
        <v>1019</v>
      </c>
      <c r="H344" s="131"/>
      <c r="I344" s="131" t="s">
        <v>910</v>
      </c>
      <c r="J344" s="131"/>
      <c r="K344" s="132" t="s">
        <v>911</v>
      </c>
      <c r="L344" s="130"/>
      <c r="M344" s="134"/>
      <c r="N344" s="130">
        <f>+'C.E PROG. I-II Y III'!AJ350</f>
        <v>0</v>
      </c>
      <c r="O344" s="134"/>
      <c r="P344" s="130"/>
      <c r="Q344" s="134"/>
      <c r="R344" s="133"/>
      <c r="S344" s="134"/>
    </row>
    <row r="345" spans="1:19" ht="12" customHeight="1">
      <c r="A345" s="116"/>
      <c r="B345" s="116"/>
      <c r="C345" s="116"/>
      <c r="D345" s="116"/>
      <c r="E345" s="116"/>
      <c r="F345" s="116"/>
      <c r="G345" s="136" t="s">
        <v>1019</v>
      </c>
      <c r="H345" s="136"/>
      <c r="I345" s="136" t="s">
        <v>912</v>
      </c>
      <c r="J345" s="136"/>
      <c r="K345" s="162" t="s">
        <v>913</v>
      </c>
      <c r="L345" s="130">
        <f>+'C.E PROG. I-II Y III'!O351</f>
        <v>0</v>
      </c>
      <c r="M345" s="117">
        <f t="shared" ref="M345:M351" si="372">+L345/$R$374*100%</f>
        <v>0</v>
      </c>
      <c r="N345" s="130">
        <f>+'C.E PROG. I-II Y III'!AJ351</f>
        <v>0</v>
      </c>
      <c r="O345" s="117">
        <f t="shared" ref="O345:O351" si="373">+N345/$R$374*100%</f>
        <v>0</v>
      </c>
      <c r="P345" s="130">
        <f>+'C.E PROG. I-II Y III'!AL351</f>
        <v>0</v>
      </c>
      <c r="Q345" s="117">
        <f t="shared" ref="Q345:Q351" si="374">+P345/$R$374*100%</f>
        <v>0</v>
      </c>
      <c r="R345" s="130">
        <f t="shared" ref="R345:S345" si="375">+L345+N345+P345</f>
        <v>0</v>
      </c>
      <c r="S345" s="117">
        <f t="shared" si="375"/>
        <v>0</v>
      </c>
    </row>
    <row r="346" spans="1:19" ht="12" customHeight="1">
      <c r="A346" s="116"/>
      <c r="B346" s="116"/>
      <c r="C346" s="116"/>
      <c r="D346" s="116"/>
      <c r="E346" s="116"/>
      <c r="F346" s="116"/>
      <c r="G346" s="136" t="s">
        <v>1019</v>
      </c>
      <c r="H346" s="136"/>
      <c r="I346" s="136" t="s">
        <v>914</v>
      </c>
      <c r="J346" s="136"/>
      <c r="K346" s="162" t="s">
        <v>915</v>
      </c>
      <c r="L346" s="130">
        <f>+'C.E PROG. I-II Y III'!O352</f>
        <v>0</v>
      </c>
      <c r="M346" s="117">
        <f t="shared" si="372"/>
        <v>0</v>
      </c>
      <c r="N346" s="130">
        <f>+'C.E PROG. I-II Y III'!AJ352</f>
        <v>0</v>
      </c>
      <c r="O346" s="117">
        <f t="shared" si="373"/>
        <v>0</v>
      </c>
      <c r="P346" s="130">
        <f>+'C.E PROG. I-II Y III'!AL352</f>
        <v>0</v>
      </c>
      <c r="Q346" s="117">
        <f t="shared" si="374"/>
        <v>0</v>
      </c>
      <c r="R346" s="130">
        <f t="shared" ref="R346:S346" si="376">+L346+N346+P346</f>
        <v>0</v>
      </c>
      <c r="S346" s="117">
        <f t="shared" si="376"/>
        <v>0</v>
      </c>
    </row>
    <row r="347" spans="1:19" ht="12" customHeight="1">
      <c r="A347" s="116"/>
      <c r="B347" s="116"/>
      <c r="C347" s="116"/>
      <c r="D347" s="116"/>
      <c r="E347" s="116"/>
      <c r="F347" s="116"/>
      <c r="G347" s="136" t="s">
        <v>1019</v>
      </c>
      <c r="H347" s="136"/>
      <c r="I347" s="136" t="s">
        <v>916</v>
      </c>
      <c r="J347" s="136"/>
      <c r="K347" s="162" t="s">
        <v>917</v>
      </c>
      <c r="L347" s="130">
        <f>+'C.E PROG. I-II Y III'!O353</f>
        <v>0</v>
      </c>
      <c r="M347" s="117">
        <f t="shared" si="372"/>
        <v>0</v>
      </c>
      <c r="N347" s="130">
        <f>+'C.E PROG. I-II Y III'!AJ353</f>
        <v>113289014.14</v>
      </c>
      <c r="O347" s="117">
        <f t="shared" si="373"/>
        <v>2.946288543422498E-2</v>
      </c>
      <c r="P347" s="130">
        <f>+'C.E PROG. I-II Y III'!AL353</f>
        <v>18000000</v>
      </c>
      <c r="Q347" s="117">
        <f t="shared" si="374"/>
        <v>4.681230054316453E-3</v>
      </c>
      <c r="R347" s="130">
        <f t="shared" ref="R347:S347" si="377">+L347+N347+P347</f>
        <v>131289014.14</v>
      </c>
      <c r="S347" s="117">
        <f t="shared" si="377"/>
        <v>3.4144115488541432E-2</v>
      </c>
    </row>
    <row r="348" spans="1:19" ht="12" customHeight="1">
      <c r="A348" s="116"/>
      <c r="B348" s="116"/>
      <c r="C348" s="116"/>
      <c r="D348" s="116"/>
      <c r="E348" s="116"/>
      <c r="F348" s="116"/>
      <c r="G348" s="136" t="s">
        <v>1019</v>
      </c>
      <c r="H348" s="136"/>
      <c r="I348" s="136" t="s">
        <v>918</v>
      </c>
      <c r="J348" s="136"/>
      <c r="K348" s="162" t="s">
        <v>919</v>
      </c>
      <c r="L348" s="130">
        <f>+'C.E PROG. I-II Y III'!O354</f>
        <v>0</v>
      </c>
      <c r="M348" s="117">
        <f t="shared" si="372"/>
        <v>0</v>
      </c>
      <c r="N348" s="130">
        <f>+'C.E PROG. I-II Y III'!AJ354</f>
        <v>0</v>
      </c>
      <c r="O348" s="117">
        <f t="shared" si="373"/>
        <v>0</v>
      </c>
      <c r="P348" s="130">
        <f>+'C.E PROG. I-II Y III'!AL354</f>
        <v>0</v>
      </c>
      <c r="Q348" s="117">
        <f t="shared" si="374"/>
        <v>0</v>
      </c>
      <c r="R348" s="130">
        <f t="shared" ref="R348:S348" si="378">+L348+N348+P348</f>
        <v>0</v>
      </c>
      <c r="S348" s="117">
        <f t="shared" si="378"/>
        <v>0</v>
      </c>
    </row>
    <row r="349" spans="1:19" ht="12" customHeight="1">
      <c r="A349" s="116"/>
      <c r="B349" s="116"/>
      <c r="C349" s="116"/>
      <c r="D349" s="116"/>
      <c r="E349" s="116"/>
      <c r="F349" s="116"/>
      <c r="G349" s="136" t="s">
        <v>1019</v>
      </c>
      <c r="H349" s="136"/>
      <c r="I349" s="136" t="s">
        <v>920</v>
      </c>
      <c r="J349" s="136"/>
      <c r="K349" s="162" t="s">
        <v>921</v>
      </c>
      <c r="L349" s="130">
        <f>+'C.E PROG. I-II Y III'!O355</f>
        <v>0</v>
      </c>
      <c r="M349" s="117">
        <f t="shared" si="372"/>
        <v>0</v>
      </c>
      <c r="N349" s="130">
        <f>+'C.E PROG. I-II Y III'!AJ355</f>
        <v>0</v>
      </c>
      <c r="O349" s="117">
        <f t="shared" si="373"/>
        <v>0</v>
      </c>
      <c r="P349" s="130">
        <f>+'C.E PROG. I-II Y III'!AL355</f>
        <v>0</v>
      </c>
      <c r="Q349" s="117">
        <f t="shared" si="374"/>
        <v>0</v>
      </c>
      <c r="R349" s="130">
        <f t="shared" ref="R349:S349" si="379">+L349+N349+P349</f>
        <v>0</v>
      </c>
      <c r="S349" s="117">
        <f t="shared" si="379"/>
        <v>0</v>
      </c>
    </row>
    <row r="350" spans="1:19" ht="12" customHeight="1">
      <c r="A350" s="116"/>
      <c r="B350" s="116"/>
      <c r="C350" s="116"/>
      <c r="D350" s="116"/>
      <c r="E350" s="116"/>
      <c r="F350" s="116"/>
      <c r="G350" s="136" t="s">
        <v>1019</v>
      </c>
      <c r="H350" s="136"/>
      <c r="I350" s="136" t="s">
        <v>922</v>
      </c>
      <c r="J350" s="136"/>
      <c r="K350" s="162" t="s">
        <v>923</v>
      </c>
      <c r="L350" s="130">
        <f>+'C.E PROG. I-II Y III'!O356</f>
        <v>6000000</v>
      </c>
      <c r="M350" s="117">
        <f t="shared" si="372"/>
        <v>1.5604100181054845E-3</v>
      </c>
      <c r="N350" s="130">
        <f>+'C.E PROG. I-II Y III'!AJ356</f>
        <v>75200000</v>
      </c>
      <c r="O350" s="117">
        <f t="shared" si="373"/>
        <v>1.9557138893588739E-2</v>
      </c>
      <c r="P350" s="130">
        <f>+'C.E PROG. I-II Y III'!AL356</f>
        <v>0</v>
      </c>
      <c r="Q350" s="117">
        <f t="shared" si="374"/>
        <v>0</v>
      </c>
      <c r="R350" s="130">
        <f t="shared" ref="R350:S350" si="380">+L350+N350+P350</f>
        <v>81200000</v>
      </c>
      <c r="S350" s="117">
        <f t="shared" si="380"/>
        <v>2.1117548911694223E-2</v>
      </c>
    </row>
    <row r="351" spans="1:19" ht="12" customHeight="1">
      <c r="A351" s="116"/>
      <c r="B351" s="116"/>
      <c r="C351" s="116"/>
      <c r="D351" s="116"/>
      <c r="E351" s="116"/>
      <c r="F351" s="116"/>
      <c r="G351" s="136" t="s">
        <v>1019</v>
      </c>
      <c r="H351" s="136"/>
      <c r="I351" s="136" t="s">
        <v>924</v>
      </c>
      <c r="J351" s="136"/>
      <c r="K351" s="162" t="s">
        <v>925</v>
      </c>
      <c r="L351" s="130">
        <f>+'C.E PROG. I-II Y III'!O357</f>
        <v>0</v>
      </c>
      <c r="M351" s="117">
        <f t="shared" si="372"/>
        <v>0</v>
      </c>
      <c r="N351" s="130">
        <f>+'C.E PROG. I-II Y III'!AJ357</f>
        <v>0</v>
      </c>
      <c r="O351" s="117">
        <f t="shared" si="373"/>
        <v>0</v>
      </c>
      <c r="P351" s="130">
        <f>+'C.E PROG. I-II Y III'!AL357</f>
        <v>0</v>
      </c>
      <c r="Q351" s="117">
        <f t="shared" si="374"/>
        <v>0</v>
      </c>
      <c r="R351" s="130">
        <f t="shared" ref="R351:S351" si="381">+L351+N351+P351</f>
        <v>0</v>
      </c>
      <c r="S351" s="117">
        <f t="shared" si="381"/>
        <v>0</v>
      </c>
    </row>
    <row r="352" spans="1:19" ht="12" customHeight="1">
      <c r="A352" s="116"/>
      <c r="B352" s="116"/>
      <c r="C352" s="116"/>
      <c r="D352" s="116"/>
      <c r="E352" s="116"/>
      <c r="F352" s="136"/>
      <c r="G352" s="142" t="s">
        <v>1019</v>
      </c>
      <c r="H352" s="142"/>
      <c r="I352" s="142" t="s">
        <v>926</v>
      </c>
      <c r="J352" s="142"/>
      <c r="K352" s="143" t="s">
        <v>927</v>
      </c>
      <c r="L352" s="130"/>
      <c r="M352" s="134"/>
      <c r="N352" s="130"/>
      <c r="O352" s="134"/>
      <c r="P352" s="130"/>
      <c r="Q352" s="134"/>
      <c r="R352" s="133"/>
      <c r="S352" s="134"/>
    </row>
    <row r="353" spans="1:19" ht="12" customHeight="1">
      <c r="A353" s="116"/>
      <c r="B353" s="116"/>
      <c r="C353" s="116"/>
      <c r="D353" s="116"/>
      <c r="E353" s="116"/>
      <c r="F353" s="116"/>
      <c r="G353" s="144" t="s">
        <v>1019</v>
      </c>
      <c r="H353" s="144"/>
      <c r="I353" s="144" t="s">
        <v>928</v>
      </c>
      <c r="J353" s="144"/>
      <c r="K353" s="138" t="s">
        <v>929</v>
      </c>
      <c r="L353" s="130">
        <f>+'C.E PROG. I-II Y III'!O359</f>
        <v>0</v>
      </c>
      <c r="M353" s="117">
        <f>+L353/$R$374*100%</f>
        <v>0</v>
      </c>
      <c r="N353" s="130">
        <f>+'C.E PROG. I-II Y III'!AJ359</f>
        <v>0</v>
      </c>
      <c r="O353" s="117">
        <f>+N353/$R$374*100%</f>
        <v>0</v>
      </c>
      <c r="P353" s="130">
        <f>+'C.E PROG. I-II Y III'!AL359</f>
        <v>0</v>
      </c>
      <c r="Q353" s="117">
        <f>+P353/$R$374*100%</f>
        <v>0</v>
      </c>
      <c r="R353" s="130">
        <f t="shared" ref="R353:S353" si="382">+L353+N353+P353</f>
        <v>0</v>
      </c>
      <c r="S353" s="117">
        <f t="shared" si="382"/>
        <v>0</v>
      </c>
    </row>
    <row r="354" spans="1:19" ht="12" customHeight="1">
      <c r="A354" s="116"/>
      <c r="B354" s="116"/>
      <c r="C354" s="116"/>
      <c r="D354" s="116"/>
      <c r="E354" s="116"/>
      <c r="F354" s="116"/>
      <c r="G354" s="136"/>
      <c r="H354" s="136"/>
      <c r="I354" s="136"/>
      <c r="J354" s="136"/>
      <c r="K354" s="129"/>
      <c r="L354" s="130"/>
      <c r="M354" s="117"/>
      <c r="N354" s="130"/>
      <c r="O354" s="117"/>
      <c r="P354" s="130"/>
      <c r="Q354" s="117"/>
      <c r="R354" s="130"/>
      <c r="S354" s="117"/>
    </row>
    <row r="355" spans="1:19" ht="12" customHeight="1">
      <c r="A355" s="116"/>
      <c r="B355" s="116"/>
      <c r="C355" s="136" t="s">
        <v>1021</v>
      </c>
      <c r="D355" s="116" t="s">
        <v>1022</v>
      </c>
      <c r="E355" s="116"/>
      <c r="F355" s="116"/>
      <c r="G355" s="116"/>
      <c r="H355" s="116"/>
      <c r="I355" s="136"/>
      <c r="J355" s="136"/>
      <c r="K355" s="129"/>
      <c r="L355" s="133">
        <f t="shared" ref="L355:S355" si="383">SUM(L357:L360)</f>
        <v>0</v>
      </c>
      <c r="M355" s="134">
        <f t="shared" si="383"/>
        <v>0</v>
      </c>
      <c r="N355" s="133">
        <f t="shared" si="383"/>
        <v>0</v>
      </c>
      <c r="O355" s="134">
        <f t="shared" si="383"/>
        <v>0</v>
      </c>
      <c r="P355" s="133">
        <f t="shared" si="383"/>
        <v>0</v>
      </c>
      <c r="Q355" s="134">
        <f t="shared" si="383"/>
        <v>0</v>
      </c>
      <c r="R355" s="133">
        <f t="shared" si="383"/>
        <v>0</v>
      </c>
      <c r="S355" s="134">
        <f t="shared" si="383"/>
        <v>0</v>
      </c>
    </row>
    <row r="356" spans="1:19" ht="12" customHeight="1">
      <c r="A356" s="116"/>
      <c r="B356" s="116"/>
      <c r="C356" s="116"/>
      <c r="D356" s="116"/>
      <c r="E356" s="116"/>
      <c r="F356" s="116"/>
      <c r="G356" s="131" t="s">
        <v>1021</v>
      </c>
      <c r="H356" s="131"/>
      <c r="I356" s="131" t="s">
        <v>904</v>
      </c>
      <c r="J356" s="131"/>
      <c r="K356" s="132" t="s">
        <v>905</v>
      </c>
      <c r="L356" s="133"/>
      <c r="M356" s="134"/>
      <c r="N356" s="133"/>
      <c r="O356" s="134"/>
      <c r="P356" s="133"/>
      <c r="Q356" s="134"/>
      <c r="R356" s="133"/>
      <c r="S356" s="134"/>
    </row>
    <row r="357" spans="1:19" ht="12" customHeight="1">
      <c r="A357" s="116"/>
      <c r="B357" s="116"/>
      <c r="C357" s="116"/>
      <c r="D357" s="116"/>
      <c r="E357" s="116"/>
      <c r="F357" s="116"/>
      <c r="G357" s="136" t="s">
        <v>1021</v>
      </c>
      <c r="H357" s="136"/>
      <c r="I357" s="136" t="s">
        <v>930</v>
      </c>
      <c r="J357" s="136"/>
      <c r="K357" s="129" t="s">
        <v>931</v>
      </c>
      <c r="L357" s="130">
        <f>+'C.E PROG. I-II Y III'!O363</f>
        <v>0</v>
      </c>
      <c r="M357" s="117">
        <f t="shared" ref="M357:M358" si="384">+L357/$R$374*100%</f>
        <v>0</v>
      </c>
      <c r="N357" s="130">
        <f>+'C.E PROG. I-II Y III'!AJ363</f>
        <v>0</v>
      </c>
      <c r="O357" s="117">
        <f t="shared" ref="O357:O358" si="385">+N357/$R$374*100%</f>
        <v>0</v>
      </c>
      <c r="P357" s="130">
        <f>+'C.E PROG. I-II Y III'!AL363</f>
        <v>0</v>
      </c>
      <c r="Q357" s="117">
        <f t="shared" ref="Q357:Q358" si="386">+P357/$R$374*100%</f>
        <v>0</v>
      </c>
      <c r="R357" s="130">
        <f t="shared" ref="R357:S357" si="387">+L357+N357+P357</f>
        <v>0</v>
      </c>
      <c r="S357" s="117">
        <f t="shared" si="387"/>
        <v>0</v>
      </c>
    </row>
    <row r="358" spans="1:19" ht="12" customHeight="1">
      <c r="A358" s="116"/>
      <c r="B358" s="116"/>
      <c r="C358" s="116"/>
      <c r="D358" s="116"/>
      <c r="E358" s="116"/>
      <c r="F358" s="116"/>
      <c r="G358" s="136" t="s">
        <v>1021</v>
      </c>
      <c r="H358" s="136"/>
      <c r="I358" s="136" t="s">
        <v>932</v>
      </c>
      <c r="J358" s="136"/>
      <c r="K358" s="129" t="s">
        <v>933</v>
      </c>
      <c r="L358" s="130">
        <f>+'C.E PROG. I-II Y III'!O364</f>
        <v>0</v>
      </c>
      <c r="M358" s="117">
        <f t="shared" si="384"/>
        <v>0</v>
      </c>
      <c r="N358" s="130">
        <f>+'C.E PROG. I-II Y III'!AJ364</f>
        <v>0</v>
      </c>
      <c r="O358" s="117">
        <f t="shared" si="385"/>
        <v>0</v>
      </c>
      <c r="P358" s="130">
        <f>+'C.E PROG. I-II Y III'!AL364</f>
        <v>0</v>
      </c>
      <c r="Q358" s="117">
        <f t="shared" si="386"/>
        <v>0</v>
      </c>
      <c r="R358" s="130">
        <f t="shared" ref="R358:S358" si="388">+L358+N358+P358</f>
        <v>0</v>
      </c>
      <c r="S358" s="117">
        <f t="shared" si="388"/>
        <v>0</v>
      </c>
    </row>
    <row r="359" spans="1:19" ht="12" customHeight="1">
      <c r="A359" s="116"/>
      <c r="B359" s="116"/>
      <c r="C359" s="116"/>
      <c r="D359" s="116"/>
      <c r="E359" s="116"/>
      <c r="F359" s="116"/>
      <c r="G359" s="131" t="s">
        <v>1021</v>
      </c>
      <c r="H359" s="131"/>
      <c r="I359" s="131" t="s">
        <v>910</v>
      </c>
      <c r="J359" s="131"/>
      <c r="K359" s="132" t="s">
        <v>911</v>
      </c>
      <c r="L359" s="130"/>
      <c r="M359" s="134"/>
      <c r="N359" s="130"/>
      <c r="O359" s="134"/>
      <c r="P359" s="130"/>
      <c r="Q359" s="134"/>
      <c r="R359" s="133"/>
      <c r="S359" s="134"/>
    </row>
    <row r="360" spans="1:19" ht="12" customHeight="1">
      <c r="A360" s="116"/>
      <c r="B360" s="116"/>
      <c r="C360" s="116"/>
      <c r="D360" s="116"/>
      <c r="E360" s="116"/>
      <c r="F360" s="116"/>
      <c r="G360" s="136" t="s">
        <v>1021</v>
      </c>
      <c r="H360" s="136"/>
      <c r="I360" s="136" t="s">
        <v>934</v>
      </c>
      <c r="J360" s="136"/>
      <c r="K360" s="173" t="s">
        <v>935</v>
      </c>
      <c r="L360" s="130">
        <f>+'C.E PROG. I-II Y III'!O366</f>
        <v>0</v>
      </c>
      <c r="M360" s="117">
        <f>+L360/$R$374*100%</f>
        <v>0</v>
      </c>
      <c r="N360" s="130">
        <f>+'C.E PROG. I-II Y III'!AJ366</f>
        <v>0</v>
      </c>
      <c r="O360" s="117">
        <f>+N360/$R$374*100%</f>
        <v>0</v>
      </c>
      <c r="P360" s="130">
        <f>+'C.E PROG. I-II Y III'!AL366</f>
        <v>0</v>
      </c>
      <c r="Q360" s="117">
        <f>+P360/$R$374*100%</f>
        <v>0</v>
      </c>
      <c r="R360" s="130">
        <f t="shared" ref="R360:S360" si="389">+L360+N360+P360</f>
        <v>0</v>
      </c>
      <c r="S360" s="117">
        <f t="shared" si="389"/>
        <v>0</v>
      </c>
    </row>
    <row r="361" spans="1:19" ht="12" customHeight="1">
      <c r="A361" s="116"/>
      <c r="B361" s="116"/>
      <c r="C361" s="116"/>
      <c r="D361" s="116"/>
      <c r="E361" s="116"/>
      <c r="F361" s="116"/>
      <c r="G361" s="116"/>
      <c r="H361" s="116"/>
      <c r="I361" s="136"/>
      <c r="J361" s="136"/>
      <c r="K361" s="129"/>
      <c r="L361" s="130"/>
      <c r="M361" s="117"/>
      <c r="N361" s="130"/>
      <c r="O361" s="117"/>
      <c r="P361" s="130"/>
      <c r="Q361" s="117"/>
      <c r="R361" s="130"/>
      <c r="S361" s="117"/>
    </row>
    <row r="362" spans="1:19" ht="12" customHeight="1">
      <c r="A362" s="116"/>
      <c r="B362" s="131" t="s">
        <v>1023</v>
      </c>
      <c r="C362" s="141" t="s">
        <v>937</v>
      </c>
      <c r="D362" s="116"/>
      <c r="E362" s="116"/>
      <c r="F362" s="116"/>
      <c r="G362" s="116"/>
      <c r="H362" s="116"/>
      <c r="I362" s="136"/>
      <c r="J362" s="136"/>
      <c r="K362" s="129"/>
      <c r="L362" s="158">
        <f t="shared" ref="L362:S362" si="390">SUM(L364:L365)</f>
        <v>0</v>
      </c>
      <c r="M362" s="159">
        <f t="shared" si="390"/>
        <v>0</v>
      </c>
      <c r="N362" s="158">
        <f t="shared" si="390"/>
        <v>0</v>
      </c>
      <c r="O362" s="159">
        <f t="shared" si="390"/>
        <v>0</v>
      </c>
      <c r="P362" s="158">
        <f t="shared" si="390"/>
        <v>0</v>
      </c>
      <c r="Q362" s="159">
        <f t="shared" si="390"/>
        <v>0</v>
      </c>
      <c r="R362" s="158">
        <f t="shared" si="390"/>
        <v>0</v>
      </c>
      <c r="S362" s="159">
        <f t="shared" si="390"/>
        <v>0</v>
      </c>
    </row>
    <row r="363" spans="1:19" ht="12" customHeight="1">
      <c r="A363" s="116"/>
      <c r="B363" s="114"/>
      <c r="C363" s="114"/>
      <c r="D363" s="141"/>
      <c r="E363" s="141"/>
      <c r="F363" s="116"/>
      <c r="G363" s="131" t="s">
        <v>1023</v>
      </c>
      <c r="H363" s="131"/>
      <c r="I363" s="131" t="s">
        <v>936</v>
      </c>
      <c r="J363" s="131"/>
      <c r="K363" s="132" t="s">
        <v>937</v>
      </c>
      <c r="L363" s="114"/>
      <c r="M363" s="174"/>
      <c r="N363" s="114"/>
      <c r="O363" s="174"/>
      <c r="P363" s="114"/>
      <c r="Q363" s="174"/>
      <c r="R363" s="114"/>
      <c r="S363" s="174"/>
    </row>
    <row r="364" spans="1:19" ht="12" customHeight="1">
      <c r="A364" s="116"/>
      <c r="B364" s="116"/>
      <c r="C364" s="116"/>
      <c r="D364" s="116"/>
      <c r="E364" s="116"/>
      <c r="F364" s="116"/>
      <c r="G364" s="136" t="s">
        <v>1023</v>
      </c>
      <c r="H364" s="136"/>
      <c r="I364" s="136" t="s">
        <v>938</v>
      </c>
      <c r="J364" s="136"/>
      <c r="K364" s="129" t="s">
        <v>939</v>
      </c>
      <c r="L364" s="130">
        <f>+'C.E PROG. I-II Y III'!O370</f>
        <v>0</v>
      </c>
      <c r="M364" s="117">
        <f t="shared" ref="M364:M365" si="391">+L364/$R$374*100%</f>
        <v>0</v>
      </c>
      <c r="N364" s="130">
        <f>+'C.E PROG. I-II Y III'!AJ370</f>
        <v>0</v>
      </c>
      <c r="O364" s="117">
        <f t="shared" ref="O364:O365" si="392">+N364/$R$374*100%</f>
        <v>0</v>
      </c>
      <c r="P364" s="130">
        <f>+'C.E PROG. I-II Y III'!AL370</f>
        <v>0</v>
      </c>
      <c r="Q364" s="117">
        <f t="shared" ref="Q364:Q365" si="393">+P364/$R$374*100%</f>
        <v>0</v>
      </c>
      <c r="R364" s="130">
        <f t="shared" ref="R364:S364" si="394">+L364+N364+P364</f>
        <v>0</v>
      </c>
      <c r="S364" s="117">
        <f t="shared" si="394"/>
        <v>0</v>
      </c>
    </row>
    <row r="365" spans="1:19" ht="12" customHeight="1">
      <c r="A365" s="116"/>
      <c r="B365" s="116"/>
      <c r="C365" s="116"/>
      <c r="D365" s="116"/>
      <c r="E365" s="116" t="s">
        <v>320</v>
      </c>
      <c r="F365" s="116"/>
      <c r="G365" s="136" t="s">
        <v>1023</v>
      </c>
      <c r="H365" s="136"/>
      <c r="I365" s="136" t="s">
        <v>940</v>
      </c>
      <c r="J365" s="136"/>
      <c r="K365" s="129" t="s">
        <v>941</v>
      </c>
      <c r="L365" s="130">
        <f>+'C.E PROG. I-II Y III'!O371</f>
        <v>0</v>
      </c>
      <c r="M365" s="117">
        <f t="shared" si="391"/>
        <v>0</v>
      </c>
      <c r="N365" s="130">
        <f>+'C.E PROG. I-II Y III'!AJ371</f>
        <v>0</v>
      </c>
      <c r="O365" s="117">
        <f t="shared" si="392"/>
        <v>0</v>
      </c>
      <c r="P365" s="130">
        <f>+'C.E PROG. I-II Y III'!AL371</f>
        <v>0</v>
      </c>
      <c r="Q365" s="117">
        <f t="shared" si="393"/>
        <v>0</v>
      </c>
      <c r="R365" s="130">
        <f t="shared" ref="R365:S365" si="395">+L365+N365+P365</f>
        <v>0</v>
      </c>
      <c r="S365" s="117">
        <f t="shared" si="395"/>
        <v>0</v>
      </c>
    </row>
    <row r="366" spans="1:19" ht="12" customHeight="1">
      <c r="A366" s="116"/>
      <c r="B366" s="116"/>
      <c r="C366" s="116"/>
      <c r="D366" s="116"/>
      <c r="E366" s="116"/>
      <c r="F366" s="116"/>
      <c r="G366" s="116"/>
      <c r="H366" s="116"/>
      <c r="I366" s="136"/>
      <c r="J366" s="136"/>
      <c r="K366" s="129"/>
      <c r="L366" s="130"/>
      <c r="M366" s="117"/>
      <c r="N366" s="130"/>
      <c r="O366" s="117"/>
      <c r="P366" s="130"/>
      <c r="Q366" s="117"/>
      <c r="R366" s="130"/>
      <c r="S366" s="117"/>
    </row>
    <row r="367" spans="1:19" ht="12" customHeight="1">
      <c r="A367" s="175">
        <v>4</v>
      </c>
      <c r="B367" s="123" t="s">
        <v>1024</v>
      </c>
      <c r="C367" s="165"/>
      <c r="D367" s="165"/>
      <c r="E367" s="165"/>
      <c r="F367" s="165"/>
      <c r="G367" s="165"/>
      <c r="H367" s="165"/>
      <c r="I367" s="176"/>
      <c r="J367" s="176"/>
      <c r="K367" s="169"/>
      <c r="L367" s="125">
        <f t="shared" ref="L367:S367" si="396">SUM(L368:L371)</f>
        <v>0</v>
      </c>
      <c r="M367" s="126">
        <f t="shared" si="396"/>
        <v>0</v>
      </c>
      <c r="N367" s="125">
        <f t="shared" si="396"/>
        <v>0</v>
      </c>
      <c r="O367" s="126">
        <f t="shared" si="396"/>
        <v>0</v>
      </c>
      <c r="P367" s="125">
        <f t="shared" si="396"/>
        <v>73535488.939999998</v>
      </c>
      <c r="Q367" s="126">
        <f t="shared" si="396"/>
        <v>1.9124252271376839E-2</v>
      </c>
      <c r="R367" s="125">
        <f t="shared" si="396"/>
        <v>73535488.939999998</v>
      </c>
      <c r="S367" s="126">
        <f t="shared" si="396"/>
        <v>1.9124252271376839E-2</v>
      </c>
    </row>
    <row r="368" spans="1:19" ht="12" customHeight="1">
      <c r="A368" s="116"/>
      <c r="B368" s="116"/>
      <c r="C368" s="116"/>
      <c r="D368" s="141"/>
      <c r="E368" s="141"/>
      <c r="F368" s="141"/>
      <c r="G368" s="136" t="s">
        <v>320</v>
      </c>
      <c r="H368" s="136"/>
      <c r="I368" s="131">
        <v>9</v>
      </c>
      <c r="J368" s="131"/>
      <c r="K368" s="132" t="s">
        <v>178</v>
      </c>
      <c r="L368" s="133"/>
      <c r="M368" s="134"/>
      <c r="N368" s="133"/>
      <c r="O368" s="134"/>
      <c r="P368" s="133"/>
      <c r="Q368" s="134"/>
      <c r="R368" s="133"/>
      <c r="S368" s="134"/>
    </row>
    <row r="369" spans="1:19" ht="12" customHeight="1">
      <c r="A369" s="114"/>
      <c r="B369" s="114"/>
      <c r="C369" s="114"/>
      <c r="D369" s="114"/>
      <c r="E369" s="114"/>
      <c r="F369" s="114"/>
      <c r="G369" s="136" t="s">
        <v>320</v>
      </c>
      <c r="H369" s="136"/>
      <c r="I369" s="131" t="s">
        <v>942</v>
      </c>
      <c r="J369" s="131"/>
      <c r="K369" s="132" t="s">
        <v>943</v>
      </c>
      <c r="L369" s="133"/>
      <c r="M369" s="134"/>
      <c r="N369" s="133"/>
      <c r="O369" s="134"/>
      <c r="P369" s="133"/>
      <c r="Q369" s="134"/>
      <c r="R369" s="133"/>
      <c r="S369" s="134"/>
    </row>
    <row r="370" spans="1:19" ht="12" customHeight="1">
      <c r="A370" s="116"/>
      <c r="B370" s="116"/>
      <c r="C370" s="116"/>
      <c r="D370" s="116"/>
      <c r="E370" s="116"/>
      <c r="F370" s="116"/>
      <c r="G370" s="136">
        <v>4</v>
      </c>
      <c r="H370" s="136"/>
      <c r="I370" s="136" t="s">
        <v>944</v>
      </c>
      <c r="J370" s="136"/>
      <c r="K370" s="129" t="s">
        <v>945</v>
      </c>
      <c r="L370" s="130">
        <f>+'C.E PROG. I-II Y III'!O376</f>
        <v>0</v>
      </c>
      <c r="M370" s="117">
        <f t="shared" ref="M370:M371" si="397">+L370/$R$374*100%</f>
        <v>0</v>
      </c>
      <c r="N370" s="130">
        <f>+'C.E PROG. I-II Y III'!AJ376</f>
        <v>0</v>
      </c>
      <c r="O370" s="117">
        <f t="shared" ref="O370:O371" si="398">+N370/$R$374*100%</f>
        <v>0</v>
      </c>
      <c r="P370" s="130">
        <f>+'C.E PROG. I-II Y III'!AL376</f>
        <v>0</v>
      </c>
      <c r="Q370" s="117">
        <f t="shared" ref="Q370:Q371" si="399">+P370/$R$374*100%</f>
        <v>0</v>
      </c>
      <c r="R370" s="130">
        <f t="shared" ref="R370:S370" si="400">+L370+N370+P370</f>
        <v>0</v>
      </c>
      <c r="S370" s="117">
        <f t="shared" si="400"/>
        <v>0</v>
      </c>
    </row>
    <row r="371" spans="1:19" ht="12" customHeight="1">
      <c r="A371" s="116"/>
      <c r="B371" s="116"/>
      <c r="C371" s="116"/>
      <c r="D371" s="116"/>
      <c r="E371" s="116"/>
      <c r="F371" s="116"/>
      <c r="G371" s="136">
        <v>4</v>
      </c>
      <c r="H371" s="136"/>
      <c r="I371" s="136" t="s">
        <v>946</v>
      </c>
      <c r="J371" s="136"/>
      <c r="K371" s="129" t="s">
        <v>947</v>
      </c>
      <c r="L371" s="130">
        <f>+'C.E PROG. I-II Y III'!O377</f>
        <v>0</v>
      </c>
      <c r="M371" s="117">
        <f t="shared" si="397"/>
        <v>0</v>
      </c>
      <c r="N371" s="130">
        <f>+'C.E PROG. I-II Y III'!AJ377</f>
        <v>0</v>
      </c>
      <c r="O371" s="117">
        <f t="shared" si="398"/>
        <v>0</v>
      </c>
      <c r="P371" s="130">
        <f>+'C.E PROG. I-II Y III'!AL377</f>
        <v>73535488.939999998</v>
      </c>
      <c r="Q371" s="117">
        <f t="shared" si="399"/>
        <v>1.9124252271376839E-2</v>
      </c>
      <c r="R371" s="130">
        <f t="shared" ref="R371:S371" si="401">+L371+N371+P371</f>
        <v>73535488.939999998</v>
      </c>
      <c r="S371" s="117">
        <f t="shared" si="401"/>
        <v>1.9124252271376839E-2</v>
      </c>
    </row>
    <row r="372" spans="1:19" ht="12" customHeight="1">
      <c r="A372" s="116"/>
      <c r="B372" s="116"/>
      <c r="C372" s="116"/>
      <c r="D372" s="116"/>
      <c r="E372" s="116"/>
      <c r="F372" s="116"/>
      <c r="G372" s="136"/>
      <c r="H372" s="136"/>
      <c r="I372" s="136"/>
      <c r="J372" s="136"/>
      <c r="K372" s="129"/>
      <c r="L372" s="130"/>
      <c r="M372" s="117"/>
      <c r="N372" s="130"/>
      <c r="O372" s="117"/>
      <c r="P372" s="130"/>
      <c r="Q372" s="117"/>
      <c r="R372" s="130"/>
      <c r="S372" s="117"/>
    </row>
    <row r="373" spans="1:19" ht="12" customHeight="1">
      <c r="A373" s="116"/>
      <c r="B373" s="116"/>
      <c r="C373" s="116"/>
      <c r="D373" s="116"/>
      <c r="E373" s="116"/>
      <c r="F373" s="116"/>
      <c r="G373" s="116"/>
      <c r="H373" s="116"/>
      <c r="I373" s="116"/>
      <c r="J373" s="116"/>
      <c r="K373" s="129"/>
      <c r="L373" s="130"/>
      <c r="M373" s="117"/>
      <c r="N373" s="130"/>
      <c r="O373" s="117"/>
      <c r="P373" s="130"/>
      <c r="Q373" s="117"/>
      <c r="R373" s="130"/>
      <c r="S373" s="117"/>
    </row>
    <row r="374" spans="1:19" ht="12" customHeight="1">
      <c r="A374" s="116"/>
      <c r="B374" s="116"/>
      <c r="C374" s="116"/>
      <c r="D374" s="116"/>
      <c r="E374" s="116"/>
      <c r="F374" s="116"/>
      <c r="G374" s="116"/>
      <c r="H374" s="116"/>
      <c r="I374" s="116"/>
      <c r="J374" s="116"/>
      <c r="K374" s="137" t="s">
        <v>948</v>
      </c>
      <c r="L374" s="133">
        <f t="shared" ref="L374:Q374" si="402">+L10+L244+L314+L367</f>
        <v>1284724709.848912</v>
      </c>
      <c r="M374" s="134">
        <f t="shared" si="402"/>
        <v>0.33411621796191804</v>
      </c>
      <c r="N374" s="133">
        <f t="shared" si="402"/>
        <v>861032356.54053462</v>
      </c>
      <c r="O374" s="134">
        <f t="shared" si="402"/>
        <v>0.22392725250980391</v>
      </c>
      <c r="P374" s="133">
        <f t="shared" si="402"/>
        <v>1699386152.614671</v>
      </c>
      <c r="Q374" s="134">
        <f t="shared" si="402"/>
        <v>0.44195652952827802</v>
      </c>
      <c r="R374" s="133">
        <f>+R10+R244+R314+R367+0.01</f>
        <v>3845143219.0141177</v>
      </c>
      <c r="S374" s="134">
        <f>+S10+S244+S314+S367</f>
        <v>0.99999999999999989</v>
      </c>
    </row>
    <row r="375" spans="1:19" ht="12" hidden="1" customHeight="1">
      <c r="A375" s="116"/>
      <c r="B375" s="116"/>
      <c r="C375" s="116"/>
      <c r="D375" s="116"/>
      <c r="E375" s="116"/>
      <c r="F375" s="116"/>
      <c r="G375" s="116"/>
      <c r="H375" s="116"/>
      <c r="I375" s="116"/>
      <c r="J375" s="116"/>
      <c r="K375" s="129"/>
      <c r="L375" s="130">
        <f>+'C.E PROG. I-II Y III'!O379</f>
        <v>1284724709.858912</v>
      </c>
      <c r="M375" s="117">
        <f>+M10+M244+M314+M368</f>
        <v>0.33411621796191804</v>
      </c>
      <c r="N375" s="130">
        <f>+'C.E PROG. I-II Y III'!AJ379</f>
        <v>861032356.5405345</v>
      </c>
      <c r="O375" s="117">
        <f>+O10+O244+O314+O368</f>
        <v>0.22392725250980391</v>
      </c>
      <c r="P375" s="130">
        <f>+'C.E PROG. I-II Y III'!AL379</f>
        <v>1699386152.614671</v>
      </c>
      <c r="Q375" s="117"/>
      <c r="R375" s="130">
        <f>+'0BJ PROGR. I-II Y III'!AF369</f>
        <v>3845143219.0241179</v>
      </c>
      <c r="S375" s="117"/>
    </row>
    <row r="376" spans="1:19" ht="12" hidden="1" customHeight="1">
      <c r="A376" s="116"/>
      <c r="B376" s="116"/>
      <c r="C376" s="116"/>
      <c r="D376" s="116"/>
      <c r="E376" s="116"/>
      <c r="F376" s="116"/>
      <c r="G376" s="116"/>
      <c r="H376" s="116"/>
      <c r="I376" s="116"/>
      <c r="J376" s="116"/>
      <c r="K376" s="129"/>
      <c r="L376" s="130">
        <f>+L375-L374</f>
        <v>9.9999904632568359E-3</v>
      </c>
      <c r="M376" s="117">
        <f t="shared" ref="M376:N376" si="403">+M374-M375</f>
        <v>0</v>
      </c>
      <c r="N376" s="130">
        <f t="shared" si="403"/>
        <v>0</v>
      </c>
      <c r="O376" s="117"/>
      <c r="P376" s="130">
        <f>+P375-P374</f>
        <v>0</v>
      </c>
      <c r="Q376" s="117"/>
      <c r="R376" s="130">
        <f>+R375-R374</f>
        <v>1.0000228881835938E-2</v>
      </c>
      <c r="S376" s="117"/>
    </row>
    <row r="377" spans="1:19" ht="12" customHeight="1">
      <c r="A377" s="116"/>
      <c r="B377" s="116"/>
      <c r="C377" s="116"/>
      <c r="D377" s="116"/>
      <c r="E377" s="116"/>
      <c r="F377" s="116"/>
      <c r="G377" s="116"/>
      <c r="H377" s="116"/>
      <c r="I377" s="116"/>
      <c r="J377" s="116"/>
      <c r="K377" s="129"/>
      <c r="L377" s="130"/>
      <c r="M377" s="117"/>
      <c r="N377" s="130"/>
      <c r="O377" s="117"/>
      <c r="P377" s="116"/>
      <c r="Q377" s="117"/>
      <c r="R377" s="130">
        <f>+'DETALLE PROG. III'!D319</f>
        <v>3845143219.004118</v>
      </c>
      <c r="S377" s="117"/>
    </row>
    <row r="378" spans="1:19" ht="12" customHeight="1">
      <c r="A378" s="116"/>
      <c r="B378" s="116"/>
      <c r="C378" s="116"/>
      <c r="D378" s="116"/>
      <c r="E378" s="116"/>
      <c r="F378" s="116"/>
      <c r="G378" s="116"/>
      <c r="H378" s="116"/>
      <c r="I378" s="116"/>
      <c r="J378" s="116"/>
      <c r="K378" s="129"/>
      <c r="L378" s="130"/>
      <c r="M378" s="117"/>
      <c r="N378" s="130"/>
      <c r="O378" s="117"/>
      <c r="P378" s="116"/>
      <c r="Q378" s="117"/>
      <c r="R378" s="130">
        <f>+R377-R374</f>
        <v>-9.9997520446777344E-3</v>
      </c>
      <c r="S378" s="117"/>
    </row>
    <row r="379" spans="1:19" ht="12" customHeight="1">
      <c r="A379" s="116"/>
      <c r="B379" s="116"/>
      <c r="C379" s="116"/>
      <c r="D379" s="116"/>
      <c r="E379" s="116"/>
      <c r="F379" s="116"/>
      <c r="G379" s="116"/>
      <c r="H379" s="116"/>
      <c r="I379" s="116"/>
      <c r="J379" s="116"/>
      <c r="K379" s="129"/>
      <c r="L379" s="130"/>
      <c r="M379" s="117"/>
      <c r="N379" s="130"/>
      <c r="O379" s="117"/>
      <c r="P379" s="116"/>
      <c r="Q379" s="117"/>
      <c r="R379" s="130"/>
      <c r="S379" s="117"/>
    </row>
    <row r="380" spans="1:19" ht="12" customHeight="1">
      <c r="A380" s="116"/>
      <c r="B380" s="116"/>
      <c r="C380" s="116"/>
      <c r="D380" s="116"/>
      <c r="E380" s="116"/>
      <c r="F380" s="116"/>
      <c r="G380" s="116"/>
      <c r="H380" s="116"/>
      <c r="I380" s="116"/>
      <c r="J380" s="116"/>
      <c r="K380" s="129"/>
      <c r="L380" s="130"/>
      <c r="M380" s="117"/>
      <c r="N380" s="130"/>
      <c r="O380" s="117"/>
      <c r="P380" s="116"/>
      <c r="Q380" s="117"/>
      <c r="R380" s="116"/>
      <c r="S380" s="117"/>
    </row>
    <row r="381" spans="1:19" ht="12" customHeight="1">
      <c r="A381" s="116"/>
      <c r="B381" s="116"/>
      <c r="C381" s="116"/>
      <c r="D381" s="116"/>
      <c r="E381" s="116"/>
      <c r="F381" s="116"/>
      <c r="G381" s="116"/>
      <c r="H381" s="116"/>
      <c r="I381" s="116"/>
      <c r="J381" s="116"/>
      <c r="K381" s="129"/>
      <c r="L381" s="130"/>
      <c r="M381" s="117"/>
      <c r="N381" s="130"/>
      <c r="O381" s="117"/>
      <c r="P381" s="116"/>
      <c r="Q381" s="117"/>
      <c r="R381" s="116"/>
      <c r="S381" s="117"/>
    </row>
    <row r="382" spans="1:19" ht="12" customHeight="1">
      <c r="A382" s="116"/>
      <c r="B382" s="116"/>
      <c r="C382" s="116"/>
      <c r="D382" s="116"/>
      <c r="E382" s="116"/>
      <c r="F382" s="116"/>
      <c r="G382" s="116"/>
      <c r="H382" s="116"/>
      <c r="I382" s="116"/>
      <c r="J382" s="116"/>
      <c r="K382" s="129"/>
      <c r="L382" s="130"/>
      <c r="M382" s="117"/>
      <c r="N382" s="130"/>
      <c r="O382" s="117"/>
      <c r="P382" s="116"/>
      <c r="Q382" s="117"/>
      <c r="R382" s="116"/>
      <c r="S382" s="117"/>
    </row>
    <row r="383" spans="1:19" ht="12" customHeight="1">
      <c r="A383" s="116"/>
      <c r="B383" s="116"/>
      <c r="C383" s="116"/>
      <c r="D383" s="116"/>
      <c r="E383" s="116"/>
      <c r="F383" s="116"/>
      <c r="G383" s="116"/>
      <c r="H383" s="116"/>
      <c r="I383" s="116"/>
      <c r="J383" s="116"/>
      <c r="K383" s="129"/>
      <c r="L383" s="130"/>
      <c r="M383" s="117"/>
      <c r="N383" s="130"/>
      <c r="O383" s="117"/>
      <c r="P383" s="116"/>
      <c r="Q383" s="117"/>
      <c r="R383" s="116"/>
      <c r="S383" s="117"/>
    </row>
    <row r="384" spans="1:19" ht="12" customHeight="1">
      <c r="A384" s="116"/>
      <c r="B384" s="116"/>
      <c r="C384" s="116"/>
      <c r="D384" s="116"/>
      <c r="E384" s="116"/>
      <c r="F384" s="116"/>
      <c r="G384" s="116"/>
      <c r="H384" s="116"/>
      <c r="I384" s="116"/>
      <c r="J384" s="116"/>
      <c r="K384" s="129"/>
      <c r="L384" s="130"/>
      <c r="M384" s="117"/>
      <c r="N384" s="130"/>
      <c r="O384" s="117"/>
      <c r="P384" s="116"/>
      <c r="Q384" s="117"/>
      <c r="R384" s="116"/>
      <c r="S384" s="117"/>
    </row>
    <row r="385" spans="1:19" ht="12" customHeight="1">
      <c r="A385" s="116"/>
      <c r="B385" s="116"/>
      <c r="C385" s="116"/>
      <c r="D385" s="116"/>
      <c r="E385" s="116"/>
      <c r="F385" s="116"/>
      <c r="G385" s="116"/>
      <c r="H385" s="116"/>
      <c r="I385" s="116"/>
      <c r="J385" s="116"/>
      <c r="K385" s="129"/>
      <c r="L385" s="130"/>
      <c r="M385" s="117"/>
      <c r="N385" s="130"/>
      <c r="O385" s="117"/>
      <c r="P385" s="116"/>
      <c r="Q385" s="117"/>
      <c r="R385" s="116"/>
      <c r="S385" s="117"/>
    </row>
    <row r="386" spans="1:19" ht="12" customHeight="1">
      <c r="A386" s="116"/>
      <c r="B386" s="116"/>
      <c r="C386" s="116"/>
      <c r="D386" s="116"/>
      <c r="E386" s="116"/>
      <c r="F386" s="116"/>
      <c r="G386" s="116"/>
      <c r="H386" s="116"/>
      <c r="I386" s="116"/>
      <c r="J386" s="116"/>
      <c r="K386" s="129"/>
      <c r="L386" s="130"/>
      <c r="M386" s="117"/>
      <c r="N386" s="130"/>
      <c r="O386" s="117"/>
      <c r="P386" s="116"/>
      <c r="Q386" s="117"/>
      <c r="R386" s="116"/>
      <c r="S386" s="117"/>
    </row>
    <row r="387" spans="1:19" ht="12" customHeight="1">
      <c r="A387" s="116"/>
      <c r="B387" s="116"/>
      <c r="C387" s="116"/>
      <c r="D387" s="116"/>
      <c r="E387" s="116"/>
      <c r="F387" s="116"/>
      <c r="G387" s="116"/>
      <c r="H387" s="116"/>
      <c r="I387" s="116"/>
      <c r="J387" s="116"/>
      <c r="K387" s="129"/>
      <c r="L387" s="130"/>
      <c r="M387" s="117"/>
      <c r="N387" s="130"/>
      <c r="O387" s="117"/>
      <c r="P387" s="116"/>
      <c r="Q387" s="117"/>
      <c r="R387" s="116"/>
      <c r="S387" s="117"/>
    </row>
    <row r="388" spans="1:19" ht="12" customHeight="1">
      <c r="A388" s="116"/>
      <c r="B388" s="116"/>
      <c r="C388" s="116"/>
      <c r="D388" s="116"/>
      <c r="E388" s="116"/>
      <c r="F388" s="116"/>
      <c r="G388" s="116"/>
      <c r="H388" s="116"/>
      <c r="I388" s="116"/>
      <c r="J388" s="116"/>
      <c r="K388" s="129"/>
      <c r="L388" s="130"/>
      <c r="M388" s="117"/>
      <c r="N388" s="130"/>
      <c r="O388" s="117"/>
      <c r="P388" s="116"/>
      <c r="Q388" s="117"/>
      <c r="R388" s="116"/>
      <c r="S388" s="117"/>
    </row>
    <row r="389" spans="1:19" ht="12" customHeight="1">
      <c r="A389" s="116"/>
      <c r="B389" s="116"/>
      <c r="C389" s="116"/>
      <c r="D389" s="116"/>
      <c r="E389" s="116"/>
      <c r="F389" s="116"/>
      <c r="G389" s="116"/>
      <c r="H389" s="116"/>
      <c r="I389" s="116"/>
      <c r="J389" s="116"/>
      <c r="K389" s="129"/>
      <c r="L389" s="130"/>
      <c r="M389" s="117"/>
      <c r="N389" s="130"/>
      <c r="O389" s="117"/>
      <c r="P389" s="116"/>
      <c r="Q389" s="117"/>
      <c r="R389" s="116"/>
      <c r="S389" s="117"/>
    </row>
    <row r="390" spans="1:19" ht="12" customHeight="1">
      <c r="A390" s="116"/>
      <c r="B390" s="116"/>
      <c r="C390" s="116"/>
      <c r="D390" s="116"/>
      <c r="E390" s="116"/>
      <c r="F390" s="116"/>
      <c r="G390" s="116"/>
      <c r="H390" s="116"/>
      <c r="I390" s="116"/>
      <c r="J390" s="116"/>
      <c r="K390" s="129"/>
      <c r="L390" s="130"/>
      <c r="M390" s="117"/>
      <c r="N390" s="130"/>
      <c r="O390" s="117"/>
      <c r="P390" s="116"/>
      <c r="Q390" s="117"/>
      <c r="R390" s="116"/>
      <c r="S390" s="117"/>
    </row>
    <row r="391" spans="1:19" ht="12" customHeight="1">
      <c r="A391" s="116"/>
      <c r="B391" s="116"/>
      <c r="C391" s="116"/>
      <c r="D391" s="116"/>
      <c r="E391" s="116"/>
      <c r="F391" s="116"/>
      <c r="G391" s="116"/>
      <c r="H391" s="116"/>
      <c r="I391" s="116"/>
      <c r="J391" s="116"/>
      <c r="K391" s="129"/>
      <c r="L391" s="130"/>
      <c r="M391" s="117"/>
      <c r="N391" s="130"/>
      <c r="O391" s="117"/>
      <c r="P391" s="116"/>
      <c r="Q391" s="117"/>
      <c r="R391" s="116"/>
      <c r="S391" s="117"/>
    </row>
    <row r="392" spans="1:19" ht="12" customHeight="1">
      <c r="A392" s="116"/>
      <c r="B392" s="116"/>
      <c r="C392" s="116"/>
      <c r="D392" s="116"/>
      <c r="E392" s="116"/>
      <c r="F392" s="116"/>
      <c r="G392" s="116"/>
      <c r="H392" s="116"/>
      <c r="I392" s="116"/>
      <c r="J392" s="116"/>
      <c r="K392" s="129"/>
      <c r="L392" s="130"/>
      <c r="M392" s="117"/>
      <c r="N392" s="130"/>
      <c r="O392" s="117"/>
      <c r="P392" s="116"/>
      <c r="Q392" s="117"/>
      <c r="R392" s="116"/>
      <c r="S392" s="117"/>
    </row>
    <row r="393" spans="1:19" ht="12" customHeight="1">
      <c r="A393" s="116"/>
      <c r="B393" s="116"/>
      <c r="C393" s="116"/>
      <c r="D393" s="116"/>
      <c r="E393" s="116"/>
      <c r="F393" s="116"/>
      <c r="G393" s="116"/>
      <c r="H393" s="116"/>
      <c r="I393" s="116"/>
      <c r="J393" s="116"/>
      <c r="K393" s="129"/>
      <c r="L393" s="130"/>
      <c r="M393" s="117"/>
      <c r="N393" s="130"/>
      <c r="O393" s="117"/>
      <c r="P393" s="116"/>
      <c r="Q393" s="117"/>
      <c r="R393" s="116"/>
      <c r="S393" s="117"/>
    </row>
    <row r="394" spans="1:19" ht="12" customHeight="1">
      <c r="A394" s="116"/>
      <c r="B394" s="116"/>
      <c r="C394" s="116"/>
      <c r="D394" s="116"/>
      <c r="E394" s="116"/>
      <c r="F394" s="116"/>
      <c r="G394" s="116"/>
      <c r="H394" s="116"/>
      <c r="I394" s="116"/>
      <c r="J394" s="116"/>
      <c r="K394" s="129"/>
      <c r="L394" s="130"/>
      <c r="M394" s="117"/>
      <c r="N394" s="130"/>
      <c r="O394" s="117"/>
      <c r="P394" s="116"/>
      <c r="Q394" s="117"/>
      <c r="R394" s="116"/>
      <c r="S394" s="117"/>
    </row>
    <row r="395" spans="1:19" ht="12" customHeight="1">
      <c r="A395" s="116"/>
      <c r="B395" s="116"/>
      <c r="C395" s="116"/>
      <c r="D395" s="116"/>
      <c r="E395" s="116"/>
      <c r="F395" s="116"/>
      <c r="G395" s="116"/>
      <c r="H395" s="116"/>
      <c r="I395" s="116"/>
      <c r="J395" s="116"/>
      <c r="K395" s="129"/>
      <c r="L395" s="130"/>
      <c r="M395" s="117"/>
      <c r="N395" s="130"/>
      <c r="O395" s="117"/>
      <c r="P395" s="116"/>
      <c r="Q395" s="117"/>
      <c r="R395" s="116"/>
      <c r="S395" s="117"/>
    </row>
    <row r="396" spans="1:19" ht="12" customHeight="1">
      <c r="A396" s="116"/>
      <c r="B396" s="116"/>
      <c r="C396" s="116"/>
      <c r="D396" s="116"/>
      <c r="E396" s="116"/>
      <c r="F396" s="116"/>
      <c r="G396" s="116"/>
      <c r="H396" s="116"/>
      <c r="I396" s="116"/>
      <c r="J396" s="116"/>
      <c r="K396" s="129"/>
      <c r="L396" s="130"/>
      <c r="M396" s="117"/>
      <c r="N396" s="130"/>
      <c r="O396" s="117"/>
      <c r="P396" s="116"/>
      <c r="Q396" s="117"/>
      <c r="R396" s="116"/>
      <c r="S396" s="117"/>
    </row>
    <row r="397" spans="1:19" ht="12" customHeight="1">
      <c r="A397" s="116"/>
      <c r="B397" s="116"/>
      <c r="C397" s="116"/>
      <c r="D397" s="116"/>
      <c r="E397" s="116"/>
      <c r="F397" s="116"/>
      <c r="G397" s="116"/>
      <c r="H397" s="116"/>
      <c r="I397" s="116"/>
      <c r="J397" s="116"/>
      <c r="K397" s="129"/>
      <c r="L397" s="130"/>
      <c r="M397" s="117"/>
      <c r="N397" s="130"/>
      <c r="O397" s="117"/>
      <c r="P397" s="116"/>
      <c r="Q397" s="117"/>
      <c r="R397" s="116"/>
      <c r="S397" s="117"/>
    </row>
    <row r="398" spans="1:19" ht="12" customHeight="1">
      <c r="A398" s="116"/>
      <c r="B398" s="116"/>
      <c r="C398" s="116"/>
      <c r="D398" s="116"/>
      <c r="E398" s="116"/>
      <c r="F398" s="116"/>
      <c r="G398" s="116"/>
      <c r="H398" s="116"/>
      <c r="I398" s="116"/>
      <c r="J398" s="116"/>
      <c r="K398" s="129"/>
      <c r="L398" s="130"/>
      <c r="M398" s="117"/>
      <c r="N398" s="130"/>
      <c r="O398" s="117"/>
      <c r="P398" s="116"/>
      <c r="Q398" s="117"/>
      <c r="R398" s="116"/>
      <c r="S398" s="117"/>
    </row>
    <row r="399" spans="1:19" ht="12" customHeight="1">
      <c r="A399" s="116"/>
      <c r="B399" s="116"/>
      <c r="C399" s="116"/>
      <c r="D399" s="116"/>
      <c r="E399" s="116"/>
      <c r="F399" s="116"/>
      <c r="G399" s="116"/>
      <c r="H399" s="116"/>
      <c r="I399" s="116"/>
      <c r="J399" s="116"/>
      <c r="K399" s="129"/>
      <c r="L399" s="130"/>
      <c r="M399" s="117"/>
      <c r="N399" s="130"/>
      <c r="O399" s="117"/>
      <c r="P399" s="116"/>
      <c r="Q399" s="117"/>
      <c r="R399" s="116"/>
      <c r="S399" s="117"/>
    </row>
    <row r="400" spans="1:19" ht="12" customHeight="1">
      <c r="A400" s="116"/>
      <c r="B400" s="116"/>
      <c r="C400" s="116"/>
      <c r="D400" s="116"/>
      <c r="E400" s="116"/>
      <c r="F400" s="116"/>
      <c r="G400" s="116"/>
      <c r="H400" s="116"/>
      <c r="I400" s="116"/>
      <c r="J400" s="116"/>
      <c r="K400" s="129"/>
      <c r="L400" s="130"/>
      <c r="M400" s="117"/>
      <c r="N400" s="130"/>
      <c r="O400" s="117"/>
      <c r="P400" s="116"/>
      <c r="Q400" s="117"/>
      <c r="R400" s="116"/>
      <c r="S400" s="117"/>
    </row>
    <row r="401" spans="1:19" ht="12" customHeight="1">
      <c r="A401" s="116"/>
      <c r="B401" s="116"/>
      <c r="C401" s="116"/>
      <c r="D401" s="116"/>
      <c r="E401" s="116"/>
      <c r="F401" s="116"/>
      <c r="G401" s="116"/>
      <c r="H401" s="116"/>
      <c r="I401" s="116"/>
      <c r="J401" s="116"/>
      <c r="K401" s="129"/>
      <c r="L401" s="130"/>
      <c r="M401" s="117"/>
      <c r="N401" s="130"/>
      <c r="O401" s="117"/>
      <c r="P401" s="116"/>
      <c r="Q401" s="117"/>
      <c r="R401" s="116"/>
      <c r="S401" s="117"/>
    </row>
    <row r="402" spans="1:19" ht="12" customHeight="1">
      <c r="A402" s="116"/>
      <c r="B402" s="116"/>
      <c r="C402" s="116"/>
      <c r="D402" s="116"/>
      <c r="E402" s="116"/>
      <c r="F402" s="116"/>
      <c r="G402" s="116"/>
      <c r="H402" s="116"/>
      <c r="I402" s="116"/>
      <c r="J402" s="116"/>
      <c r="K402" s="129"/>
      <c r="L402" s="130"/>
      <c r="M402" s="117"/>
      <c r="N402" s="130"/>
      <c r="O402" s="117"/>
      <c r="P402" s="116"/>
      <c r="Q402" s="117"/>
      <c r="R402" s="116"/>
      <c r="S402" s="117"/>
    </row>
    <row r="403" spans="1:19" ht="12" customHeight="1">
      <c r="A403" s="116"/>
      <c r="B403" s="116"/>
      <c r="C403" s="116"/>
      <c r="D403" s="116"/>
      <c r="E403" s="116"/>
      <c r="F403" s="116"/>
      <c r="G403" s="116"/>
      <c r="H403" s="116"/>
      <c r="I403" s="116"/>
      <c r="J403" s="116"/>
      <c r="K403" s="129"/>
      <c r="L403" s="130"/>
      <c r="M403" s="117"/>
      <c r="N403" s="130"/>
      <c r="O403" s="117"/>
      <c r="P403" s="116"/>
      <c r="Q403" s="117"/>
      <c r="R403" s="116"/>
      <c r="S403" s="117"/>
    </row>
    <row r="404" spans="1:19" ht="12" customHeight="1">
      <c r="A404" s="116"/>
      <c r="B404" s="116"/>
      <c r="C404" s="116"/>
      <c r="D404" s="116"/>
      <c r="E404" s="116"/>
      <c r="F404" s="116"/>
      <c r="G404" s="116"/>
      <c r="H404" s="116"/>
      <c r="I404" s="116"/>
      <c r="J404" s="116"/>
      <c r="K404" s="129"/>
      <c r="L404" s="130"/>
      <c r="M404" s="117"/>
      <c r="N404" s="130"/>
      <c r="O404" s="117"/>
      <c r="P404" s="116"/>
      <c r="Q404" s="117"/>
      <c r="R404" s="116"/>
      <c r="S404" s="117"/>
    </row>
    <row r="405" spans="1:19" ht="12" customHeight="1">
      <c r="A405" s="116"/>
      <c r="B405" s="116"/>
      <c r="C405" s="116"/>
      <c r="D405" s="116"/>
      <c r="E405" s="116"/>
      <c r="F405" s="116"/>
      <c r="G405" s="116"/>
      <c r="H405" s="116"/>
      <c r="I405" s="116"/>
      <c r="J405" s="116"/>
      <c r="K405" s="129"/>
      <c r="L405" s="130"/>
      <c r="M405" s="117"/>
      <c r="N405" s="130"/>
      <c r="O405" s="117"/>
      <c r="P405" s="116"/>
      <c r="Q405" s="117"/>
      <c r="R405" s="116"/>
      <c r="S405" s="117"/>
    </row>
    <row r="406" spans="1:19" ht="12" customHeight="1">
      <c r="A406" s="116"/>
      <c r="B406" s="116"/>
      <c r="C406" s="116"/>
      <c r="D406" s="116"/>
      <c r="E406" s="116"/>
      <c r="F406" s="116"/>
      <c r="G406" s="116"/>
      <c r="H406" s="116"/>
      <c r="I406" s="116"/>
      <c r="J406" s="116"/>
      <c r="K406" s="129"/>
      <c r="L406" s="130"/>
      <c r="M406" s="117"/>
      <c r="N406" s="130"/>
      <c r="O406" s="117"/>
      <c r="P406" s="116"/>
      <c r="Q406" s="117"/>
      <c r="R406" s="116"/>
      <c r="S406" s="117"/>
    </row>
    <row r="407" spans="1:19" ht="12" customHeight="1">
      <c r="A407" s="116"/>
      <c r="B407" s="116"/>
      <c r="C407" s="116"/>
      <c r="D407" s="116"/>
      <c r="E407" s="116"/>
      <c r="F407" s="116"/>
      <c r="G407" s="116"/>
      <c r="H407" s="116"/>
      <c r="I407" s="116"/>
      <c r="J407" s="116"/>
      <c r="K407" s="129"/>
      <c r="L407" s="130"/>
      <c r="M407" s="117"/>
      <c r="N407" s="130"/>
      <c r="O407" s="117"/>
      <c r="P407" s="116"/>
      <c r="Q407" s="117"/>
      <c r="R407" s="116"/>
      <c r="S407" s="117"/>
    </row>
    <row r="408" spans="1:19" ht="12" customHeight="1">
      <c r="A408" s="116"/>
      <c r="B408" s="116"/>
      <c r="C408" s="116"/>
      <c r="D408" s="116"/>
      <c r="E408" s="116"/>
      <c r="F408" s="116"/>
      <c r="G408" s="116"/>
      <c r="H408" s="116"/>
      <c r="I408" s="116"/>
      <c r="J408" s="116"/>
      <c r="K408" s="129"/>
      <c r="L408" s="130"/>
      <c r="M408" s="117"/>
      <c r="N408" s="130"/>
      <c r="O408" s="117"/>
      <c r="P408" s="116"/>
      <c r="Q408" s="117"/>
      <c r="R408" s="116"/>
      <c r="S408" s="117"/>
    </row>
    <row r="409" spans="1:19" ht="12" customHeight="1">
      <c r="A409" s="116"/>
      <c r="B409" s="116"/>
      <c r="C409" s="116"/>
      <c r="D409" s="116"/>
      <c r="E409" s="116"/>
      <c r="F409" s="116"/>
      <c r="G409" s="116"/>
      <c r="H409" s="116"/>
      <c r="I409" s="116"/>
      <c r="J409" s="116"/>
      <c r="K409" s="129"/>
      <c r="L409" s="130"/>
      <c r="M409" s="117"/>
      <c r="N409" s="130"/>
      <c r="O409" s="117"/>
      <c r="P409" s="116"/>
      <c r="Q409" s="117"/>
      <c r="R409" s="116"/>
      <c r="S409" s="117"/>
    </row>
    <row r="410" spans="1:19" ht="12" customHeight="1">
      <c r="A410" s="116"/>
      <c r="B410" s="116"/>
      <c r="C410" s="116"/>
      <c r="D410" s="116"/>
      <c r="E410" s="116"/>
      <c r="F410" s="116"/>
      <c r="G410" s="116"/>
      <c r="H410" s="116"/>
      <c r="I410" s="116"/>
      <c r="J410" s="116"/>
      <c r="K410" s="129"/>
      <c r="L410" s="130"/>
      <c r="M410" s="117"/>
      <c r="N410" s="130"/>
      <c r="O410" s="117"/>
      <c r="P410" s="116"/>
      <c r="Q410" s="117"/>
      <c r="R410" s="116"/>
      <c r="S410" s="117"/>
    </row>
    <row r="411" spans="1:19" ht="12" customHeight="1">
      <c r="A411" s="116"/>
      <c r="B411" s="116"/>
      <c r="C411" s="116"/>
      <c r="D411" s="116"/>
      <c r="E411" s="116"/>
      <c r="F411" s="116"/>
      <c r="G411" s="116"/>
      <c r="H411" s="116"/>
      <c r="I411" s="116"/>
      <c r="J411" s="116"/>
      <c r="K411" s="129"/>
      <c r="L411" s="130"/>
      <c r="M411" s="117"/>
      <c r="N411" s="130"/>
      <c r="O411" s="117"/>
      <c r="P411" s="116"/>
      <c r="Q411" s="117"/>
      <c r="R411" s="116"/>
      <c r="S411" s="117"/>
    </row>
    <row r="412" spans="1:19" ht="12" customHeight="1">
      <c r="A412" s="116"/>
      <c r="B412" s="116"/>
      <c r="C412" s="116"/>
      <c r="D412" s="116"/>
      <c r="E412" s="116"/>
      <c r="F412" s="116"/>
      <c r="G412" s="116"/>
      <c r="H412" s="116"/>
      <c r="I412" s="116"/>
      <c r="J412" s="116"/>
      <c r="K412" s="129"/>
      <c r="L412" s="130"/>
      <c r="M412" s="117"/>
      <c r="N412" s="130"/>
      <c r="O412" s="117"/>
      <c r="P412" s="116"/>
      <c r="Q412" s="117"/>
      <c r="R412" s="116"/>
      <c r="S412" s="117"/>
    </row>
    <row r="413" spans="1:19" ht="12" customHeight="1">
      <c r="A413" s="116"/>
      <c r="B413" s="116"/>
      <c r="C413" s="116"/>
      <c r="D413" s="116"/>
      <c r="E413" s="116"/>
      <c r="F413" s="116"/>
      <c r="G413" s="116"/>
      <c r="H413" s="116"/>
      <c r="I413" s="116"/>
      <c r="J413" s="116"/>
      <c r="K413" s="129"/>
      <c r="L413" s="130"/>
      <c r="M413" s="117"/>
      <c r="N413" s="130"/>
      <c r="O413" s="117"/>
      <c r="P413" s="116"/>
      <c r="Q413" s="117"/>
      <c r="R413" s="116"/>
      <c r="S413" s="117"/>
    </row>
    <row r="414" spans="1:19" ht="12" customHeight="1">
      <c r="A414" s="116"/>
      <c r="B414" s="116"/>
      <c r="C414" s="116"/>
      <c r="D414" s="116"/>
      <c r="E414" s="116"/>
      <c r="F414" s="116"/>
      <c r="G414" s="116"/>
      <c r="H414" s="116"/>
      <c r="I414" s="116"/>
      <c r="J414" s="116"/>
      <c r="K414" s="129"/>
      <c r="L414" s="130"/>
      <c r="M414" s="117"/>
      <c r="N414" s="130"/>
      <c r="O414" s="117"/>
      <c r="P414" s="116"/>
      <c r="Q414" s="117"/>
      <c r="R414" s="116"/>
      <c r="S414" s="117"/>
    </row>
    <row r="415" spans="1:19" ht="12" customHeight="1">
      <c r="A415" s="116"/>
      <c r="B415" s="116"/>
      <c r="C415" s="116"/>
      <c r="D415" s="116"/>
      <c r="E415" s="116"/>
      <c r="F415" s="116"/>
      <c r="G415" s="116"/>
      <c r="H415" s="116"/>
      <c r="I415" s="116"/>
      <c r="J415" s="116"/>
      <c r="K415" s="129"/>
      <c r="L415" s="130"/>
      <c r="M415" s="117"/>
      <c r="N415" s="130"/>
      <c r="O415" s="117"/>
      <c r="P415" s="116"/>
      <c r="Q415" s="117"/>
      <c r="R415" s="116"/>
      <c r="S415" s="117"/>
    </row>
    <row r="416" spans="1:19" ht="12" customHeight="1">
      <c r="A416" s="116"/>
      <c r="B416" s="116"/>
      <c r="C416" s="116"/>
      <c r="D416" s="116"/>
      <c r="E416" s="116"/>
      <c r="F416" s="116"/>
      <c r="G416" s="116"/>
      <c r="H416" s="116"/>
      <c r="I416" s="116"/>
      <c r="J416" s="116"/>
      <c r="K416" s="129"/>
      <c r="L416" s="130"/>
      <c r="M416" s="117"/>
      <c r="N416" s="130"/>
      <c r="O416" s="117"/>
      <c r="P416" s="116"/>
      <c r="Q416" s="117"/>
      <c r="R416" s="116"/>
      <c r="S416" s="117"/>
    </row>
    <row r="417" spans="1:19" ht="12" customHeight="1">
      <c r="A417" s="116"/>
      <c r="B417" s="116"/>
      <c r="C417" s="116"/>
      <c r="D417" s="116"/>
      <c r="E417" s="116"/>
      <c r="F417" s="116"/>
      <c r="G417" s="116"/>
      <c r="H417" s="116"/>
      <c r="I417" s="116"/>
      <c r="J417" s="116"/>
      <c r="K417" s="129"/>
      <c r="L417" s="130"/>
      <c r="M417" s="117"/>
      <c r="N417" s="130"/>
      <c r="O417" s="117"/>
      <c r="P417" s="116"/>
      <c r="Q417" s="117"/>
      <c r="R417" s="116"/>
      <c r="S417" s="117"/>
    </row>
    <row r="418" spans="1:19" ht="12" customHeight="1">
      <c r="A418" s="116"/>
      <c r="B418" s="116"/>
      <c r="C418" s="116"/>
      <c r="D418" s="116"/>
      <c r="E418" s="116"/>
      <c r="F418" s="116"/>
      <c r="G418" s="116"/>
      <c r="H418" s="116"/>
      <c r="I418" s="116"/>
      <c r="J418" s="116"/>
      <c r="K418" s="129"/>
      <c r="L418" s="130"/>
      <c r="M418" s="117"/>
      <c r="N418" s="130"/>
      <c r="O418" s="117"/>
      <c r="P418" s="116"/>
      <c r="Q418" s="117"/>
      <c r="R418" s="116"/>
      <c r="S418" s="117"/>
    </row>
    <row r="419" spans="1:19" ht="12" customHeight="1">
      <c r="A419" s="116"/>
      <c r="B419" s="116"/>
      <c r="C419" s="116"/>
      <c r="D419" s="116"/>
      <c r="E419" s="116"/>
      <c r="F419" s="116"/>
      <c r="G419" s="116"/>
      <c r="H419" s="116"/>
      <c r="I419" s="116"/>
      <c r="J419" s="116"/>
      <c r="K419" s="129"/>
      <c r="L419" s="130"/>
      <c r="M419" s="117"/>
      <c r="N419" s="130"/>
      <c r="O419" s="117"/>
      <c r="P419" s="116"/>
      <c r="Q419" s="117"/>
      <c r="R419" s="116"/>
      <c r="S419" s="117"/>
    </row>
    <row r="420" spans="1:19" ht="12" customHeight="1">
      <c r="A420" s="116"/>
      <c r="B420" s="116"/>
      <c r="C420" s="116"/>
      <c r="D420" s="116"/>
      <c r="E420" s="116"/>
      <c r="F420" s="116"/>
      <c r="G420" s="116"/>
      <c r="H420" s="116"/>
      <c r="I420" s="116"/>
      <c r="J420" s="116"/>
      <c r="K420" s="129"/>
      <c r="L420" s="130"/>
      <c r="M420" s="117"/>
      <c r="N420" s="130"/>
      <c r="O420" s="117"/>
      <c r="P420" s="116"/>
      <c r="Q420" s="117"/>
      <c r="R420" s="116"/>
      <c r="S420" s="117"/>
    </row>
    <row r="421" spans="1:19" ht="12" customHeight="1">
      <c r="A421" s="116"/>
      <c r="B421" s="116"/>
      <c r="C421" s="116"/>
      <c r="D421" s="116"/>
      <c r="E421" s="116"/>
      <c r="F421" s="116"/>
      <c r="G421" s="116"/>
      <c r="H421" s="116"/>
      <c r="I421" s="116"/>
      <c r="J421" s="116"/>
      <c r="K421" s="129"/>
      <c r="L421" s="130"/>
      <c r="M421" s="117"/>
      <c r="N421" s="130"/>
      <c r="O421" s="117"/>
      <c r="P421" s="116"/>
      <c r="Q421" s="117"/>
      <c r="R421" s="116"/>
      <c r="S421" s="117"/>
    </row>
    <row r="422" spans="1:19" ht="12" customHeight="1">
      <c r="A422" s="116"/>
      <c r="B422" s="116"/>
      <c r="C422" s="116"/>
      <c r="D422" s="116"/>
      <c r="E422" s="116"/>
      <c r="F422" s="116"/>
      <c r="G422" s="116"/>
      <c r="H422" s="116"/>
      <c r="I422" s="116"/>
      <c r="J422" s="116"/>
      <c r="K422" s="129"/>
      <c r="L422" s="130"/>
      <c r="M422" s="117"/>
      <c r="N422" s="130"/>
      <c r="O422" s="117"/>
      <c r="P422" s="116"/>
      <c r="Q422" s="117"/>
      <c r="R422" s="116"/>
      <c r="S422" s="117"/>
    </row>
    <row r="423" spans="1:19" ht="12" customHeight="1">
      <c r="A423" s="116"/>
      <c r="B423" s="116"/>
      <c r="C423" s="116"/>
      <c r="D423" s="116"/>
      <c r="E423" s="116"/>
      <c r="F423" s="116"/>
      <c r="G423" s="116"/>
      <c r="H423" s="116"/>
      <c r="I423" s="116"/>
      <c r="J423" s="116"/>
      <c r="K423" s="129"/>
      <c r="L423" s="130"/>
      <c r="M423" s="117"/>
      <c r="N423" s="130"/>
      <c r="O423" s="117"/>
      <c r="P423" s="116"/>
      <c r="Q423" s="117"/>
      <c r="R423" s="116"/>
      <c r="S423" s="117"/>
    </row>
    <row r="424" spans="1:19" ht="12" customHeight="1">
      <c r="A424" s="116"/>
      <c r="B424" s="116"/>
      <c r="C424" s="116"/>
      <c r="D424" s="116"/>
      <c r="E424" s="116"/>
      <c r="F424" s="116"/>
      <c r="G424" s="116"/>
      <c r="H424" s="116"/>
      <c r="I424" s="116"/>
      <c r="J424" s="116"/>
      <c r="K424" s="129"/>
      <c r="L424" s="130"/>
      <c r="M424" s="117"/>
      <c r="N424" s="130"/>
      <c r="O424" s="117"/>
      <c r="P424" s="116"/>
      <c r="Q424" s="117"/>
      <c r="R424" s="116"/>
      <c r="S424" s="117"/>
    </row>
    <row r="425" spans="1:19" ht="12" customHeight="1">
      <c r="A425" s="116"/>
      <c r="B425" s="116"/>
      <c r="C425" s="116"/>
      <c r="D425" s="116"/>
      <c r="E425" s="116"/>
      <c r="F425" s="116"/>
      <c r="G425" s="116"/>
      <c r="H425" s="116"/>
      <c r="I425" s="116"/>
      <c r="J425" s="116"/>
      <c r="K425" s="129"/>
      <c r="L425" s="130"/>
      <c r="M425" s="117"/>
      <c r="N425" s="130"/>
      <c r="O425" s="117"/>
      <c r="P425" s="116"/>
      <c r="Q425" s="117"/>
      <c r="R425" s="116"/>
      <c r="S425" s="117"/>
    </row>
    <row r="426" spans="1:19" ht="12" customHeight="1">
      <c r="A426" s="116"/>
      <c r="B426" s="116"/>
      <c r="C426" s="116"/>
      <c r="D426" s="116"/>
      <c r="E426" s="116"/>
      <c r="F426" s="116"/>
      <c r="G426" s="116"/>
      <c r="H426" s="116"/>
      <c r="I426" s="116"/>
      <c r="J426" s="116"/>
      <c r="K426" s="129"/>
      <c r="L426" s="130"/>
      <c r="M426" s="117"/>
      <c r="N426" s="130"/>
      <c r="O426" s="117"/>
      <c r="P426" s="116"/>
      <c r="Q426" s="117"/>
      <c r="R426" s="116"/>
      <c r="S426" s="117"/>
    </row>
    <row r="427" spans="1:19" ht="12" customHeight="1">
      <c r="A427" s="116"/>
      <c r="B427" s="116"/>
      <c r="C427" s="116"/>
      <c r="D427" s="116"/>
      <c r="E427" s="116"/>
      <c r="F427" s="116"/>
      <c r="G427" s="116"/>
      <c r="H427" s="116"/>
      <c r="I427" s="116"/>
      <c r="J427" s="116"/>
      <c r="K427" s="129"/>
      <c r="L427" s="130"/>
      <c r="M427" s="117"/>
      <c r="N427" s="130"/>
      <c r="O427" s="117"/>
      <c r="P427" s="116"/>
      <c r="Q427" s="117"/>
      <c r="R427" s="116"/>
      <c r="S427" s="117"/>
    </row>
    <row r="428" spans="1:19" ht="12" customHeight="1">
      <c r="A428" s="116"/>
      <c r="B428" s="116"/>
      <c r="C428" s="116"/>
      <c r="D428" s="116"/>
      <c r="E428" s="116"/>
      <c r="F428" s="116"/>
      <c r="G428" s="116"/>
      <c r="H428" s="116"/>
      <c r="I428" s="116"/>
      <c r="J428" s="116"/>
      <c r="K428" s="129"/>
      <c r="L428" s="130"/>
      <c r="M428" s="117"/>
      <c r="N428" s="130"/>
      <c r="O428" s="117"/>
      <c r="P428" s="116"/>
      <c r="Q428" s="117"/>
      <c r="R428" s="116"/>
      <c r="S428" s="117"/>
    </row>
    <row r="429" spans="1:19" ht="12" customHeight="1">
      <c r="A429" s="116"/>
      <c r="B429" s="116"/>
      <c r="C429" s="116"/>
      <c r="D429" s="116"/>
      <c r="E429" s="116"/>
      <c r="F429" s="116"/>
      <c r="G429" s="116"/>
      <c r="H429" s="116"/>
      <c r="I429" s="116"/>
      <c r="J429" s="116"/>
      <c r="K429" s="129"/>
      <c r="L429" s="130"/>
      <c r="M429" s="117"/>
      <c r="N429" s="130"/>
      <c r="O429" s="117"/>
      <c r="P429" s="116"/>
      <c r="Q429" s="117"/>
      <c r="R429" s="116"/>
      <c r="S429" s="117"/>
    </row>
    <row r="430" spans="1:19" ht="12" customHeight="1">
      <c r="A430" s="116"/>
      <c r="B430" s="116"/>
      <c r="C430" s="116"/>
      <c r="D430" s="116"/>
      <c r="E430" s="116"/>
      <c r="F430" s="116"/>
      <c r="G430" s="116"/>
      <c r="H430" s="116"/>
      <c r="I430" s="116"/>
      <c r="J430" s="116"/>
      <c r="K430" s="129"/>
      <c r="L430" s="130"/>
      <c r="M430" s="117"/>
      <c r="N430" s="130"/>
      <c r="O430" s="117"/>
      <c r="P430" s="116"/>
      <c r="Q430" s="117"/>
      <c r="R430" s="116"/>
      <c r="S430" s="117"/>
    </row>
    <row r="431" spans="1:19" ht="12" customHeight="1">
      <c r="A431" s="116"/>
      <c r="B431" s="116"/>
      <c r="C431" s="116"/>
      <c r="D431" s="116"/>
      <c r="E431" s="116"/>
      <c r="F431" s="116"/>
      <c r="G431" s="116"/>
      <c r="H431" s="116"/>
      <c r="I431" s="116"/>
      <c r="J431" s="116"/>
      <c r="K431" s="129"/>
      <c r="L431" s="130"/>
      <c r="M431" s="117"/>
      <c r="N431" s="130"/>
      <c r="O431" s="117"/>
      <c r="P431" s="116"/>
      <c r="Q431" s="117"/>
      <c r="R431" s="116"/>
      <c r="S431" s="117"/>
    </row>
    <row r="432" spans="1:19" ht="12" customHeight="1">
      <c r="A432" s="116"/>
      <c r="B432" s="116"/>
      <c r="C432" s="116"/>
      <c r="D432" s="116"/>
      <c r="E432" s="116"/>
      <c r="F432" s="116"/>
      <c r="G432" s="116"/>
      <c r="H432" s="116"/>
      <c r="I432" s="116"/>
      <c r="J432" s="116"/>
      <c r="K432" s="129"/>
      <c r="L432" s="130"/>
      <c r="M432" s="117"/>
      <c r="N432" s="130"/>
      <c r="O432" s="117"/>
      <c r="P432" s="116"/>
      <c r="Q432" s="117"/>
      <c r="R432" s="116"/>
      <c r="S432" s="117"/>
    </row>
    <row r="433" spans="1:19" ht="12" customHeight="1">
      <c r="A433" s="116"/>
      <c r="B433" s="116"/>
      <c r="C433" s="116"/>
      <c r="D433" s="116"/>
      <c r="E433" s="116"/>
      <c r="F433" s="116"/>
      <c r="G433" s="116"/>
      <c r="H433" s="116"/>
      <c r="I433" s="116"/>
      <c r="J433" s="116"/>
      <c r="K433" s="129"/>
      <c r="L433" s="130"/>
      <c r="M433" s="117"/>
      <c r="N433" s="130"/>
      <c r="O433" s="117"/>
      <c r="P433" s="116"/>
      <c r="Q433" s="117"/>
      <c r="R433" s="116"/>
      <c r="S433" s="117"/>
    </row>
    <row r="434" spans="1:19" ht="12" customHeight="1">
      <c r="A434" s="116"/>
      <c r="B434" s="116"/>
      <c r="C434" s="116"/>
      <c r="D434" s="116"/>
      <c r="E434" s="116"/>
      <c r="F434" s="116"/>
      <c r="G434" s="116"/>
      <c r="H434" s="116"/>
      <c r="I434" s="116"/>
      <c r="J434" s="116"/>
      <c r="K434" s="129"/>
      <c r="L434" s="130"/>
      <c r="M434" s="117"/>
      <c r="N434" s="130"/>
      <c r="O434" s="117"/>
      <c r="P434" s="116"/>
      <c r="Q434" s="117"/>
      <c r="R434" s="116"/>
      <c r="S434" s="117"/>
    </row>
    <row r="435" spans="1:19" ht="12" customHeight="1">
      <c r="A435" s="116"/>
      <c r="B435" s="116"/>
      <c r="C435" s="116"/>
      <c r="D435" s="116"/>
      <c r="E435" s="116"/>
      <c r="F435" s="116"/>
      <c r="G435" s="116"/>
      <c r="H435" s="116"/>
      <c r="I435" s="116"/>
      <c r="J435" s="116"/>
      <c r="K435" s="129"/>
      <c r="L435" s="130"/>
      <c r="M435" s="117"/>
      <c r="N435" s="130"/>
      <c r="O435" s="117"/>
      <c r="P435" s="116"/>
      <c r="Q435" s="117"/>
      <c r="R435" s="116"/>
      <c r="S435" s="117"/>
    </row>
    <row r="436" spans="1:19" ht="12" customHeight="1">
      <c r="A436" s="116"/>
      <c r="B436" s="116"/>
      <c r="C436" s="116"/>
      <c r="D436" s="116"/>
      <c r="E436" s="116"/>
      <c r="F436" s="116"/>
      <c r="G436" s="116"/>
      <c r="H436" s="116"/>
      <c r="I436" s="116"/>
      <c r="J436" s="116"/>
      <c r="K436" s="129"/>
      <c r="L436" s="130"/>
      <c r="M436" s="117"/>
      <c r="N436" s="130"/>
      <c r="O436" s="117"/>
      <c r="P436" s="116"/>
      <c r="Q436" s="117"/>
      <c r="R436" s="116"/>
      <c r="S436" s="117"/>
    </row>
    <row r="437" spans="1:19" ht="12" customHeight="1">
      <c r="A437" s="116"/>
      <c r="B437" s="116"/>
      <c r="C437" s="116"/>
      <c r="D437" s="116"/>
      <c r="E437" s="116"/>
      <c r="F437" s="116"/>
      <c r="G437" s="116"/>
      <c r="H437" s="116"/>
      <c r="I437" s="116"/>
      <c r="J437" s="116"/>
      <c r="K437" s="129"/>
      <c r="L437" s="130"/>
      <c r="M437" s="117"/>
      <c r="N437" s="130"/>
      <c r="O437" s="117"/>
      <c r="P437" s="116"/>
      <c r="Q437" s="117"/>
      <c r="R437" s="116"/>
      <c r="S437" s="117"/>
    </row>
    <row r="438" spans="1:19" ht="12" customHeight="1">
      <c r="A438" s="116"/>
      <c r="B438" s="116"/>
      <c r="C438" s="116"/>
      <c r="D438" s="116"/>
      <c r="E438" s="116"/>
      <c r="F438" s="116"/>
      <c r="G438" s="116"/>
      <c r="H438" s="116"/>
      <c r="I438" s="116"/>
      <c r="J438" s="116"/>
      <c r="K438" s="129"/>
      <c r="L438" s="130"/>
      <c r="M438" s="117"/>
      <c r="N438" s="130"/>
      <c r="O438" s="117"/>
      <c r="P438" s="116"/>
      <c r="Q438" s="117"/>
      <c r="R438" s="116"/>
      <c r="S438" s="117"/>
    </row>
    <row r="439" spans="1:19" ht="12" customHeight="1">
      <c r="A439" s="116"/>
      <c r="B439" s="116"/>
      <c r="C439" s="116"/>
      <c r="D439" s="116"/>
      <c r="E439" s="116"/>
      <c r="F439" s="116"/>
      <c r="G439" s="116"/>
      <c r="H439" s="116"/>
      <c r="I439" s="116"/>
      <c r="J439" s="116"/>
      <c r="K439" s="129"/>
      <c r="L439" s="130"/>
      <c r="M439" s="117"/>
      <c r="N439" s="130"/>
      <c r="O439" s="117"/>
      <c r="P439" s="116"/>
      <c r="Q439" s="117"/>
      <c r="R439" s="116"/>
      <c r="S439" s="117"/>
    </row>
    <row r="440" spans="1:19" ht="12" customHeight="1">
      <c r="A440" s="116"/>
      <c r="B440" s="116"/>
      <c r="C440" s="116"/>
      <c r="D440" s="116"/>
      <c r="E440" s="116"/>
      <c r="F440" s="116"/>
      <c r="G440" s="116"/>
      <c r="H440" s="116"/>
      <c r="I440" s="116"/>
      <c r="J440" s="116"/>
      <c r="K440" s="129"/>
      <c r="L440" s="130"/>
      <c r="M440" s="117"/>
      <c r="N440" s="130"/>
      <c r="O440" s="117"/>
      <c r="P440" s="116"/>
      <c r="Q440" s="117"/>
      <c r="R440" s="116"/>
      <c r="S440" s="117"/>
    </row>
    <row r="441" spans="1:19" ht="12" customHeight="1">
      <c r="A441" s="116"/>
      <c r="B441" s="116"/>
      <c r="C441" s="116"/>
      <c r="D441" s="116"/>
      <c r="E441" s="116"/>
      <c r="F441" s="116"/>
      <c r="G441" s="116"/>
      <c r="H441" s="116"/>
      <c r="I441" s="116"/>
      <c r="J441" s="116"/>
      <c r="K441" s="129"/>
      <c r="L441" s="130"/>
      <c r="M441" s="117"/>
      <c r="N441" s="130"/>
      <c r="O441" s="117"/>
      <c r="P441" s="116"/>
      <c r="Q441" s="117"/>
      <c r="R441" s="116"/>
      <c r="S441" s="117"/>
    </row>
    <row r="442" spans="1:19" ht="12" customHeight="1">
      <c r="A442" s="116"/>
      <c r="B442" s="116"/>
      <c r="C442" s="116"/>
      <c r="D442" s="116"/>
      <c r="E442" s="116"/>
      <c r="F442" s="116"/>
      <c r="G442" s="116"/>
      <c r="H442" s="116"/>
      <c r="I442" s="116"/>
      <c r="J442" s="116"/>
      <c r="K442" s="129"/>
      <c r="L442" s="130"/>
      <c r="M442" s="117"/>
      <c r="N442" s="130"/>
      <c r="O442" s="117"/>
      <c r="P442" s="116"/>
      <c r="Q442" s="117"/>
      <c r="R442" s="116"/>
      <c r="S442" s="117"/>
    </row>
    <row r="443" spans="1:19" ht="12" customHeight="1">
      <c r="A443" s="116"/>
      <c r="B443" s="116"/>
      <c r="C443" s="116"/>
      <c r="D443" s="116"/>
      <c r="E443" s="116"/>
      <c r="F443" s="116"/>
      <c r="G443" s="116"/>
      <c r="H443" s="116"/>
      <c r="I443" s="116"/>
      <c r="J443" s="116"/>
      <c r="K443" s="129"/>
      <c r="L443" s="130"/>
      <c r="M443" s="117"/>
      <c r="N443" s="130"/>
      <c r="O443" s="117"/>
      <c r="P443" s="116"/>
      <c r="Q443" s="117"/>
      <c r="R443" s="116"/>
      <c r="S443" s="117"/>
    </row>
    <row r="444" spans="1:19" ht="12" customHeight="1">
      <c r="A444" s="116"/>
      <c r="B444" s="116"/>
      <c r="C444" s="116"/>
      <c r="D444" s="116"/>
      <c r="E444" s="116"/>
      <c r="F444" s="116"/>
      <c r="G444" s="116"/>
      <c r="H444" s="116"/>
      <c r="I444" s="116"/>
      <c r="J444" s="116"/>
      <c r="K444" s="129"/>
      <c r="L444" s="130"/>
      <c r="M444" s="117"/>
      <c r="N444" s="130"/>
      <c r="O444" s="117"/>
      <c r="P444" s="116"/>
      <c r="Q444" s="117"/>
      <c r="R444" s="116"/>
      <c r="S444" s="117"/>
    </row>
    <row r="445" spans="1:19" ht="12" customHeight="1">
      <c r="A445" s="116"/>
      <c r="B445" s="116"/>
      <c r="C445" s="116"/>
      <c r="D445" s="116"/>
      <c r="E445" s="116"/>
      <c r="F445" s="116"/>
      <c r="G445" s="116"/>
      <c r="H445" s="116"/>
      <c r="I445" s="116"/>
      <c r="J445" s="116"/>
      <c r="K445" s="129"/>
      <c r="L445" s="130"/>
      <c r="M445" s="117"/>
      <c r="N445" s="130"/>
      <c r="O445" s="117"/>
      <c r="P445" s="116"/>
      <c r="Q445" s="117"/>
      <c r="R445" s="116"/>
      <c r="S445" s="117"/>
    </row>
    <row r="446" spans="1:19" ht="12" customHeight="1">
      <c r="A446" s="116"/>
      <c r="B446" s="116"/>
      <c r="C446" s="116"/>
      <c r="D446" s="116"/>
      <c r="E446" s="116"/>
      <c r="F446" s="116"/>
      <c r="G446" s="116"/>
      <c r="H446" s="116"/>
      <c r="I446" s="116"/>
      <c r="J446" s="116"/>
      <c r="K446" s="129"/>
      <c r="L446" s="130"/>
      <c r="M446" s="117"/>
      <c r="N446" s="130"/>
      <c r="O446" s="117"/>
      <c r="P446" s="116"/>
      <c r="Q446" s="117"/>
      <c r="R446" s="116"/>
      <c r="S446" s="117"/>
    </row>
    <row r="447" spans="1:19" ht="12" customHeight="1">
      <c r="A447" s="116"/>
      <c r="B447" s="116"/>
      <c r="C447" s="116"/>
      <c r="D447" s="116"/>
      <c r="E447" s="116"/>
      <c r="F447" s="116"/>
      <c r="G447" s="116"/>
      <c r="H447" s="116"/>
      <c r="I447" s="116"/>
      <c r="J447" s="116"/>
      <c r="K447" s="129"/>
      <c r="L447" s="130"/>
      <c r="M447" s="117"/>
      <c r="N447" s="130"/>
      <c r="O447" s="117"/>
      <c r="P447" s="116"/>
      <c r="Q447" s="117"/>
      <c r="R447" s="116"/>
      <c r="S447" s="117"/>
    </row>
    <row r="448" spans="1:19" ht="12" customHeight="1">
      <c r="A448" s="116"/>
      <c r="B448" s="116"/>
      <c r="C448" s="116"/>
      <c r="D448" s="116"/>
      <c r="E448" s="116"/>
      <c r="F448" s="116"/>
      <c r="G448" s="116"/>
      <c r="H448" s="116"/>
      <c r="I448" s="116"/>
      <c r="J448" s="116"/>
      <c r="K448" s="129"/>
      <c r="L448" s="130"/>
      <c r="M448" s="117"/>
      <c r="N448" s="130"/>
      <c r="O448" s="117"/>
      <c r="P448" s="116"/>
      <c r="Q448" s="117"/>
      <c r="R448" s="116"/>
      <c r="S448" s="117"/>
    </row>
    <row r="449" spans="1:19" ht="12" customHeight="1">
      <c r="A449" s="116"/>
      <c r="B449" s="116"/>
      <c r="C449" s="116"/>
      <c r="D449" s="116"/>
      <c r="E449" s="116"/>
      <c r="F449" s="116"/>
      <c r="G449" s="116"/>
      <c r="H449" s="116"/>
      <c r="I449" s="116"/>
      <c r="J449" s="116"/>
      <c r="K449" s="129"/>
      <c r="L449" s="130"/>
      <c r="M449" s="117"/>
      <c r="N449" s="130"/>
      <c r="O449" s="117"/>
      <c r="P449" s="116"/>
      <c r="Q449" s="117"/>
      <c r="R449" s="116"/>
      <c r="S449" s="117"/>
    </row>
    <row r="450" spans="1:19" ht="12" customHeight="1">
      <c r="A450" s="116"/>
      <c r="B450" s="116"/>
      <c r="C450" s="116"/>
      <c r="D450" s="116"/>
      <c r="E450" s="116"/>
      <c r="F450" s="116"/>
      <c r="G450" s="116"/>
      <c r="H450" s="116"/>
      <c r="I450" s="116"/>
      <c r="J450" s="116"/>
      <c r="K450" s="129"/>
      <c r="L450" s="130"/>
      <c r="M450" s="117"/>
      <c r="N450" s="130"/>
      <c r="O450" s="117"/>
      <c r="P450" s="116"/>
      <c r="Q450" s="117"/>
      <c r="R450" s="116"/>
      <c r="S450" s="117"/>
    </row>
    <row r="451" spans="1:19" ht="12" customHeight="1">
      <c r="A451" s="116"/>
      <c r="B451" s="116"/>
      <c r="C451" s="116"/>
      <c r="D451" s="116"/>
      <c r="E451" s="116"/>
      <c r="F451" s="116"/>
      <c r="G451" s="116"/>
      <c r="H451" s="116"/>
      <c r="I451" s="116"/>
      <c r="J451" s="116"/>
      <c r="K451" s="129"/>
      <c r="L451" s="130"/>
      <c r="M451" s="117"/>
      <c r="N451" s="130"/>
      <c r="O451" s="117"/>
      <c r="P451" s="116"/>
      <c r="Q451" s="117"/>
      <c r="R451" s="116"/>
      <c r="S451" s="117"/>
    </row>
    <row r="452" spans="1:19" ht="12" customHeight="1">
      <c r="A452" s="116"/>
      <c r="B452" s="116"/>
      <c r="C452" s="116"/>
      <c r="D452" s="116"/>
      <c r="E452" s="116"/>
      <c r="F452" s="116"/>
      <c r="G452" s="116"/>
      <c r="H452" s="116"/>
      <c r="I452" s="116"/>
      <c r="J452" s="116"/>
      <c r="K452" s="129"/>
      <c r="L452" s="130"/>
      <c r="M452" s="117"/>
      <c r="N452" s="130"/>
      <c r="O452" s="117"/>
      <c r="P452" s="116"/>
      <c r="Q452" s="117"/>
      <c r="R452" s="116"/>
      <c r="S452" s="117"/>
    </row>
    <row r="453" spans="1:19" ht="12" customHeight="1">
      <c r="A453" s="116"/>
      <c r="B453" s="116"/>
      <c r="C453" s="116"/>
      <c r="D453" s="116"/>
      <c r="E453" s="116"/>
      <c r="F453" s="116"/>
      <c r="G453" s="116"/>
      <c r="H453" s="116"/>
      <c r="I453" s="116"/>
      <c r="J453" s="116"/>
      <c r="K453" s="129"/>
      <c r="L453" s="130"/>
      <c r="M453" s="117"/>
      <c r="N453" s="130"/>
      <c r="O453" s="117"/>
      <c r="P453" s="116"/>
      <c r="Q453" s="117"/>
      <c r="R453" s="116"/>
      <c r="S453" s="117"/>
    </row>
    <row r="454" spans="1:19" ht="12" customHeight="1">
      <c r="A454" s="116"/>
      <c r="B454" s="116"/>
      <c r="C454" s="116"/>
      <c r="D454" s="116"/>
      <c r="E454" s="116"/>
      <c r="F454" s="116"/>
      <c r="G454" s="116"/>
      <c r="H454" s="116"/>
      <c r="I454" s="116"/>
      <c r="J454" s="116"/>
      <c r="K454" s="129"/>
      <c r="L454" s="130"/>
      <c r="M454" s="117"/>
      <c r="N454" s="130"/>
      <c r="O454" s="117"/>
      <c r="P454" s="116"/>
      <c r="Q454" s="117"/>
      <c r="R454" s="116"/>
      <c r="S454" s="117"/>
    </row>
    <row r="455" spans="1:19" ht="12" customHeight="1">
      <c r="A455" s="116"/>
      <c r="B455" s="116"/>
      <c r="C455" s="116"/>
      <c r="D455" s="116"/>
      <c r="E455" s="116"/>
      <c r="F455" s="116"/>
      <c r="G455" s="116"/>
      <c r="H455" s="116"/>
      <c r="I455" s="116"/>
      <c r="J455" s="116"/>
      <c r="K455" s="129"/>
      <c r="L455" s="130"/>
      <c r="M455" s="117"/>
      <c r="N455" s="130"/>
      <c r="O455" s="117"/>
      <c r="P455" s="116"/>
      <c r="Q455" s="117"/>
      <c r="R455" s="116"/>
      <c r="S455" s="117"/>
    </row>
    <row r="456" spans="1:19" ht="12" customHeight="1">
      <c r="A456" s="116"/>
      <c r="B456" s="116"/>
      <c r="C456" s="116"/>
      <c r="D456" s="116"/>
      <c r="E456" s="116"/>
      <c r="F456" s="116"/>
      <c r="G456" s="116"/>
      <c r="H456" s="116"/>
      <c r="I456" s="116"/>
      <c r="J456" s="116"/>
      <c r="K456" s="129"/>
      <c r="L456" s="130"/>
      <c r="M456" s="117"/>
      <c r="N456" s="130"/>
      <c r="O456" s="117"/>
      <c r="P456" s="116"/>
      <c r="Q456" s="117"/>
      <c r="R456" s="116"/>
      <c r="S456" s="117"/>
    </row>
    <row r="457" spans="1:19" ht="12" customHeight="1">
      <c r="A457" s="116"/>
      <c r="B457" s="116"/>
      <c r="C457" s="116"/>
      <c r="D457" s="116"/>
      <c r="E457" s="116"/>
      <c r="F457" s="116"/>
      <c r="G457" s="116"/>
      <c r="H457" s="116"/>
      <c r="I457" s="116"/>
      <c r="J457" s="116"/>
      <c r="K457" s="129"/>
      <c r="L457" s="130"/>
      <c r="M457" s="117"/>
      <c r="N457" s="130"/>
      <c r="O457" s="117"/>
      <c r="P457" s="116"/>
      <c r="Q457" s="117"/>
      <c r="R457" s="116"/>
      <c r="S457" s="117"/>
    </row>
    <row r="458" spans="1:19" ht="12" customHeight="1">
      <c r="A458" s="116"/>
      <c r="B458" s="116"/>
      <c r="C458" s="116"/>
      <c r="D458" s="116"/>
      <c r="E458" s="116"/>
      <c r="F458" s="116"/>
      <c r="G458" s="116"/>
      <c r="H458" s="116"/>
      <c r="I458" s="116"/>
      <c r="J458" s="116"/>
      <c r="K458" s="129"/>
      <c r="L458" s="130"/>
      <c r="M458" s="117"/>
      <c r="N458" s="130"/>
      <c r="O458" s="117"/>
      <c r="P458" s="116"/>
      <c r="Q458" s="117"/>
      <c r="R458" s="116"/>
      <c r="S458" s="117"/>
    </row>
    <row r="459" spans="1:19" ht="12" customHeight="1">
      <c r="A459" s="116"/>
      <c r="B459" s="116"/>
      <c r="C459" s="116"/>
      <c r="D459" s="116"/>
      <c r="E459" s="116"/>
      <c r="F459" s="116"/>
      <c r="G459" s="116"/>
      <c r="H459" s="116"/>
      <c r="I459" s="116"/>
      <c r="J459" s="116"/>
      <c r="K459" s="129"/>
      <c r="L459" s="130"/>
      <c r="M459" s="117"/>
      <c r="N459" s="130"/>
      <c r="O459" s="117"/>
      <c r="P459" s="116"/>
      <c r="Q459" s="117"/>
      <c r="R459" s="116"/>
      <c r="S459" s="117"/>
    </row>
    <row r="460" spans="1:19" ht="12" customHeight="1">
      <c r="A460" s="116"/>
      <c r="B460" s="116"/>
      <c r="C460" s="116"/>
      <c r="D460" s="116"/>
      <c r="E460" s="116"/>
      <c r="F460" s="116"/>
      <c r="G460" s="116"/>
      <c r="H460" s="116"/>
      <c r="I460" s="116"/>
      <c r="J460" s="116"/>
      <c r="K460" s="129"/>
      <c r="L460" s="130"/>
      <c r="M460" s="117"/>
      <c r="N460" s="130"/>
      <c r="O460" s="117"/>
      <c r="P460" s="116"/>
      <c r="Q460" s="117"/>
      <c r="R460" s="116"/>
      <c r="S460" s="117"/>
    </row>
    <row r="461" spans="1:19" ht="12" customHeight="1">
      <c r="A461" s="116"/>
      <c r="B461" s="116"/>
      <c r="C461" s="116"/>
      <c r="D461" s="116"/>
      <c r="E461" s="116"/>
      <c r="F461" s="116"/>
      <c r="G461" s="116"/>
      <c r="H461" s="116"/>
      <c r="I461" s="116"/>
      <c r="J461" s="116"/>
      <c r="K461" s="129"/>
      <c r="L461" s="130"/>
      <c r="M461" s="117"/>
      <c r="N461" s="130"/>
      <c r="O461" s="117"/>
      <c r="P461" s="116"/>
      <c r="Q461" s="117"/>
      <c r="R461" s="116"/>
      <c r="S461" s="117"/>
    </row>
    <row r="462" spans="1:19" ht="12" customHeight="1">
      <c r="A462" s="116"/>
      <c r="B462" s="116"/>
      <c r="C462" s="116"/>
      <c r="D462" s="116"/>
      <c r="E462" s="116"/>
      <c r="F462" s="116"/>
      <c r="G462" s="116"/>
      <c r="H462" s="116"/>
      <c r="I462" s="116"/>
      <c r="J462" s="116"/>
      <c r="K462" s="129"/>
      <c r="L462" s="130"/>
      <c r="M462" s="117"/>
      <c r="N462" s="130"/>
      <c r="O462" s="117"/>
      <c r="P462" s="116"/>
      <c r="Q462" s="117"/>
      <c r="R462" s="116"/>
      <c r="S462" s="117"/>
    </row>
    <row r="463" spans="1:19" ht="12" customHeight="1">
      <c r="A463" s="116"/>
      <c r="B463" s="116"/>
      <c r="C463" s="116"/>
      <c r="D463" s="116"/>
      <c r="E463" s="116"/>
      <c r="F463" s="116"/>
      <c r="G463" s="116"/>
      <c r="H463" s="116"/>
      <c r="I463" s="116"/>
      <c r="J463" s="116"/>
      <c r="K463" s="129"/>
      <c r="L463" s="130"/>
      <c r="M463" s="117"/>
      <c r="N463" s="130"/>
      <c r="O463" s="117"/>
      <c r="P463" s="116"/>
      <c r="Q463" s="117"/>
      <c r="R463" s="116"/>
      <c r="S463" s="117"/>
    </row>
    <row r="464" spans="1:19" ht="12" customHeight="1">
      <c r="A464" s="116"/>
      <c r="B464" s="116"/>
      <c r="C464" s="116"/>
      <c r="D464" s="116"/>
      <c r="E464" s="116"/>
      <c r="F464" s="116"/>
      <c r="G464" s="116"/>
      <c r="H464" s="116"/>
      <c r="I464" s="116"/>
      <c r="J464" s="116"/>
      <c r="K464" s="129"/>
      <c r="L464" s="130"/>
      <c r="M464" s="117"/>
      <c r="N464" s="130"/>
      <c r="O464" s="117"/>
      <c r="P464" s="116"/>
      <c r="Q464" s="117"/>
      <c r="R464" s="116"/>
      <c r="S464" s="117"/>
    </row>
    <row r="465" spans="1:19" ht="12" customHeight="1">
      <c r="A465" s="116"/>
      <c r="B465" s="116"/>
      <c r="C465" s="116"/>
      <c r="D465" s="116"/>
      <c r="E465" s="116"/>
      <c r="F465" s="116"/>
      <c r="G465" s="116"/>
      <c r="H465" s="116"/>
      <c r="I465" s="116"/>
      <c r="J465" s="116"/>
      <c r="K465" s="129"/>
      <c r="L465" s="130"/>
      <c r="M465" s="117"/>
      <c r="N465" s="130"/>
      <c r="O465" s="117"/>
      <c r="P465" s="116"/>
      <c r="Q465" s="117"/>
      <c r="R465" s="116"/>
      <c r="S465" s="117"/>
    </row>
    <row r="466" spans="1:19" ht="12" customHeight="1">
      <c r="A466" s="116"/>
      <c r="B466" s="116"/>
      <c r="C466" s="116"/>
      <c r="D466" s="116"/>
      <c r="E466" s="116"/>
      <c r="F466" s="116"/>
      <c r="G466" s="116"/>
      <c r="H466" s="116"/>
      <c r="I466" s="116"/>
      <c r="J466" s="116"/>
      <c r="K466" s="129"/>
      <c r="L466" s="130"/>
      <c r="M466" s="117"/>
      <c r="N466" s="130"/>
      <c r="O466" s="117"/>
      <c r="P466" s="116"/>
      <c r="Q466" s="117"/>
      <c r="R466" s="116"/>
      <c r="S466" s="117"/>
    </row>
    <row r="467" spans="1:19" ht="12" customHeight="1">
      <c r="A467" s="116"/>
      <c r="B467" s="116"/>
      <c r="C467" s="116"/>
      <c r="D467" s="116"/>
      <c r="E467" s="116"/>
      <c r="F467" s="116"/>
      <c r="G467" s="116"/>
      <c r="H467" s="116"/>
      <c r="I467" s="116"/>
      <c r="J467" s="116"/>
      <c r="K467" s="129"/>
      <c r="L467" s="130"/>
      <c r="M467" s="117"/>
      <c r="N467" s="130"/>
      <c r="O467" s="117"/>
      <c r="P467" s="116"/>
      <c r="Q467" s="117"/>
      <c r="R467" s="116"/>
      <c r="S467" s="117"/>
    </row>
    <row r="468" spans="1:19" ht="12" customHeight="1">
      <c r="A468" s="116"/>
      <c r="B468" s="116"/>
      <c r="C468" s="116"/>
      <c r="D468" s="116"/>
      <c r="E468" s="116"/>
      <c r="F468" s="116"/>
      <c r="G468" s="116"/>
      <c r="H468" s="116"/>
      <c r="I468" s="116"/>
      <c r="J468" s="116"/>
      <c r="K468" s="129"/>
      <c r="L468" s="130"/>
      <c r="M468" s="117"/>
      <c r="N468" s="130"/>
      <c r="O468" s="117"/>
      <c r="P468" s="116"/>
      <c r="Q468" s="117"/>
      <c r="R468" s="116"/>
      <c r="S468" s="117"/>
    </row>
    <row r="469" spans="1:19" ht="12" customHeight="1">
      <c r="A469" s="116"/>
      <c r="B469" s="116"/>
      <c r="C469" s="116"/>
      <c r="D469" s="116"/>
      <c r="E469" s="116"/>
      <c r="F469" s="116"/>
      <c r="G469" s="116"/>
      <c r="H469" s="116"/>
      <c r="I469" s="116"/>
      <c r="J469" s="116"/>
      <c r="K469" s="129"/>
      <c r="L469" s="130"/>
      <c r="M469" s="117"/>
      <c r="N469" s="130"/>
      <c r="O469" s="117"/>
      <c r="P469" s="116"/>
      <c r="Q469" s="117"/>
      <c r="R469" s="116"/>
      <c r="S469" s="117"/>
    </row>
    <row r="470" spans="1:19" ht="12" customHeight="1">
      <c r="A470" s="116"/>
      <c r="B470" s="116"/>
      <c r="C470" s="116"/>
      <c r="D470" s="116"/>
      <c r="E470" s="116"/>
      <c r="F470" s="116"/>
      <c r="G470" s="116"/>
      <c r="H470" s="116"/>
      <c r="I470" s="116"/>
      <c r="J470" s="116"/>
      <c r="K470" s="129"/>
      <c r="L470" s="130"/>
      <c r="M470" s="117"/>
      <c r="N470" s="130"/>
      <c r="O470" s="117"/>
      <c r="P470" s="116"/>
      <c r="Q470" s="117"/>
      <c r="R470" s="116"/>
      <c r="S470" s="117"/>
    </row>
    <row r="471" spans="1:19" ht="12" customHeight="1">
      <c r="A471" s="116"/>
      <c r="B471" s="116"/>
      <c r="C471" s="116"/>
      <c r="D471" s="116"/>
      <c r="E471" s="116"/>
      <c r="F471" s="116"/>
      <c r="G471" s="116"/>
      <c r="H471" s="116"/>
      <c r="I471" s="116"/>
      <c r="J471" s="116"/>
      <c r="K471" s="129"/>
      <c r="L471" s="130"/>
      <c r="M471" s="117"/>
      <c r="N471" s="130"/>
      <c r="O471" s="117"/>
      <c r="P471" s="116"/>
      <c r="Q471" s="117"/>
      <c r="R471" s="116"/>
      <c r="S471" s="117"/>
    </row>
    <row r="472" spans="1:19" ht="12" customHeight="1">
      <c r="A472" s="116"/>
      <c r="B472" s="116"/>
      <c r="C472" s="116"/>
      <c r="D472" s="116"/>
      <c r="E472" s="116"/>
      <c r="F472" s="116"/>
      <c r="G472" s="116"/>
      <c r="H472" s="116"/>
      <c r="I472" s="116"/>
      <c r="J472" s="116"/>
      <c r="K472" s="129"/>
      <c r="L472" s="130"/>
      <c r="M472" s="117"/>
      <c r="N472" s="130"/>
      <c r="O472" s="117"/>
      <c r="P472" s="116"/>
      <c r="Q472" s="117"/>
      <c r="R472" s="116"/>
      <c r="S472" s="117"/>
    </row>
    <row r="473" spans="1:19" ht="12" customHeight="1">
      <c r="A473" s="116"/>
      <c r="B473" s="116"/>
      <c r="C473" s="116"/>
      <c r="D473" s="116"/>
      <c r="E473" s="116"/>
      <c r="F473" s="116"/>
      <c r="G473" s="116"/>
      <c r="H473" s="116"/>
      <c r="I473" s="116"/>
      <c r="J473" s="116"/>
      <c r="K473" s="129"/>
      <c r="L473" s="130"/>
      <c r="M473" s="117"/>
      <c r="N473" s="130"/>
      <c r="O473" s="117"/>
      <c r="P473" s="116"/>
      <c r="Q473" s="117"/>
      <c r="R473" s="116"/>
      <c r="S473" s="117"/>
    </row>
    <row r="474" spans="1:19" ht="12" customHeight="1">
      <c r="A474" s="116"/>
      <c r="B474" s="116"/>
      <c r="C474" s="116"/>
      <c r="D474" s="116"/>
      <c r="E474" s="116"/>
      <c r="F474" s="116"/>
      <c r="G474" s="116"/>
      <c r="H474" s="116"/>
      <c r="I474" s="116"/>
      <c r="J474" s="116"/>
      <c r="K474" s="129"/>
      <c r="L474" s="130"/>
      <c r="M474" s="117"/>
      <c r="N474" s="130"/>
      <c r="O474" s="117"/>
      <c r="P474" s="116"/>
      <c r="Q474" s="117"/>
      <c r="R474" s="116"/>
      <c r="S474" s="117"/>
    </row>
    <row r="475" spans="1:19" ht="12" customHeight="1">
      <c r="A475" s="116"/>
      <c r="B475" s="116"/>
      <c r="C475" s="116"/>
      <c r="D475" s="116"/>
      <c r="E475" s="116"/>
      <c r="F475" s="116"/>
      <c r="G475" s="116"/>
      <c r="H475" s="116"/>
      <c r="I475" s="116"/>
      <c r="J475" s="116"/>
      <c r="K475" s="129"/>
      <c r="L475" s="130"/>
      <c r="M475" s="117"/>
      <c r="N475" s="130"/>
      <c r="O475" s="117"/>
      <c r="P475" s="116"/>
      <c r="Q475" s="117"/>
      <c r="R475" s="116"/>
      <c r="S475" s="117"/>
    </row>
    <row r="476" spans="1:19" ht="12" customHeight="1">
      <c r="A476" s="116"/>
      <c r="B476" s="116"/>
      <c r="C476" s="116"/>
      <c r="D476" s="116"/>
      <c r="E476" s="116"/>
      <c r="F476" s="116"/>
      <c r="G476" s="116"/>
      <c r="H476" s="116"/>
      <c r="I476" s="116"/>
      <c r="J476" s="116"/>
      <c r="K476" s="129"/>
      <c r="L476" s="130"/>
      <c r="M476" s="117"/>
      <c r="N476" s="130"/>
      <c r="O476" s="117"/>
      <c r="P476" s="116"/>
      <c r="Q476" s="117"/>
      <c r="R476" s="116"/>
      <c r="S476" s="117"/>
    </row>
    <row r="477" spans="1:19" ht="12" customHeight="1">
      <c r="A477" s="116"/>
      <c r="B477" s="116"/>
      <c r="C477" s="116"/>
      <c r="D477" s="116"/>
      <c r="E477" s="116"/>
      <c r="F477" s="116"/>
      <c r="G477" s="116"/>
      <c r="H477" s="116"/>
      <c r="I477" s="116"/>
      <c r="J477" s="116"/>
      <c r="K477" s="129"/>
      <c r="L477" s="130"/>
      <c r="M477" s="117"/>
      <c r="N477" s="130"/>
      <c r="O477" s="117"/>
      <c r="P477" s="116"/>
      <c r="Q477" s="117"/>
      <c r="R477" s="116"/>
      <c r="S477" s="117"/>
    </row>
    <row r="478" spans="1:19" ht="12" customHeight="1">
      <c r="A478" s="116"/>
      <c r="B478" s="116"/>
      <c r="C478" s="116"/>
      <c r="D478" s="116"/>
      <c r="E478" s="116"/>
      <c r="F478" s="116"/>
      <c r="G478" s="116"/>
      <c r="H478" s="116"/>
      <c r="I478" s="116"/>
      <c r="J478" s="116"/>
      <c r="K478" s="129"/>
      <c r="L478" s="130"/>
      <c r="M478" s="117"/>
      <c r="N478" s="130"/>
      <c r="O478" s="117"/>
      <c r="P478" s="116"/>
      <c r="Q478" s="117"/>
      <c r="R478" s="116"/>
      <c r="S478" s="117"/>
    </row>
    <row r="479" spans="1:19" ht="12" customHeight="1">
      <c r="A479" s="116"/>
      <c r="B479" s="116"/>
      <c r="C479" s="116"/>
      <c r="D479" s="116"/>
      <c r="E479" s="116"/>
      <c r="F479" s="116"/>
      <c r="G479" s="116"/>
      <c r="H479" s="116"/>
      <c r="I479" s="116"/>
      <c r="J479" s="116"/>
      <c r="K479" s="129"/>
      <c r="L479" s="130"/>
      <c r="M479" s="117"/>
      <c r="N479" s="130"/>
      <c r="O479" s="117"/>
      <c r="P479" s="116"/>
      <c r="Q479" s="117"/>
      <c r="R479" s="116"/>
      <c r="S479" s="117"/>
    </row>
    <row r="480" spans="1:19" ht="12" customHeight="1">
      <c r="A480" s="116"/>
      <c r="B480" s="116"/>
      <c r="C480" s="116"/>
      <c r="D480" s="116"/>
      <c r="E480" s="116"/>
      <c r="F480" s="116"/>
      <c r="G480" s="116"/>
      <c r="H480" s="116"/>
      <c r="I480" s="116"/>
      <c r="J480" s="116"/>
      <c r="K480" s="129"/>
      <c r="L480" s="130"/>
      <c r="M480" s="117"/>
      <c r="N480" s="130"/>
      <c r="O480" s="117"/>
      <c r="P480" s="116"/>
      <c r="Q480" s="117"/>
      <c r="R480" s="116"/>
      <c r="S480" s="117"/>
    </row>
    <row r="481" spans="1:19" ht="12" customHeight="1">
      <c r="A481" s="116"/>
      <c r="B481" s="116"/>
      <c r="C481" s="116"/>
      <c r="D481" s="116"/>
      <c r="E481" s="116"/>
      <c r="F481" s="116"/>
      <c r="G481" s="116"/>
      <c r="H481" s="116"/>
      <c r="I481" s="116"/>
      <c r="J481" s="116"/>
      <c r="K481" s="129"/>
      <c r="L481" s="130"/>
      <c r="M481" s="117"/>
      <c r="N481" s="130"/>
      <c r="O481" s="117"/>
      <c r="P481" s="116"/>
      <c r="Q481" s="117"/>
      <c r="R481" s="116"/>
      <c r="S481" s="117"/>
    </row>
    <row r="482" spans="1:19" ht="12" customHeight="1">
      <c r="A482" s="116"/>
      <c r="B482" s="116"/>
      <c r="C482" s="116"/>
      <c r="D482" s="116"/>
      <c r="E482" s="116"/>
      <c r="F482" s="116"/>
      <c r="G482" s="116"/>
      <c r="H482" s="116"/>
      <c r="I482" s="116"/>
      <c r="J482" s="116"/>
      <c r="K482" s="129"/>
      <c r="L482" s="130"/>
      <c r="M482" s="117"/>
      <c r="N482" s="130"/>
      <c r="O482" s="117"/>
      <c r="P482" s="116"/>
      <c r="Q482" s="117"/>
      <c r="R482" s="116"/>
      <c r="S482" s="117"/>
    </row>
    <row r="483" spans="1:19" ht="12" customHeight="1">
      <c r="A483" s="116"/>
      <c r="B483" s="116"/>
      <c r="C483" s="116"/>
      <c r="D483" s="116"/>
      <c r="E483" s="116"/>
      <c r="F483" s="116"/>
      <c r="G483" s="116"/>
      <c r="H483" s="116"/>
      <c r="I483" s="116"/>
      <c r="J483" s="116"/>
      <c r="K483" s="129"/>
      <c r="L483" s="130"/>
      <c r="M483" s="117"/>
      <c r="N483" s="130"/>
      <c r="O483" s="117"/>
      <c r="P483" s="116"/>
      <c r="Q483" s="117"/>
      <c r="R483" s="116"/>
      <c r="S483" s="117"/>
    </row>
    <row r="484" spans="1:19" ht="12" customHeight="1">
      <c r="A484" s="116"/>
      <c r="B484" s="116"/>
      <c r="C484" s="116"/>
      <c r="D484" s="116"/>
      <c r="E484" s="116"/>
      <c r="F484" s="116"/>
      <c r="G484" s="116"/>
      <c r="H484" s="116"/>
      <c r="I484" s="116"/>
      <c r="J484" s="116"/>
      <c r="K484" s="129"/>
      <c r="L484" s="130"/>
      <c r="M484" s="117"/>
      <c r="N484" s="130"/>
      <c r="O484" s="117"/>
      <c r="P484" s="116"/>
      <c r="Q484" s="117"/>
      <c r="R484" s="116"/>
      <c r="S484" s="117"/>
    </row>
    <row r="485" spans="1:19" ht="12" customHeight="1">
      <c r="A485" s="116"/>
      <c r="B485" s="116"/>
      <c r="C485" s="116"/>
      <c r="D485" s="116"/>
      <c r="E485" s="116"/>
      <c r="F485" s="116"/>
      <c r="G485" s="116"/>
      <c r="H485" s="116"/>
      <c r="I485" s="116"/>
      <c r="J485" s="116"/>
      <c r="K485" s="129"/>
      <c r="L485" s="130"/>
      <c r="M485" s="117"/>
      <c r="N485" s="130"/>
      <c r="O485" s="117"/>
      <c r="P485" s="116"/>
      <c r="Q485" s="117"/>
      <c r="R485" s="116"/>
      <c r="S485" s="117"/>
    </row>
    <row r="486" spans="1:19" ht="12" customHeight="1">
      <c r="A486" s="116"/>
      <c r="B486" s="116"/>
      <c r="C486" s="116"/>
      <c r="D486" s="116"/>
      <c r="E486" s="116"/>
      <c r="F486" s="116"/>
      <c r="G486" s="116"/>
      <c r="H486" s="116"/>
      <c r="I486" s="116"/>
      <c r="J486" s="116"/>
      <c r="K486" s="129"/>
      <c r="L486" s="130"/>
      <c r="M486" s="117"/>
      <c r="N486" s="130"/>
      <c r="O486" s="117"/>
      <c r="P486" s="116"/>
      <c r="Q486" s="117"/>
      <c r="R486" s="116"/>
      <c r="S486" s="117"/>
    </row>
    <row r="487" spans="1:19" ht="12" customHeight="1">
      <c r="A487" s="116"/>
      <c r="B487" s="116"/>
      <c r="C487" s="116"/>
      <c r="D487" s="116"/>
      <c r="E487" s="116"/>
      <c r="F487" s="116"/>
      <c r="G487" s="116"/>
      <c r="H487" s="116"/>
      <c r="I487" s="116"/>
      <c r="J487" s="116"/>
      <c r="K487" s="129"/>
      <c r="L487" s="130"/>
      <c r="M487" s="117"/>
      <c r="N487" s="130"/>
      <c r="O487" s="117"/>
      <c r="P487" s="116"/>
      <c r="Q487" s="117"/>
      <c r="R487" s="116"/>
      <c r="S487" s="117"/>
    </row>
    <row r="488" spans="1:19" ht="12" customHeight="1">
      <c r="A488" s="116"/>
      <c r="B488" s="116"/>
      <c r="C488" s="116"/>
      <c r="D488" s="116"/>
      <c r="E488" s="116"/>
      <c r="F488" s="116"/>
      <c r="G488" s="116"/>
      <c r="H488" s="116"/>
      <c r="I488" s="116"/>
      <c r="J488" s="116"/>
      <c r="K488" s="129"/>
      <c r="L488" s="130"/>
      <c r="M488" s="117"/>
      <c r="N488" s="130"/>
      <c r="O488" s="117"/>
      <c r="P488" s="116"/>
      <c r="Q488" s="117"/>
      <c r="R488" s="116"/>
      <c r="S488" s="117"/>
    </row>
    <row r="489" spans="1:19" ht="12" customHeight="1">
      <c r="A489" s="116"/>
      <c r="B489" s="116"/>
      <c r="C489" s="116"/>
      <c r="D489" s="116"/>
      <c r="E489" s="116"/>
      <c r="F489" s="116"/>
      <c r="G489" s="116"/>
      <c r="H489" s="116"/>
      <c r="I489" s="116"/>
      <c r="J489" s="116"/>
      <c r="K489" s="129"/>
      <c r="L489" s="130"/>
      <c r="M489" s="117"/>
      <c r="N489" s="130"/>
      <c r="O489" s="117"/>
      <c r="P489" s="116"/>
      <c r="Q489" s="117"/>
      <c r="R489" s="116"/>
      <c r="S489" s="117"/>
    </row>
    <row r="490" spans="1:19" ht="12" customHeight="1">
      <c r="A490" s="116"/>
      <c r="B490" s="116"/>
      <c r="C490" s="116"/>
      <c r="D490" s="116"/>
      <c r="E490" s="116"/>
      <c r="F490" s="116"/>
      <c r="G490" s="116"/>
      <c r="H490" s="116"/>
      <c r="I490" s="116"/>
      <c r="J490" s="116"/>
      <c r="K490" s="129"/>
      <c r="L490" s="130"/>
      <c r="M490" s="117"/>
      <c r="N490" s="130"/>
      <c r="O490" s="117"/>
      <c r="P490" s="116"/>
      <c r="Q490" s="117"/>
      <c r="R490" s="116"/>
      <c r="S490" s="117"/>
    </row>
    <row r="491" spans="1:19" ht="12" customHeight="1">
      <c r="A491" s="116"/>
      <c r="B491" s="116"/>
      <c r="C491" s="116"/>
      <c r="D491" s="116"/>
      <c r="E491" s="116"/>
      <c r="F491" s="116"/>
      <c r="G491" s="116"/>
      <c r="H491" s="116"/>
      <c r="I491" s="116"/>
      <c r="J491" s="116"/>
      <c r="K491" s="129"/>
      <c r="L491" s="130"/>
      <c r="M491" s="117"/>
      <c r="N491" s="130"/>
      <c r="O491" s="117"/>
      <c r="P491" s="116"/>
      <c r="Q491" s="117"/>
      <c r="R491" s="116"/>
      <c r="S491" s="117"/>
    </row>
    <row r="492" spans="1:19" ht="12" customHeight="1">
      <c r="A492" s="116"/>
      <c r="B492" s="116"/>
      <c r="C492" s="116"/>
      <c r="D492" s="116"/>
      <c r="E492" s="116"/>
      <c r="F492" s="116"/>
      <c r="G492" s="116"/>
      <c r="H492" s="116"/>
      <c r="I492" s="116"/>
      <c r="J492" s="116"/>
      <c r="K492" s="129"/>
      <c r="L492" s="130"/>
      <c r="M492" s="117"/>
      <c r="N492" s="130"/>
      <c r="O492" s="117"/>
      <c r="P492" s="116"/>
      <c r="Q492" s="117"/>
      <c r="R492" s="116"/>
      <c r="S492" s="117"/>
    </row>
    <row r="493" spans="1:19" ht="12" customHeight="1">
      <c r="A493" s="116"/>
      <c r="B493" s="116"/>
      <c r="C493" s="116"/>
      <c r="D493" s="116"/>
      <c r="E493" s="116"/>
      <c r="F493" s="116"/>
      <c r="G493" s="116"/>
      <c r="H493" s="116"/>
      <c r="I493" s="116"/>
      <c r="J493" s="116"/>
      <c r="K493" s="129"/>
      <c r="L493" s="130"/>
      <c r="M493" s="117"/>
      <c r="N493" s="130"/>
      <c r="O493" s="117"/>
      <c r="P493" s="116"/>
      <c r="Q493" s="117"/>
      <c r="R493" s="116"/>
      <c r="S493" s="117"/>
    </row>
    <row r="494" spans="1:19" ht="12" customHeight="1">
      <c r="A494" s="116"/>
      <c r="B494" s="116"/>
      <c r="C494" s="116"/>
      <c r="D494" s="116"/>
      <c r="E494" s="116"/>
      <c r="F494" s="116"/>
      <c r="G494" s="116"/>
      <c r="H494" s="116"/>
      <c r="I494" s="116"/>
      <c r="J494" s="116"/>
      <c r="K494" s="129"/>
      <c r="L494" s="130"/>
      <c r="M494" s="117"/>
      <c r="N494" s="130"/>
      <c r="O494" s="117"/>
      <c r="P494" s="116"/>
      <c r="Q494" s="117"/>
      <c r="R494" s="116"/>
      <c r="S494" s="117"/>
    </row>
    <row r="495" spans="1:19" ht="12" customHeight="1">
      <c r="A495" s="116"/>
      <c r="B495" s="116"/>
      <c r="C495" s="116"/>
      <c r="D495" s="116"/>
      <c r="E495" s="116"/>
      <c r="F495" s="116"/>
      <c r="G495" s="116"/>
      <c r="H495" s="116"/>
      <c r="I495" s="116"/>
      <c r="J495" s="116"/>
      <c r="K495" s="129"/>
      <c r="L495" s="130"/>
      <c r="M495" s="117"/>
      <c r="N495" s="130"/>
      <c r="O495" s="117"/>
      <c r="P495" s="116"/>
      <c r="Q495" s="117"/>
      <c r="R495" s="116"/>
      <c r="S495" s="117"/>
    </row>
    <row r="496" spans="1:19" ht="12" customHeight="1">
      <c r="A496" s="116"/>
      <c r="B496" s="116"/>
      <c r="C496" s="116"/>
      <c r="D496" s="116"/>
      <c r="E496" s="116"/>
      <c r="F496" s="116"/>
      <c r="G496" s="116"/>
      <c r="H496" s="116"/>
      <c r="I496" s="116"/>
      <c r="J496" s="116"/>
      <c r="K496" s="129"/>
      <c r="L496" s="130"/>
      <c r="M496" s="117"/>
      <c r="N496" s="130"/>
      <c r="O496" s="117"/>
      <c r="P496" s="116"/>
      <c r="Q496" s="117"/>
      <c r="R496" s="116"/>
      <c r="S496" s="117"/>
    </row>
    <row r="497" spans="1:19" ht="12" customHeight="1">
      <c r="A497" s="116"/>
      <c r="B497" s="116"/>
      <c r="C497" s="116"/>
      <c r="D497" s="116"/>
      <c r="E497" s="116"/>
      <c r="F497" s="116"/>
      <c r="G497" s="116"/>
      <c r="H497" s="116"/>
      <c r="I497" s="116"/>
      <c r="J497" s="116"/>
      <c r="K497" s="129"/>
      <c r="L497" s="130"/>
      <c r="M497" s="117"/>
      <c r="N497" s="130"/>
      <c r="O497" s="117"/>
      <c r="P497" s="116"/>
      <c r="Q497" s="117"/>
      <c r="R497" s="116"/>
      <c r="S497" s="117"/>
    </row>
    <row r="498" spans="1:19" ht="12" customHeight="1">
      <c r="A498" s="116"/>
      <c r="B498" s="116"/>
      <c r="C498" s="116"/>
      <c r="D498" s="116"/>
      <c r="E498" s="116"/>
      <c r="F498" s="116"/>
      <c r="G498" s="116"/>
      <c r="H498" s="116"/>
      <c r="I498" s="116"/>
      <c r="J498" s="116"/>
      <c r="K498" s="129"/>
      <c r="L498" s="130"/>
      <c r="M498" s="117"/>
      <c r="N498" s="130"/>
      <c r="O498" s="117"/>
      <c r="P498" s="116"/>
      <c r="Q498" s="117"/>
      <c r="R498" s="116"/>
      <c r="S498" s="117"/>
    </row>
    <row r="499" spans="1:19" ht="12" customHeight="1">
      <c r="A499" s="116"/>
      <c r="B499" s="116"/>
      <c r="C499" s="116"/>
      <c r="D499" s="116"/>
      <c r="E499" s="116"/>
      <c r="F499" s="116"/>
      <c r="G499" s="116"/>
      <c r="H499" s="116"/>
      <c r="I499" s="116"/>
      <c r="J499" s="116"/>
      <c r="K499" s="129"/>
      <c r="L499" s="130"/>
      <c r="M499" s="117"/>
      <c r="N499" s="130"/>
      <c r="O499" s="117"/>
      <c r="P499" s="116"/>
      <c r="Q499" s="117"/>
      <c r="R499" s="116"/>
      <c r="S499" s="117"/>
    </row>
    <row r="500" spans="1:19" ht="12" customHeight="1">
      <c r="A500" s="116"/>
      <c r="B500" s="116"/>
      <c r="C500" s="116"/>
      <c r="D500" s="116"/>
      <c r="E500" s="116"/>
      <c r="F500" s="116"/>
      <c r="G500" s="116"/>
      <c r="H500" s="116"/>
      <c r="I500" s="116"/>
      <c r="J500" s="116"/>
      <c r="K500" s="129"/>
      <c r="L500" s="130"/>
      <c r="M500" s="117"/>
      <c r="N500" s="130"/>
      <c r="O500" s="117"/>
      <c r="P500" s="116"/>
      <c r="Q500" s="117"/>
      <c r="R500" s="116"/>
      <c r="S500" s="117"/>
    </row>
    <row r="501" spans="1:19" ht="12" customHeight="1">
      <c r="A501" s="116"/>
      <c r="B501" s="116"/>
      <c r="C501" s="116"/>
      <c r="D501" s="116"/>
      <c r="E501" s="116"/>
      <c r="F501" s="116"/>
      <c r="G501" s="116"/>
      <c r="H501" s="116"/>
      <c r="I501" s="116"/>
      <c r="J501" s="116"/>
      <c r="K501" s="129"/>
      <c r="L501" s="130"/>
      <c r="M501" s="117"/>
      <c r="N501" s="130"/>
      <c r="O501" s="117"/>
      <c r="P501" s="116"/>
      <c r="Q501" s="117"/>
      <c r="R501" s="116"/>
      <c r="S501" s="117"/>
    </row>
    <row r="502" spans="1:19" ht="12" customHeight="1">
      <c r="A502" s="116"/>
      <c r="B502" s="116"/>
      <c r="C502" s="116"/>
      <c r="D502" s="116"/>
      <c r="E502" s="116"/>
      <c r="F502" s="116"/>
      <c r="G502" s="116"/>
      <c r="H502" s="116"/>
      <c r="I502" s="116"/>
      <c r="J502" s="116"/>
      <c r="K502" s="129"/>
      <c r="L502" s="130"/>
      <c r="M502" s="117"/>
      <c r="N502" s="130"/>
      <c r="O502" s="117"/>
      <c r="P502" s="116"/>
      <c r="Q502" s="117"/>
      <c r="R502" s="116"/>
      <c r="S502" s="117"/>
    </row>
    <row r="503" spans="1:19" ht="12" customHeight="1">
      <c r="A503" s="116"/>
      <c r="B503" s="116"/>
      <c r="C503" s="116"/>
      <c r="D503" s="116"/>
      <c r="E503" s="116"/>
      <c r="F503" s="116"/>
      <c r="G503" s="116"/>
      <c r="H503" s="116"/>
      <c r="I503" s="116"/>
      <c r="J503" s="116"/>
      <c r="K503" s="129"/>
      <c r="L503" s="130"/>
      <c r="M503" s="117"/>
      <c r="N503" s="130"/>
      <c r="O503" s="117"/>
      <c r="P503" s="116"/>
      <c r="Q503" s="117"/>
      <c r="R503" s="116"/>
      <c r="S503" s="117"/>
    </row>
    <row r="504" spans="1:19" ht="12" customHeight="1">
      <c r="A504" s="116"/>
      <c r="B504" s="116"/>
      <c r="C504" s="116"/>
      <c r="D504" s="116"/>
      <c r="E504" s="116"/>
      <c r="F504" s="116"/>
      <c r="G504" s="116"/>
      <c r="H504" s="116"/>
      <c r="I504" s="116"/>
      <c r="J504" s="116"/>
      <c r="K504" s="129"/>
      <c r="L504" s="130"/>
      <c r="M504" s="117"/>
      <c r="N504" s="130"/>
      <c r="O504" s="117"/>
      <c r="P504" s="116"/>
      <c r="Q504" s="117"/>
      <c r="R504" s="116"/>
      <c r="S504" s="117"/>
    </row>
    <row r="505" spans="1:19" ht="12" customHeight="1">
      <c r="A505" s="116"/>
      <c r="B505" s="116"/>
      <c r="C505" s="116"/>
      <c r="D505" s="116"/>
      <c r="E505" s="116"/>
      <c r="F505" s="116"/>
      <c r="G505" s="116"/>
      <c r="H505" s="116"/>
      <c r="I505" s="116"/>
      <c r="J505" s="116"/>
      <c r="K505" s="129"/>
      <c r="L505" s="130"/>
      <c r="M505" s="117"/>
      <c r="N505" s="130"/>
      <c r="O505" s="117"/>
      <c r="P505" s="116"/>
      <c r="Q505" s="117"/>
      <c r="R505" s="116"/>
      <c r="S505" s="117"/>
    </row>
    <row r="506" spans="1:19" ht="12" customHeight="1">
      <c r="A506" s="116"/>
      <c r="B506" s="116"/>
      <c r="C506" s="116"/>
      <c r="D506" s="116"/>
      <c r="E506" s="116"/>
      <c r="F506" s="116"/>
      <c r="G506" s="116"/>
      <c r="H506" s="116"/>
      <c r="I506" s="116"/>
      <c r="J506" s="116"/>
      <c r="K506" s="129"/>
      <c r="L506" s="130"/>
      <c r="M506" s="117"/>
      <c r="N506" s="130"/>
      <c r="O506" s="117"/>
      <c r="P506" s="116"/>
      <c r="Q506" s="117"/>
      <c r="R506" s="116"/>
      <c r="S506" s="117"/>
    </row>
    <row r="507" spans="1:19" ht="12" customHeight="1">
      <c r="A507" s="116"/>
      <c r="B507" s="116"/>
      <c r="C507" s="116"/>
      <c r="D507" s="116"/>
      <c r="E507" s="116"/>
      <c r="F507" s="116"/>
      <c r="G507" s="116"/>
      <c r="H507" s="116"/>
      <c r="I507" s="116"/>
      <c r="J507" s="116"/>
      <c r="K507" s="129"/>
      <c r="L507" s="130"/>
      <c r="M507" s="117"/>
      <c r="N507" s="130"/>
      <c r="O507" s="117"/>
      <c r="P507" s="116"/>
      <c r="Q507" s="117"/>
      <c r="R507" s="116"/>
      <c r="S507" s="117"/>
    </row>
    <row r="508" spans="1:19" ht="12" customHeight="1">
      <c r="A508" s="116"/>
      <c r="B508" s="116"/>
      <c r="C508" s="116"/>
      <c r="D508" s="116"/>
      <c r="E508" s="116"/>
      <c r="F508" s="116"/>
      <c r="G508" s="116"/>
      <c r="H508" s="116"/>
      <c r="I508" s="116"/>
      <c r="J508" s="116"/>
      <c r="K508" s="129"/>
      <c r="L508" s="130"/>
      <c r="M508" s="117"/>
      <c r="N508" s="130"/>
      <c r="O508" s="117"/>
      <c r="P508" s="116"/>
      <c r="Q508" s="117"/>
      <c r="R508" s="116"/>
      <c r="S508" s="117"/>
    </row>
    <row r="509" spans="1:19" ht="12" customHeight="1">
      <c r="A509" s="116"/>
      <c r="B509" s="116"/>
      <c r="C509" s="116"/>
      <c r="D509" s="116"/>
      <c r="E509" s="116"/>
      <c r="F509" s="116"/>
      <c r="G509" s="116"/>
      <c r="H509" s="116"/>
      <c r="I509" s="116"/>
      <c r="J509" s="116"/>
      <c r="K509" s="129"/>
      <c r="L509" s="130"/>
      <c r="M509" s="117"/>
      <c r="N509" s="130"/>
      <c r="O509" s="117"/>
      <c r="P509" s="116"/>
      <c r="Q509" s="117"/>
      <c r="R509" s="116"/>
      <c r="S509" s="117"/>
    </row>
    <row r="510" spans="1:19" ht="12" customHeight="1">
      <c r="A510" s="116"/>
      <c r="B510" s="116"/>
      <c r="C510" s="116"/>
      <c r="D510" s="116"/>
      <c r="E510" s="116"/>
      <c r="F510" s="116"/>
      <c r="G510" s="116"/>
      <c r="H510" s="116"/>
      <c r="I510" s="116"/>
      <c r="J510" s="116"/>
      <c r="K510" s="129"/>
      <c r="L510" s="130"/>
      <c r="M510" s="117"/>
      <c r="N510" s="130"/>
      <c r="O510" s="117"/>
      <c r="P510" s="116"/>
      <c r="Q510" s="117"/>
      <c r="R510" s="116"/>
      <c r="S510" s="117"/>
    </row>
    <row r="511" spans="1:19" ht="12" customHeight="1">
      <c r="A511" s="116"/>
      <c r="B511" s="116"/>
      <c r="C511" s="116"/>
      <c r="D511" s="116"/>
      <c r="E511" s="116"/>
      <c r="F511" s="116"/>
      <c r="G511" s="116"/>
      <c r="H511" s="116"/>
      <c r="I511" s="116"/>
      <c r="J511" s="116"/>
      <c r="K511" s="129"/>
      <c r="L511" s="130"/>
      <c r="M511" s="117"/>
      <c r="N511" s="130"/>
      <c r="O511" s="117"/>
      <c r="P511" s="116"/>
      <c r="Q511" s="117"/>
      <c r="R511" s="116"/>
      <c r="S511" s="117"/>
    </row>
    <row r="512" spans="1:19" ht="12" customHeight="1">
      <c r="A512" s="116"/>
      <c r="B512" s="116"/>
      <c r="C512" s="116"/>
      <c r="D512" s="116"/>
      <c r="E512" s="116"/>
      <c r="F512" s="116"/>
      <c r="G512" s="116"/>
      <c r="H512" s="116"/>
      <c r="I512" s="116"/>
      <c r="J512" s="116"/>
      <c r="K512" s="129"/>
      <c r="L512" s="130"/>
      <c r="M512" s="117"/>
      <c r="N512" s="130"/>
      <c r="O512" s="117"/>
      <c r="P512" s="116"/>
      <c r="Q512" s="117"/>
      <c r="R512" s="116"/>
      <c r="S512" s="117"/>
    </row>
    <row r="513" spans="1:19" ht="12" customHeight="1">
      <c r="A513" s="116"/>
      <c r="B513" s="116"/>
      <c r="C513" s="116"/>
      <c r="D513" s="116"/>
      <c r="E513" s="116"/>
      <c r="F513" s="116"/>
      <c r="G513" s="116"/>
      <c r="H513" s="116"/>
      <c r="I513" s="116"/>
      <c r="J513" s="116"/>
      <c r="K513" s="129"/>
      <c r="L513" s="130"/>
      <c r="M513" s="117"/>
      <c r="N513" s="130"/>
      <c r="O513" s="117"/>
      <c r="P513" s="116"/>
      <c r="Q513" s="117"/>
      <c r="R513" s="116"/>
      <c r="S513" s="117"/>
    </row>
    <row r="514" spans="1:19" ht="12" customHeight="1">
      <c r="A514" s="116"/>
      <c r="B514" s="116"/>
      <c r="C514" s="116"/>
      <c r="D514" s="116"/>
      <c r="E514" s="116"/>
      <c r="F514" s="116"/>
      <c r="G514" s="116"/>
      <c r="H514" s="116"/>
      <c r="I514" s="116"/>
      <c r="J514" s="116"/>
      <c r="K514" s="129"/>
      <c r="L514" s="130"/>
      <c r="M514" s="117"/>
      <c r="N514" s="130"/>
      <c r="O514" s="117"/>
      <c r="P514" s="116"/>
      <c r="Q514" s="117"/>
      <c r="R514" s="116"/>
      <c r="S514" s="117"/>
    </row>
    <row r="515" spans="1:19" ht="12" customHeight="1">
      <c r="A515" s="116"/>
      <c r="B515" s="116"/>
      <c r="C515" s="116"/>
      <c r="D515" s="116"/>
      <c r="E515" s="116"/>
      <c r="F515" s="116"/>
      <c r="G515" s="116"/>
      <c r="H515" s="116"/>
      <c r="I515" s="116"/>
      <c r="J515" s="116"/>
      <c r="K515" s="129"/>
      <c r="L515" s="130"/>
      <c r="M515" s="117"/>
      <c r="N515" s="130"/>
      <c r="O515" s="117"/>
      <c r="P515" s="116"/>
      <c r="Q515" s="117"/>
      <c r="R515" s="116"/>
      <c r="S515" s="117"/>
    </row>
    <row r="516" spans="1:19" ht="12" customHeight="1">
      <c r="A516" s="116"/>
      <c r="B516" s="116"/>
      <c r="C516" s="116"/>
      <c r="D516" s="116"/>
      <c r="E516" s="116"/>
      <c r="F516" s="116"/>
      <c r="G516" s="116"/>
      <c r="H516" s="116"/>
      <c r="I516" s="116"/>
      <c r="J516" s="116"/>
      <c r="K516" s="129"/>
      <c r="L516" s="130"/>
      <c r="M516" s="117"/>
      <c r="N516" s="130"/>
      <c r="O516" s="117"/>
      <c r="P516" s="116"/>
      <c r="Q516" s="117"/>
      <c r="R516" s="116"/>
      <c r="S516" s="117"/>
    </row>
    <row r="517" spans="1:19" ht="12" customHeight="1">
      <c r="A517" s="116"/>
      <c r="B517" s="116"/>
      <c r="C517" s="116"/>
      <c r="D517" s="116"/>
      <c r="E517" s="116"/>
      <c r="F517" s="116"/>
      <c r="G517" s="116"/>
      <c r="H517" s="116"/>
      <c r="I517" s="116"/>
      <c r="J517" s="116"/>
      <c r="K517" s="129"/>
      <c r="L517" s="130"/>
      <c r="M517" s="117"/>
      <c r="N517" s="130"/>
      <c r="O517" s="117"/>
      <c r="P517" s="116"/>
      <c r="Q517" s="117"/>
      <c r="R517" s="116"/>
      <c r="S517" s="117"/>
    </row>
    <row r="518" spans="1:19" ht="12" customHeight="1">
      <c r="A518" s="116"/>
      <c r="B518" s="116"/>
      <c r="C518" s="116"/>
      <c r="D518" s="116"/>
      <c r="E518" s="116"/>
      <c r="F518" s="116"/>
      <c r="G518" s="116"/>
      <c r="H518" s="116"/>
      <c r="I518" s="116"/>
      <c r="J518" s="116"/>
      <c r="K518" s="129"/>
      <c r="L518" s="130"/>
      <c r="M518" s="117"/>
      <c r="N518" s="130"/>
      <c r="O518" s="117"/>
      <c r="P518" s="116"/>
      <c r="Q518" s="117"/>
      <c r="R518" s="116"/>
      <c r="S518" s="117"/>
    </row>
    <row r="519" spans="1:19" ht="12" customHeight="1">
      <c r="A519" s="116"/>
      <c r="B519" s="116"/>
      <c r="C519" s="116"/>
      <c r="D519" s="116"/>
      <c r="E519" s="116"/>
      <c r="F519" s="116"/>
      <c r="G519" s="116"/>
      <c r="H519" s="116"/>
      <c r="I519" s="116"/>
      <c r="J519" s="116"/>
      <c r="K519" s="129"/>
      <c r="L519" s="130"/>
      <c r="M519" s="117"/>
      <c r="N519" s="130"/>
      <c r="O519" s="117"/>
      <c r="P519" s="116"/>
      <c r="Q519" s="117"/>
      <c r="R519" s="116"/>
      <c r="S519" s="117"/>
    </row>
    <row r="520" spans="1:19" ht="12" customHeight="1">
      <c r="A520" s="116"/>
      <c r="B520" s="116"/>
      <c r="C520" s="116"/>
      <c r="D520" s="116"/>
      <c r="E520" s="116"/>
      <c r="F520" s="116"/>
      <c r="G520" s="116"/>
      <c r="H520" s="116"/>
      <c r="I520" s="116"/>
      <c r="J520" s="116"/>
      <c r="K520" s="129"/>
      <c r="L520" s="130"/>
      <c r="M520" s="117"/>
      <c r="N520" s="130"/>
      <c r="O520" s="117"/>
      <c r="P520" s="116"/>
      <c r="Q520" s="117"/>
      <c r="R520" s="116"/>
      <c r="S520" s="117"/>
    </row>
    <row r="521" spans="1:19" ht="12" customHeight="1">
      <c r="A521" s="116"/>
      <c r="B521" s="116"/>
      <c r="C521" s="116"/>
      <c r="D521" s="116"/>
      <c r="E521" s="116"/>
      <c r="F521" s="116"/>
      <c r="G521" s="116"/>
      <c r="H521" s="116"/>
      <c r="I521" s="116"/>
      <c r="J521" s="116"/>
      <c r="K521" s="129"/>
      <c r="L521" s="130"/>
      <c r="M521" s="117"/>
      <c r="N521" s="130"/>
      <c r="O521" s="117"/>
      <c r="P521" s="116"/>
      <c r="Q521" s="117"/>
      <c r="R521" s="116"/>
      <c r="S521" s="117"/>
    </row>
    <row r="522" spans="1:19" ht="12" customHeight="1">
      <c r="A522" s="116"/>
      <c r="B522" s="116"/>
      <c r="C522" s="116"/>
      <c r="D522" s="116"/>
      <c r="E522" s="116"/>
      <c r="F522" s="116"/>
      <c r="G522" s="116"/>
      <c r="H522" s="116"/>
      <c r="I522" s="116"/>
      <c r="J522" s="116"/>
      <c r="K522" s="129"/>
      <c r="L522" s="130"/>
      <c r="M522" s="117"/>
      <c r="N522" s="130"/>
      <c r="O522" s="117"/>
      <c r="P522" s="116"/>
      <c r="Q522" s="117"/>
      <c r="R522" s="116"/>
      <c r="S522" s="117"/>
    </row>
    <row r="523" spans="1:19" ht="12" customHeight="1">
      <c r="A523" s="116"/>
      <c r="B523" s="116"/>
      <c r="C523" s="116"/>
      <c r="D523" s="116"/>
      <c r="E523" s="116"/>
      <c r="F523" s="116"/>
      <c r="G523" s="116"/>
      <c r="H523" s="116"/>
      <c r="I523" s="116"/>
      <c r="J523" s="116"/>
      <c r="K523" s="129"/>
      <c r="L523" s="130"/>
      <c r="M523" s="117"/>
      <c r="N523" s="130"/>
      <c r="O523" s="117"/>
      <c r="P523" s="116"/>
      <c r="Q523" s="117"/>
      <c r="R523" s="116"/>
      <c r="S523" s="117"/>
    </row>
    <row r="524" spans="1:19" ht="12" customHeight="1">
      <c r="A524" s="116"/>
      <c r="B524" s="116"/>
      <c r="C524" s="116"/>
      <c r="D524" s="116"/>
      <c r="E524" s="116"/>
      <c r="F524" s="116"/>
      <c r="G524" s="116"/>
      <c r="H524" s="116"/>
      <c r="I524" s="116"/>
      <c r="J524" s="116"/>
      <c r="K524" s="129"/>
      <c r="L524" s="130"/>
      <c r="M524" s="117"/>
      <c r="N524" s="130"/>
      <c r="O524" s="117"/>
      <c r="P524" s="116"/>
      <c r="Q524" s="117"/>
      <c r="R524" s="116"/>
      <c r="S524" s="117"/>
    </row>
    <row r="525" spans="1:19" ht="12" customHeight="1">
      <c r="A525" s="116"/>
      <c r="B525" s="116"/>
      <c r="C525" s="116"/>
      <c r="D525" s="116"/>
      <c r="E525" s="116"/>
      <c r="F525" s="116"/>
      <c r="G525" s="116"/>
      <c r="H525" s="116"/>
      <c r="I525" s="116"/>
      <c r="J525" s="116"/>
      <c r="K525" s="129"/>
      <c r="L525" s="130"/>
      <c r="M525" s="117"/>
      <c r="N525" s="130"/>
      <c r="O525" s="117"/>
      <c r="P525" s="116"/>
      <c r="Q525" s="117"/>
      <c r="R525" s="116"/>
      <c r="S525" s="117"/>
    </row>
    <row r="526" spans="1:19" ht="12" customHeight="1">
      <c r="A526" s="116"/>
      <c r="B526" s="116"/>
      <c r="C526" s="116"/>
      <c r="D526" s="116"/>
      <c r="E526" s="116"/>
      <c r="F526" s="116"/>
      <c r="G526" s="116"/>
      <c r="H526" s="116"/>
      <c r="I526" s="116"/>
      <c r="J526" s="116"/>
      <c r="K526" s="129"/>
      <c r="L526" s="130"/>
      <c r="M526" s="117"/>
      <c r="N526" s="130"/>
      <c r="O526" s="117"/>
      <c r="P526" s="116"/>
      <c r="Q526" s="117"/>
      <c r="R526" s="116"/>
      <c r="S526" s="117"/>
    </row>
    <row r="527" spans="1:19" ht="12" customHeight="1">
      <c r="A527" s="116"/>
      <c r="B527" s="116"/>
      <c r="C527" s="116"/>
      <c r="D527" s="116"/>
      <c r="E527" s="116"/>
      <c r="F527" s="116"/>
      <c r="G527" s="116"/>
      <c r="H527" s="116"/>
      <c r="I527" s="116"/>
      <c r="J527" s="116"/>
      <c r="K527" s="129"/>
      <c r="L527" s="130"/>
      <c r="M527" s="117"/>
      <c r="N527" s="130"/>
      <c r="O527" s="117"/>
      <c r="P527" s="116"/>
      <c r="Q527" s="117"/>
      <c r="R527" s="116"/>
      <c r="S527" s="117"/>
    </row>
    <row r="528" spans="1:19" ht="12" customHeight="1">
      <c r="A528" s="116"/>
      <c r="B528" s="116"/>
      <c r="C528" s="116"/>
      <c r="D528" s="116"/>
      <c r="E528" s="116"/>
      <c r="F528" s="116"/>
      <c r="G528" s="116"/>
      <c r="H528" s="116"/>
      <c r="I528" s="116"/>
      <c r="J528" s="116"/>
      <c r="K528" s="129"/>
      <c r="L528" s="130"/>
      <c r="M528" s="117"/>
      <c r="N528" s="130"/>
      <c r="O528" s="117"/>
      <c r="P528" s="116"/>
      <c r="Q528" s="117"/>
      <c r="R528" s="116"/>
      <c r="S528" s="117"/>
    </row>
    <row r="529" spans="1:19" ht="12" customHeight="1">
      <c r="A529" s="116"/>
      <c r="B529" s="116"/>
      <c r="C529" s="116"/>
      <c r="D529" s="116"/>
      <c r="E529" s="116"/>
      <c r="F529" s="116"/>
      <c r="G529" s="116"/>
      <c r="H529" s="116"/>
      <c r="I529" s="116"/>
      <c r="J529" s="116"/>
      <c r="K529" s="129"/>
      <c r="L529" s="130"/>
      <c r="M529" s="117"/>
      <c r="N529" s="130"/>
      <c r="O529" s="117"/>
      <c r="P529" s="116"/>
      <c r="Q529" s="117"/>
      <c r="R529" s="116"/>
      <c r="S529" s="117"/>
    </row>
    <row r="530" spans="1:19" ht="12" customHeight="1">
      <c r="A530" s="116"/>
      <c r="B530" s="116"/>
      <c r="C530" s="116"/>
      <c r="D530" s="116"/>
      <c r="E530" s="116"/>
      <c r="F530" s="116"/>
      <c r="G530" s="116"/>
      <c r="H530" s="116"/>
      <c r="I530" s="116"/>
      <c r="J530" s="116"/>
      <c r="K530" s="129"/>
      <c r="L530" s="130"/>
      <c r="M530" s="117"/>
      <c r="N530" s="130"/>
      <c r="O530" s="117"/>
      <c r="P530" s="116"/>
      <c r="Q530" s="117"/>
      <c r="R530" s="116"/>
      <c r="S530" s="117"/>
    </row>
    <row r="531" spans="1:19" ht="12" customHeight="1">
      <c r="A531" s="116"/>
      <c r="B531" s="116"/>
      <c r="C531" s="116"/>
      <c r="D531" s="116"/>
      <c r="E531" s="116"/>
      <c r="F531" s="116"/>
      <c r="G531" s="116"/>
      <c r="H531" s="116"/>
      <c r="I531" s="116"/>
      <c r="J531" s="116"/>
      <c r="K531" s="129"/>
      <c r="L531" s="130"/>
      <c r="M531" s="117"/>
      <c r="N531" s="130"/>
      <c r="O531" s="117"/>
      <c r="P531" s="116"/>
      <c r="Q531" s="117"/>
      <c r="R531" s="116"/>
      <c r="S531" s="117"/>
    </row>
    <row r="532" spans="1:19" ht="12" customHeight="1">
      <c r="A532" s="116"/>
      <c r="B532" s="116"/>
      <c r="C532" s="116"/>
      <c r="D532" s="116"/>
      <c r="E532" s="116"/>
      <c r="F532" s="116"/>
      <c r="G532" s="116"/>
      <c r="H532" s="116"/>
      <c r="I532" s="116"/>
      <c r="J532" s="116"/>
      <c r="K532" s="129"/>
      <c r="L532" s="130"/>
      <c r="M532" s="117"/>
      <c r="N532" s="130"/>
      <c r="O532" s="117"/>
      <c r="P532" s="116"/>
      <c r="Q532" s="117"/>
      <c r="R532" s="116"/>
      <c r="S532" s="117"/>
    </row>
    <row r="533" spans="1:19" ht="12" customHeight="1">
      <c r="A533" s="116"/>
      <c r="B533" s="116"/>
      <c r="C533" s="116"/>
      <c r="D533" s="116"/>
      <c r="E533" s="116"/>
      <c r="F533" s="116"/>
      <c r="G533" s="116"/>
      <c r="H533" s="116"/>
      <c r="I533" s="116"/>
      <c r="J533" s="116"/>
      <c r="K533" s="129"/>
      <c r="L533" s="130"/>
      <c r="M533" s="117"/>
      <c r="N533" s="130"/>
      <c r="O533" s="117"/>
      <c r="P533" s="116"/>
      <c r="Q533" s="117"/>
      <c r="R533" s="116"/>
      <c r="S533" s="117"/>
    </row>
    <row r="534" spans="1:19" ht="12" customHeight="1">
      <c r="A534" s="116"/>
      <c r="B534" s="116"/>
      <c r="C534" s="116"/>
      <c r="D534" s="116"/>
      <c r="E534" s="116"/>
      <c r="F534" s="116"/>
      <c r="G534" s="116"/>
      <c r="H534" s="116"/>
      <c r="I534" s="116"/>
      <c r="J534" s="116"/>
      <c r="K534" s="129"/>
      <c r="L534" s="130"/>
      <c r="M534" s="117"/>
      <c r="N534" s="130"/>
      <c r="O534" s="117"/>
      <c r="P534" s="116"/>
      <c r="Q534" s="117"/>
      <c r="R534" s="116"/>
      <c r="S534" s="117"/>
    </row>
    <row r="535" spans="1:19" ht="12" customHeight="1">
      <c r="A535" s="116"/>
      <c r="B535" s="116"/>
      <c r="C535" s="116"/>
      <c r="D535" s="116"/>
      <c r="E535" s="116"/>
      <c r="F535" s="116"/>
      <c r="G535" s="116"/>
      <c r="H535" s="116"/>
      <c r="I535" s="116"/>
      <c r="J535" s="116"/>
      <c r="K535" s="129"/>
      <c r="L535" s="130"/>
      <c r="M535" s="117"/>
      <c r="N535" s="130"/>
      <c r="O535" s="117"/>
      <c r="P535" s="116"/>
      <c r="Q535" s="117"/>
      <c r="R535" s="116"/>
      <c r="S535" s="117"/>
    </row>
    <row r="536" spans="1:19" ht="12" customHeight="1">
      <c r="A536" s="116"/>
      <c r="B536" s="116"/>
      <c r="C536" s="116"/>
      <c r="D536" s="116"/>
      <c r="E536" s="116"/>
      <c r="F536" s="116"/>
      <c r="G536" s="116"/>
      <c r="H536" s="116"/>
      <c r="I536" s="116"/>
      <c r="J536" s="116"/>
      <c r="K536" s="129"/>
      <c r="L536" s="130"/>
      <c r="M536" s="117"/>
      <c r="N536" s="130"/>
      <c r="O536" s="117"/>
      <c r="P536" s="116"/>
      <c r="Q536" s="117"/>
      <c r="R536" s="116"/>
      <c r="S536" s="117"/>
    </row>
    <row r="537" spans="1:19" ht="12" customHeight="1">
      <c r="A537" s="116"/>
      <c r="B537" s="116"/>
      <c r="C537" s="116"/>
      <c r="D537" s="116"/>
      <c r="E537" s="116"/>
      <c r="F537" s="116"/>
      <c r="G537" s="116"/>
      <c r="H537" s="116"/>
      <c r="I537" s="116"/>
      <c r="J537" s="116"/>
      <c r="K537" s="129"/>
      <c r="L537" s="130"/>
      <c r="M537" s="117"/>
      <c r="N537" s="130"/>
      <c r="O537" s="117"/>
      <c r="P537" s="116"/>
      <c r="Q537" s="117"/>
      <c r="R537" s="116"/>
      <c r="S537" s="117"/>
    </row>
    <row r="538" spans="1:19" ht="12" customHeight="1">
      <c r="A538" s="116"/>
      <c r="B538" s="116"/>
      <c r="C538" s="116"/>
      <c r="D538" s="116"/>
      <c r="E538" s="116"/>
      <c r="F538" s="116"/>
      <c r="G538" s="116"/>
      <c r="H538" s="116"/>
      <c r="I538" s="116"/>
      <c r="J538" s="116"/>
      <c r="K538" s="129"/>
      <c r="L538" s="130"/>
      <c r="M538" s="117"/>
      <c r="N538" s="130"/>
      <c r="O538" s="117"/>
      <c r="P538" s="116"/>
      <c r="Q538" s="117"/>
      <c r="R538" s="116"/>
      <c r="S538" s="117"/>
    </row>
    <row r="539" spans="1:19" ht="12" customHeight="1">
      <c r="A539" s="116"/>
      <c r="B539" s="116"/>
      <c r="C539" s="116"/>
      <c r="D539" s="116"/>
      <c r="E539" s="116"/>
      <c r="F539" s="116"/>
      <c r="G539" s="116"/>
      <c r="H539" s="116"/>
      <c r="I539" s="116"/>
      <c r="J539" s="116"/>
      <c r="K539" s="129"/>
      <c r="L539" s="130"/>
      <c r="M539" s="117"/>
      <c r="N539" s="130"/>
      <c r="O539" s="117"/>
      <c r="P539" s="116"/>
      <c r="Q539" s="117"/>
      <c r="R539" s="116"/>
      <c r="S539" s="117"/>
    </row>
    <row r="540" spans="1:19" ht="12" customHeight="1">
      <c r="A540" s="116"/>
      <c r="B540" s="116"/>
      <c r="C540" s="116"/>
      <c r="D540" s="116"/>
      <c r="E540" s="116"/>
      <c r="F540" s="116"/>
      <c r="G540" s="116"/>
      <c r="H540" s="116"/>
      <c r="I540" s="116"/>
      <c r="J540" s="116"/>
      <c r="K540" s="129"/>
      <c r="L540" s="130"/>
      <c r="M540" s="117"/>
      <c r="N540" s="130"/>
      <c r="O540" s="117"/>
      <c r="P540" s="116"/>
      <c r="Q540" s="117"/>
      <c r="R540" s="116"/>
      <c r="S540" s="117"/>
    </row>
    <row r="541" spans="1:19" ht="12" customHeight="1">
      <c r="A541" s="116"/>
      <c r="B541" s="116"/>
      <c r="C541" s="116"/>
      <c r="D541" s="116"/>
      <c r="E541" s="116"/>
      <c r="F541" s="116"/>
      <c r="G541" s="116"/>
      <c r="H541" s="116"/>
      <c r="I541" s="116"/>
      <c r="J541" s="116"/>
      <c r="K541" s="129"/>
      <c r="L541" s="130"/>
      <c r="M541" s="117"/>
      <c r="N541" s="130"/>
      <c r="O541" s="117"/>
      <c r="P541" s="116"/>
      <c r="Q541" s="117"/>
      <c r="R541" s="116"/>
      <c r="S541" s="117"/>
    </row>
    <row r="542" spans="1:19" ht="12" customHeight="1">
      <c r="A542" s="116"/>
      <c r="B542" s="116"/>
      <c r="C542" s="116"/>
      <c r="D542" s="116"/>
      <c r="E542" s="116"/>
      <c r="F542" s="116"/>
      <c r="G542" s="116"/>
      <c r="H542" s="116"/>
      <c r="I542" s="116"/>
      <c r="J542" s="116"/>
      <c r="K542" s="129"/>
      <c r="L542" s="130"/>
      <c r="M542" s="117"/>
      <c r="N542" s="130"/>
      <c r="O542" s="117"/>
      <c r="P542" s="116"/>
      <c r="Q542" s="117"/>
      <c r="R542" s="116"/>
      <c r="S542" s="117"/>
    </row>
    <row r="543" spans="1:19" ht="12" customHeight="1">
      <c r="A543" s="116"/>
      <c r="B543" s="116"/>
      <c r="C543" s="116"/>
      <c r="D543" s="116"/>
      <c r="E543" s="116"/>
      <c r="F543" s="116"/>
      <c r="G543" s="116"/>
      <c r="H543" s="116"/>
      <c r="I543" s="116"/>
      <c r="J543" s="116"/>
      <c r="K543" s="129"/>
      <c r="L543" s="130"/>
      <c r="M543" s="117"/>
      <c r="N543" s="130"/>
      <c r="O543" s="117"/>
      <c r="P543" s="116"/>
      <c r="Q543" s="117"/>
      <c r="R543" s="116"/>
      <c r="S543" s="117"/>
    </row>
    <row r="544" spans="1:19" ht="12" customHeight="1">
      <c r="A544" s="116"/>
      <c r="B544" s="116"/>
      <c r="C544" s="116"/>
      <c r="D544" s="116"/>
      <c r="E544" s="116"/>
      <c r="F544" s="116"/>
      <c r="G544" s="116"/>
      <c r="H544" s="116"/>
      <c r="I544" s="116"/>
      <c r="J544" s="116"/>
      <c r="K544" s="129"/>
      <c r="L544" s="130"/>
      <c r="M544" s="117"/>
      <c r="N544" s="130"/>
      <c r="O544" s="117"/>
      <c r="P544" s="116"/>
      <c r="Q544" s="117"/>
      <c r="R544" s="116"/>
      <c r="S544" s="117"/>
    </row>
    <row r="545" spans="1:19" ht="12" customHeight="1">
      <c r="A545" s="116"/>
      <c r="B545" s="116"/>
      <c r="C545" s="116"/>
      <c r="D545" s="116"/>
      <c r="E545" s="116"/>
      <c r="F545" s="116"/>
      <c r="G545" s="116"/>
      <c r="H545" s="116"/>
      <c r="I545" s="116"/>
      <c r="J545" s="116"/>
      <c r="K545" s="129"/>
      <c r="L545" s="130"/>
      <c r="M545" s="117"/>
      <c r="N545" s="130"/>
      <c r="O545" s="117"/>
      <c r="P545" s="116"/>
      <c r="Q545" s="117"/>
      <c r="R545" s="116"/>
      <c r="S545" s="117"/>
    </row>
    <row r="546" spans="1:19" ht="12" customHeight="1">
      <c r="A546" s="116"/>
      <c r="B546" s="116"/>
      <c r="C546" s="116"/>
      <c r="D546" s="116"/>
      <c r="E546" s="116"/>
      <c r="F546" s="116"/>
      <c r="G546" s="116"/>
      <c r="H546" s="116"/>
      <c r="I546" s="116"/>
      <c r="J546" s="116"/>
      <c r="K546" s="129"/>
      <c r="L546" s="130"/>
      <c r="M546" s="117"/>
      <c r="N546" s="130"/>
      <c r="O546" s="117"/>
      <c r="P546" s="116"/>
      <c r="Q546" s="117"/>
      <c r="R546" s="116"/>
      <c r="S546" s="117"/>
    </row>
    <row r="547" spans="1:19" ht="12" customHeight="1">
      <c r="A547" s="116"/>
      <c r="B547" s="116"/>
      <c r="C547" s="116"/>
      <c r="D547" s="116"/>
      <c r="E547" s="116"/>
      <c r="F547" s="116"/>
      <c r="G547" s="116"/>
      <c r="H547" s="116"/>
      <c r="I547" s="116"/>
      <c r="J547" s="116"/>
      <c r="K547" s="129"/>
      <c r="L547" s="130"/>
      <c r="M547" s="117"/>
      <c r="N547" s="130"/>
      <c r="O547" s="117"/>
      <c r="P547" s="116"/>
      <c r="Q547" s="117"/>
      <c r="R547" s="116"/>
      <c r="S547" s="117"/>
    </row>
    <row r="548" spans="1:19" ht="12" customHeight="1">
      <c r="A548" s="116"/>
      <c r="B548" s="116"/>
      <c r="C548" s="116"/>
      <c r="D548" s="116"/>
      <c r="E548" s="116"/>
      <c r="F548" s="116"/>
      <c r="G548" s="116"/>
      <c r="H548" s="116"/>
      <c r="I548" s="116"/>
      <c r="J548" s="116"/>
      <c r="K548" s="129"/>
      <c r="L548" s="130"/>
      <c r="M548" s="117"/>
      <c r="N548" s="130"/>
      <c r="O548" s="117"/>
      <c r="P548" s="116"/>
      <c r="Q548" s="117"/>
      <c r="R548" s="116"/>
      <c r="S548" s="117"/>
    </row>
    <row r="549" spans="1:19" ht="12" customHeight="1">
      <c r="A549" s="116"/>
      <c r="B549" s="116"/>
      <c r="C549" s="116"/>
      <c r="D549" s="116"/>
      <c r="E549" s="116"/>
      <c r="F549" s="116"/>
      <c r="G549" s="116"/>
      <c r="H549" s="116"/>
      <c r="I549" s="116"/>
      <c r="J549" s="116"/>
      <c r="K549" s="129"/>
      <c r="L549" s="130"/>
      <c r="M549" s="117"/>
      <c r="N549" s="130"/>
      <c r="O549" s="117"/>
      <c r="P549" s="116"/>
      <c r="Q549" s="117"/>
      <c r="R549" s="116"/>
      <c r="S549" s="117"/>
    </row>
    <row r="550" spans="1:19" ht="12" customHeight="1">
      <c r="A550" s="116"/>
      <c r="B550" s="116"/>
      <c r="C550" s="116"/>
      <c r="D550" s="116"/>
      <c r="E550" s="116"/>
      <c r="F550" s="116"/>
      <c r="G550" s="116"/>
      <c r="H550" s="116"/>
      <c r="I550" s="116"/>
      <c r="J550" s="116"/>
      <c r="K550" s="129"/>
      <c r="L550" s="130"/>
      <c r="M550" s="117"/>
      <c r="N550" s="130"/>
      <c r="O550" s="117"/>
      <c r="P550" s="116"/>
      <c r="Q550" s="117"/>
      <c r="R550" s="116"/>
      <c r="S550" s="117"/>
    </row>
    <row r="551" spans="1:19" ht="12" customHeight="1">
      <c r="A551" s="116"/>
      <c r="B551" s="116"/>
      <c r="C551" s="116"/>
      <c r="D551" s="116"/>
      <c r="E551" s="116"/>
      <c r="F551" s="116"/>
      <c r="G551" s="116"/>
      <c r="H551" s="116"/>
      <c r="I551" s="116"/>
      <c r="J551" s="116"/>
      <c r="K551" s="129"/>
      <c r="L551" s="130"/>
      <c r="M551" s="117"/>
      <c r="N551" s="130"/>
      <c r="O551" s="117"/>
      <c r="P551" s="116"/>
      <c r="Q551" s="117"/>
      <c r="R551" s="116"/>
      <c r="S551" s="117"/>
    </row>
    <row r="552" spans="1:19" ht="12" customHeight="1">
      <c r="A552" s="116"/>
      <c r="B552" s="116"/>
      <c r="C552" s="116"/>
      <c r="D552" s="116"/>
      <c r="E552" s="116"/>
      <c r="F552" s="116"/>
      <c r="G552" s="116"/>
      <c r="H552" s="116"/>
      <c r="I552" s="116"/>
      <c r="J552" s="116"/>
      <c r="K552" s="129"/>
      <c r="L552" s="130"/>
      <c r="M552" s="117"/>
      <c r="N552" s="130"/>
      <c r="O552" s="117"/>
      <c r="P552" s="116"/>
      <c r="Q552" s="117"/>
      <c r="R552" s="116"/>
      <c r="S552" s="117"/>
    </row>
    <row r="553" spans="1:19" ht="12" customHeight="1">
      <c r="A553" s="116"/>
      <c r="B553" s="116"/>
      <c r="C553" s="116"/>
      <c r="D553" s="116"/>
      <c r="E553" s="116"/>
      <c r="F553" s="116"/>
      <c r="G553" s="116"/>
      <c r="H553" s="116"/>
      <c r="I553" s="116"/>
      <c r="J553" s="116"/>
      <c r="K553" s="129"/>
      <c r="L553" s="130"/>
      <c r="M553" s="117"/>
      <c r="N553" s="130"/>
      <c r="O553" s="117"/>
      <c r="P553" s="116"/>
      <c r="Q553" s="117"/>
      <c r="R553" s="116"/>
      <c r="S553" s="117"/>
    </row>
    <row r="554" spans="1:19" ht="12" customHeight="1">
      <c r="A554" s="116"/>
      <c r="B554" s="116"/>
      <c r="C554" s="116"/>
      <c r="D554" s="116"/>
      <c r="E554" s="116"/>
      <c r="F554" s="116"/>
      <c r="G554" s="116"/>
      <c r="H554" s="116"/>
      <c r="I554" s="116"/>
      <c r="J554" s="116"/>
      <c r="K554" s="129"/>
      <c r="L554" s="130"/>
      <c r="M554" s="117"/>
      <c r="N554" s="130"/>
      <c r="O554" s="117"/>
      <c r="P554" s="116"/>
      <c r="Q554" s="117"/>
      <c r="R554" s="116"/>
      <c r="S554" s="117"/>
    </row>
    <row r="555" spans="1:19" ht="12" customHeight="1">
      <c r="A555" s="116"/>
      <c r="B555" s="116"/>
      <c r="C555" s="116"/>
      <c r="D555" s="116"/>
      <c r="E555" s="116"/>
      <c r="F555" s="116"/>
      <c r="G555" s="116"/>
      <c r="H555" s="116"/>
      <c r="I555" s="116"/>
      <c r="J555" s="116"/>
      <c r="K555" s="129"/>
      <c r="L555" s="130"/>
      <c r="M555" s="117"/>
      <c r="N555" s="130"/>
      <c r="O555" s="117"/>
      <c r="P555" s="116"/>
      <c r="Q555" s="117"/>
      <c r="R555" s="116"/>
      <c r="S555" s="117"/>
    </row>
    <row r="556" spans="1:19" ht="12" customHeight="1">
      <c r="A556" s="116"/>
      <c r="B556" s="116"/>
      <c r="C556" s="116"/>
      <c r="D556" s="116"/>
      <c r="E556" s="116"/>
      <c r="F556" s="116"/>
      <c r="G556" s="116"/>
      <c r="H556" s="116"/>
      <c r="I556" s="116"/>
      <c r="J556" s="116"/>
      <c r="K556" s="129"/>
      <c r="L556" s="130"/>
      <c r="M556" s="117"/>
      <c r="N556" s="130"/>
      <c r="O556" s="117"/>
      <c r="P556" s="116"/>
      <c r="Q556" s="117"/>
      <c r="R556" s="116"/>
      <c r="S556" s="117"/>
    </row>
    <row r="557" spans="1:19" ht="12" customHeight="1">
      <c r="A557" s="116"/>
      <c r="B557" s="116"/>
      <c r="C557" s="116"/>
      <c r="D557" s="116"/>
      <c r="E557" s="116"/>
      <c r="F557" s="116"/>
      <c r="G557" s="116"/>
      <c r="H557" s="116"/>
      <c r="I557" s="116"/>
      <c r="J557" s="116"/>
      <c r="K557" s="129"/>
      <c r="L557" s="130"/>
      <c r="M557" s="117"/>
      <c r="N557" s="130"/>
      <c r="O557" s="117"/>
      <c r="P557" s="116"/>
      <c r="Q557" s="117"/>
      <c r="R557" s="116"/>
      <c r="S557" s="117"/>
    </row>
    <row r="558" spans="1:19" ht="12" customHeight="1">
      <c r="A558" s="116"/>
      <c r="B558" s="116"/>
      <c r="C558" s="116"/>
      <c r="D558" s="116"/>
      <c r="E558" s="116"/>
      <c r="F558" s="116"/>
      <c r="G558" s="116"/>
      <c r="H558" s="116"/>
      <c r="I558" s="116"/>
      <c r="J558" s="116"/>
      <c r="K558" s="129"/>
      <c r="L558" s="130"/>
      <c r="M558" s="117"/>
      <c r="N558" s="130"/>
      <c r="O558" s="117"/>
      <c r="P558" s="116"/>
      <c r="Q558" s="117"/>
      <c r="R558" s="116"/>
      <c r="S558" s="117"/>
    </row>
    <row r="559" spans="1:19" ht="12" customHeight="1">
      <c r="A559" s="116"/>
      <c r="B559" s="116"/>
      <c r="C559" s="116"/>
      <c r="D559" s="116"/>
      <c r="E559" s="116"/>
      <c r="F559" s="116"/>
      <c r="G559" s="116"/>
      <c r="H559" s="116"/>
      <c r="I559" s="116"/>
      <c r="J559" s="116"/>
      <c r="K559" s="129"/>
      <c r="L559" s="130"/>
      <c r="M559" s="117"/>
      <c r="N559" s="130"/>
      <c r="O559" s="117"/>
      <c r="P559" s="116"/>
      <c r="Q559" s="117"/>
      <c r="R559" s="116"/>
      <c r="S559" s="117"/>
    </row>
    <row r="560" spans="1:19" ht="12" customHeight="1">
      <c r="A560" s="116"/>
      <c r="B560" s="116"/>
      <c r="C560" s="116"/>
      <c r="D560" s="116"/>
      <c r="E560" s="116"/>
      <c r="F560" s="116"/>
      <c r="G560" s="116"/>
      <c r="H560" s="116"/>
      <c r="I560" s="116"/>
      <c r="J560" s="116"/>
      <c r="K560" s="129"/>
      <c r="L560" s="130"/>
      <c r="M560" s="117"/>
      <c r="N560" s="130"/>
      <c r="O560" s="117"/>
      <c r="P560" s="116"/>
      <c r="Q560" s="117"/>
      <c r="R560" s="116"/>
      <c r="S560" s="117"/>
    </row>
    <row r="561" spans="1:19" ht="12" customHeight="1">
      <c r="A561" s="116"/>
      <c r="B561" s="116"/>
      <c r="C561" s="116"/>
      <c r="D561" s="116"/>
      <c r="E561" s="116"/>
      <c r="F561" s="116"/>
      <c r="G561" s="116"/>
      <c r="H561" s="116"/>
      <c r="I561" s="116"/>
      <c r="J561" s="116"/>
      <c r="K561" s="129"/>
      <c r="L561" s="130"/>
      <c r="M561" s="117"/>
      <c r="N561" s="130"/>
      <c r="O561" s="117"/>
      <c r="P561" s="116"/>
      <c r="Q561" s="117"/>
      <c r="R561" s="116"/>
      <c r="S561" s="117"/>
    </row>
    <row r="562" spans="1:19" ht="12" customHeight="1">
      <c r="A562" s="116"/>
      <c r="B562" s="116"/>
      <c r="C562" s="116"/>
      <c r="D562" s="116"/>
      <c r="E562" s="116"/>
      <c r="F562" s="116"/>
      <c r="G562" s="116"/>
      <c r="H562" s="116"/>
      <c r="I562" s="116"/>
      <c r="J562" s="116"/>
      <c r="K562" s="129"/>
      <c r="L562" s="130"/>
      <c r="M562" s="117"/>
      <c r="N562" s="130"/>
      <c r="O562" s="117"/>
      <c r="P562" s="116"/>
      <c r="Q562" s="117"/>
      <c r="R562" s="116"/>
      <c r="S562" s="117"/>
    </row>
    <row r="563" spans="1:19" ht="12" customHeight="1">
      <c r="A563" s="116"/>
      <c r="B563" s="116"/>
      <c r="C563" s="116"/>
      <c r="D563" s="116"/>
      <c r="E563" s="116"/>
      <c r="F563" s="116"/>
      <c r="G563" s="116"/>
      <c r="H563" s="116"/>
      <c r="I563" s="116"/>
      <c r="J563" s="116"/>
      <c r="K563" s="129"/>
      <c r="L563" s="130"/>
      <c r="M563" s="117"/>
      <c r="N563" s="130"/>
      <c r="O563" s="117"/>
      <c r="P563" s="116"/>
      <c r="Q563" s="117"/>
      <c r="R563" s="116"/>
      <c r="S563" s="117"/>
    </row>
    <row r="564" spans="1:19" ht="12" customHeight="1">
      <c r="A564" s="116"/>
      <c r="B564" s="116"/>
      <c r="C564" s="116"/>
      <c r="D564" s="116"/>
      <c r="E564" s="116"/>
      <c r="F564" s="116"/>
      <c r="G564" s="116"/>
      <c r="H564" s="116"/>
      <c r="I564" s="116"/>
      <c r="J564" s="116"/>
      <c r="K564" s="129"/>
      <c r="L564" s="130"/>
      <c r="M564" s="117"/>
      <c r="N564" s="130"/>
      <c r="O564" s="117"/>
      <c r="P564" s="116"/>
      <c r="Q564" s="117"/>
      <c r="R564" s="116"/>
      <c r="S564" s="117"/>
    </row>
    <row r="565" spans="1:19" ht="12" customHeight="1">
      <c r="A565" s="116"/>
      <c r="B565" s="116"/>
      <c r="C565" s="116"/>
      <c r="D565" s="116"/>
      <c r="E565" s="116"/>
      <c r="F565" s="116"/>
      <c r="G565" s="116"/>
      <c r="H565" s="116"/>
      <c r="I565" s="116"/>
      <c r="J565" s="116"/>
      <c r="K565" s="129"/>
      <c r="L565" s="130"/>
      <c r="M565" s="117"/>
      <c r="N565" s="130"/>
      <c r="O565" s="117"/>
      <c r="P565" s="116"/>
      <c r="Q565" s="117"/>
      <c r="R565" s="116"/>
      <c r="S565" s="117"/>
    </row>
    <row r="566" spans="1:19" ht="12" customHeight="1">
      <c r="A566" s="116"/>
      <c r="B566" s="116"/>
      <c r="C566" s="116"/>
      <c r="D566" s="116"/>
      <c r="E566" s="116"/>
      <c r="F566" s="116"/>
      <c r="G566" s="116"/>
      <c r="H566" s="116"/>
      <c r="I566" s="116"/>
      <c r="J566" s="116"/>
      <c r="K566" s="129"/>
      <c r="L566" s="130"/>
      <c r="M566" s="117"/>
      <c r="N566" s="130"/>
      <c r="O566" s="117"/>
      <c r="P566" s="116"/>
      <c r="Q566" s="117"/>
      <c r="R566" s="116"/>
      <c r="S566" s="117"/>
    </row>
    <row r="567" spans="1:19" ht="12" customHeight="1">
      <c r="A567" s="116"/>
      <c r="B567" s="116"/>
      <c r="C567" s="116"/>
      <c r="D567" s="116"/>
      <c r="E567" s="116"/>
      <c r="F567" s="116"/>
      <c r="G567" s="116"/>
      <c r="H567" s="116"/>
      <c r="I567" s="116"/>
      <c r="J567" s="116"/>
      <c r="K567" s="129"/>
      <c r="L567" s="130"/>
      <c r="M567" s="117"/>
      <c r="N567" s="130"/>
      <c r="O567" s="117"/>
      <c r="P567" s="116"/>
      <c r="Q567" s="117"/>
      <c r="R567" s="116"/>
      <c r="S567" s="117"/>
    </row>
    <row r="568" spans="1:19" ht="12" customHeight="1">
      <c r="A568" s="116"/>
      <c r="B568" s="116"/>
      <c r="C568" s="116"/>
      <c r="D568" s="116"/>
      <c r="E568" s="116"/>
      <c r="F568" s="116"/>
      <c r="G568" s="116"/>
      <c r="H568" s="116"/>
      <c r="I568" s="116"/>
      <c r="J568" s="116"/>
      <c r="K568" s="129"/>
      <c r="L568" s="130"/>
      <c r="M568" s="117"/>
      <c r="N568" s="130"/>
      <c r="O568" s="117"/>
      <c r="P568" s="116"/>
      <c r="Q568" s="117"/>
      <c r="R568" s="116"/>
      <c r="S568" s="117"/>
    </row>
    <row r="569" spans="1:19" ht="12" customHeight="1">
      <c r="A569" s="116"/>
      <c r="B569" s="116"/>
      <c r="C569" s="116"/>
      <c r="D569" s="116"/>
      <c r="E569" s="116"/>
      <c r="F569" s="116"/>
      <c r="G569" s="116"/>
      <c r="H569" s="116"/>
      <c r="I569" s="116"/>
      <c r="J569" s="116"/>
      <c r="K569" s="129"/>
      <c r="L569" s="130"/>
      <c r="M569" s="117"/>
      <c r="N569" s="130"/>
      <c r="O569" s="117"/>
      <c r="P569" s="116"/>
      <c r="Q569" s="117"/>
      <c r="R569" s="116"/>
      <c r="S569" s="117"/>
    </row>
    <row r="570" spans="1:19" ht="12" customHeight="1">
      <c r="A570" s="116"/>
      <c r="B570" s="116"/>
      <c r="C570" s="116"/>
      <c r="D570" s="116"/>
      <c r="E570" s="116"/>
      <c r="F570" s="116"/>
      <c r="G570" s="116"/>
      <c r="H570" s="116"/>
      <c r="I570" s="116"/>
      <c r="J570" s="116"/>
      <c r="K570" s="129"/>
      <c r="L570" s="130"/>
      <c r="M570" s="117"/>
      <c r="N570" s="130"/>
      <c r="O570" s="117"/>
      <c r="P570" s="116"/>
      <c r="Q570" s="117"/>
      <c r="R570" s="116"/>
      <c r="S570" s="117"/>
    </row>
    <row r="571" spans="1:19" ht="12" customHeight="1">
      <c r="A571" s="116"/>
      <c r="B571" s="116"/>
      <c r="C571" s="116"/>
      <c r="D571" s="116"/>
      <c r="E571" s="116"/>
      <c r="F571" s="116"/>
      <c r="G571" s="116"/>
      <c r="H571" s="116"/>
      <c r="I571" s="116"/>
      <c r="J571" s="116"/>
      <c r="K571" s="129"/>
      <c r="L571" s="130"/>
      <c r="M571" s="117"/>
      <c r="N571" s="130"/>
      <c r="O571" s="117"/>
      <c r="P571" s="116"/>
      <c r="Q571" s="117"/>
      <c r="R571" s="116"/>
      <c r="S571" s="117"/>
    </row>
    <row r="572" spans="1:19" ht="12" customHeight="1">
      <c r="A572" s="116"/>
      <c r="B572" s="116"/>
      <c r="C572" s="116"/>
      <c r="D572" s="116"/>
      <c r="E572" s="116"/>
      <c r="F572" s="116"/>
      <c r="G572" s="116"/>
      <c r="H572" s="116"/>
      <c r="I572" s="116"/>
      <c r="J572" s="116"/>
      <c r="K572" s="129"/>
      <c r="L572" s="130"/>
      <c r="M572" s="117"/>
      <c r="N572" s="130"/>
      <c r="O572" s="117"/>
      <c r="P572" s="116"/>
      <c r="Q572" s="117"/>
      <c r="R572" s="116"/>
      <c r="S572" s="117"/>
    </row>
    <row r="573" spans="1:19" ht="12" customHeight="1">
      <c r="A573" s="116"/>
      <c r="B573" s="116"/>
      <c r="C573" s="116"/>
      <c r="D573" s="116"/>
      <c r="E573" s="116"/>
      <c r="F573" s="116"/>
      <c r="G573" s="116"/>
      <c r="H573" s="116"/>
      <c r="I573" s="116"/>
      <c r="J573" s="116"/>
      <c r="K573" s="129"/>
      <c r="L573" s="130"/>
      <c r="M573" s="117"/>
      <c r="N573" s="130"/>
      <c r="O573" s="117"/>
      <c r="P573" s="116"/>
      <c r="Q573" s="117"/>
      <c r="R573" s="116"/>
      <c r="S573" s="117"/>
    </row>
    <row r="574" spans="1:19" ht="12" customHeight="1">
      <c r="A574" s="116"/>
      <c r="B574" s="116"/>
      <c r="C574" s="116"/>
      <c r="D574" s="116"/>
      <c r="E574" s="116"/>
      <c r="F574" s="116"/>
      <c r="G574" s="116"/>
      <c r="H574" s="116"/>
      <c r="I574" s="116"/>
      <c r="J574" s="116"/>
      <c r="K574" s="129"/>
      <c r="L574" s="130"/>
      <c r="M574" s="117"/>
      <c r="N574" s="130"/>
      <c r="O574" s="117"/>
      <c r="P574" s="116"/>
      <c r="Q574" s="117"/>
      <c r="R574" s="116"/>
      <c r="S574" s="117"/>
    </row>
    <row r="575" spans="1:19" ht="12" customHeight="1">
      <c r="A575" s="116"/>
      <c r="B575" s="116"/>
      <c r="C575" s="116"/>
      <c r="D575" s="116"/>
      <c r="E575" s="116"/>
      <c r="F575" s="116"/>
      <c r="G575" s="116"/>
      <c r="H575" s="116"/>
      <c r="I575" s="116"/>
      <c r="J575" s="116"/>
      <c r="K575" s="129"/>
      <c r="L575" s="130"/>
      <c r="M575" s="117"/>
      <c r="N575" s="130"/>
      <c r="O575" s="117"/>
      <c r="P575" s="116"/>
      <c r="Q575" s="117"/>
      <c r="R575" s="116"/>
      <c r="S575" s="117"/>
    </row>
    <row r="576" spans="1:19" ht="12" customHeight="1">
      <c r="A576" s="116"/>
      <c r="B576" s="116"/>
      <c r="C576" s="116"/>
      <c r="D576" s="116"/>
      <c r="E576" s="116"/>
      <c r="F576" s="116"/>
      <c r="G576" s="116"/>
      <c r="H576" s="116"/>
      <c r="I576" s="116"/>
      <c r="J576" s="116"/>
      <c r="K576" s="129"/>
      <c r="L576" s="130"/>
      <c r="M576" s="117"/>
      <c r="N576" s="130"/>
      <c r="O576" s="117"/>
      <c r="P576" s="116"/>
      <c r="Q576" s="117"/>
      <c r="R576" s="116"/>
      <c r="S576" s="117"/>
    </row>
    <row r="577" spans="1:19" ht="12" customHeight="1">
      <c r="A577" s="116"/>
      <c r="B577" s="116"/>
      <c r="C577" s="116"/>
      <c r="D577" s="116"/>
      <c r="E577" s="116"/>
      <c r="F577" s="116"/>
      <c r="G577" s="116"/>
      <c r="H577" s="116"/>
      <c r="I577" s="116"/>
      <c r="J577" s="116"/>
      <c r="K577" s="129"/>
      <c r="L577" s="130"/>
      <c r="M577" s="117"/>
      <c r="N577" s="130"/>
      <c r="O577" s="117"/>
      <c r="P577" s="116"/>
      <c r="Q577" s="117"/>
      <c r="R577" s="116"/>
      <c r="S577" s="117"/>
    </row>
    <row r="578" spans="1:19" ht="12" customHeight="1">
      <c r="A578" s="116"/>
      <c r="B578" s="116"/>
      <c r="C578" s="116"/>
      <c r="D578" s="116"/>
      <c r="E578" s="116"/>
      <c r="F578" s="116"/>
      <c r="G578" s="116"/>
      <c r="H578" s="116"/>
      <c r="I578" s="116"/>
      <c r="J578" s="116"/>
      <c r="K578" s="129"/>
      <c r="L578" s="130"/>
      <c r="M578" s="117"/>
      <c r="N578" s="130"/>
      <c r="O578" s="117"/>
      <c r="P578" s="116"/>
      <c r="Q578" s="117"/>
      <c r="R578" s="116"/>
      <c r="S578" s="117"/>
    </row>
    <row r="579" spans="1:19" ht="12" customHeight="1">
      <c r="A579" s="116"/>
      <c r="B579" s="116"/>
      <c r="C579" s="116"/>
      <c r="D579" s="116"/>
      <c r="E579" s="116"/>
      <c r="F579" s="116"/>
      <c r="G579" s="116"/>
      <c r="H579" s="116"/>
      <c r="I579" s="116"/>
      <c r="J579" s="116"/>
      <c r="K579" s="129"/>
      <c r="L579" s="130"/>
      <c r="M579" s="117"/>
      <c r="N579" s="130"/>
      <c r="O579" s="117"/>
      <c r="P579" s="116"/>
      <c r="Q579" s="117"/>
      <c r="R579" s="116"/>
      <c r="S579" s="117"/>
    </row>
    <row r="580" spans="1:19" ht="12" customHeight="1">
      <c r="A580" s="116"/>
      <c r="B580" s="116"/>
      <c r="C580" s="116"/>
      <c r="D580" s="116"/>
      <c r="E580" s="116"/>
      <c r="F580" s="116"/>
      <c r="G580" s="116"/>
      <c r="H580" s="116"/>
      <c r="I580" s="116"/>
      <c r="J580" s="116"/>
      <c r="K580" s="129"/>
      <c r="L580" s="130"/>
      <c r="M580" s="117"/>
      <c r="N580" s="130"/>
      <c r="O580" s="117"/>
      <c r="P580" s="116"/>
      <c r="Q580" s="117"/>
      <c r="R580" s="116"/>
      <c r="S580" s="117"/>
    </row>
    <row r="581" spans="1:19" ht="12" customHeight="1">
      <c r="A581" s="116"/>
      <c r="B581" s="116"/>
      <c r="C581" s="116"/>
      <c r="D581" s="116"/>
      <c r="E581" s="116"/>
      <c r="F581" s="116"/>
      <c r="G581" s="116"/>
      <c r="H581" s="116"/>
      <c r="I581" s="116"/>
      <c r="J581" s="116"/>
      <c r="K581" s="129"/>
      <c r="L581" s="130"/>
      <c r="M581" s="117"/>
      <c r="N581" s="130"/>
      <c r="O581" s="117"/>
      <c r="P581" s="116"/>
      <c r="Q581" s="117"/>
      <c r="R581" s="116"/>
      <c r="S581" s="117"/>
    </row>
    <row r="582" spans="1:19" ht="12" customHeight="1">
      <c r="A582" s="116"/>
      <c r="B582" s="116"/>
      <c r="C582" s="116"/>
      <c r="D582" s="116"/>
      <c r="E582" s="116"/>
      <c r="F582" s="116"/>
      <c r="G582" s="116"/>
      <c r="H582" s="116"/>
      <c r="I582" s="116"/>
      <c r="J582" s="116"/>
      <c r="K582" s="129"/>
      <c r="L582" s="130"/>
      <c r="M582" s="117"/>
      <c r="N582" s="130"/>
      <c r="O582" s="117"/>
      <c r="P582" s="116"/>
      <c r="Q582" s="117"/>
      <c r="R582" s="116"/>
      <c r="S582" s="117"/>
    </row>
    <row r="583" spans="1:19" ht="12" customHeight="1">
      <c r="A583" s="116"/>
      <c r="B583" s="116"/>
      <c r="C583" s="116"/>
      <c r="D583" s="116"/>
      <c r="E583" s="116"/>
      <c r="F583" s="116"/>
      <c r="G583" s="116"/>
      <c r="H583" s="116"/>
      <c r="I583" s="116"/>
      <c r="J583" s="116"/>
      <c r="K583" s="129"/>
      <c r="L583" s="130"/>
      <c r="M583" s="117"/>
      <c r="N583" s="130"/>
      <c r="O583" s="117"/>
      <c r="P583" s="116"/>
      <c r="Q583" s="117"/>
      <c r="R583" s="116"/>
      <c r="S583" s="117"/>
    </row>
    <row r="584" spans="1:19" ht="12" customHeight="1">
      <c r="A584" s="116"/>
      <c r="B584" s="116"/>
      <c r="C584" s="116"/>
      <c r="D584" s="116"/>
      <c r="E584" s="116"/>
      <c r="F584" s="116"/>
      <c r="G584" s="116"/>
      <c r="H584" s="116"/>
      <c r="I584" s="116"/>
      <c r="J584" s="116"/>
      <c r="K584" s="129"/>
      <c r="L584" s="130"/>
      <c r="M584" s="117"/>
      <c r="N584" s="130"/>
      <c r="O584" s="117"/>
      <c r="P584" s="116"/>
      <c r="Q584" s="117"/>
      <c r="R584" s="116"/>
      <c r="S584" s="117"/>
    </row>
    <row r="585" spans="1:19" ht="12" customHeight="1">
      <c r="A585" s="116"/>
      <c r="B585" s="116"/>
      <c r="C585" s="116"/>
      <c r="D585" s="116"/>
      <c r="E585" s="116"/>
      <c r="F585" s="116"/>
      <c r="G585" s="116"/>
      <c r="H585" s="116"/>
      <c r="I585" s="116"/>
      <c r="J585" s="116"/>
      <c r="K585" s="129"/>
      <c r="L585" s="130"/>
      <c r="M585" s="117"/>
      <c r="N585" s="130"/>
      <c r="O585" s="117"/>
      <c r="P585" s="116"/>
      <c r="Q585" s="117"/>
      <c r="R585" s="116"/>
      <c r="S585" s="117"/>
    </row>
    <row r="586" spans="1:19" ht="12" customHeight="1">
      <c r="A586" s="116"/>
      <c r="B586" s="116"/>
      <c r="C586" s="116"/>
      <c r="D586" s="116"/>
      <c r="E586" s="116"/>
      <c r="F586" s="116"/>
      <c r="G586" s="116"/>
      <c r="H586" s="116"/>
      <c r="I586" s="116"/>
      <c r="J586" s="116"/>
      <c r="K586" s="129"/>
      <c r="L586" s="130"/>
      <c r="M586" s="117"/>
      <c r="N586" s="130"/>
      <c r="O586" s="117"/>
      <c r="P586" s="116"/>
      <c r="Q586" s="117"/>
      <c r="R586" s="116"/>
      <c r="S586" s="117"/>
    </row>
    <row r="587" spans="1:19" ht="12" customHeight="1">
      <c r="A587" s="116"/>
      <c r="B587" s="116"/>
      <c r="C587" s="116"/>
      <c r="D587" s="116"/>
      <c r="E587" s="116"/>
      <c r="F587" s="116"/>
      <c r="G587" s="116"/>
      <c r="H587" s="116"/>
      <c r="I587" s="116"/>
      <c r="J587" s="116"/>
      <c r="K587" s="129"/>
      <c r="L587" s="130"/>
      <c r="M587" s="117"/>
      <c r="N587" s="130"/>
      <c r="O587" s="117"/>
      <c r="P587" s="116"/>
      <c r="Q587" s="117"/>
      <c r="R587" s="116"/>
      <c r="S587" s="117"/>
    </row>
    <row r="588" spans="1:19" ht="12" customHeight="1">
      <c r="A588" s="116"/>
      <c r="B588" s="116"/>
      <c r="C588" s="116"/>
      <c r="D588" s="116"/>
      <c r="E588" s="116"/>
      <c r="F588" s="116"/>
      <c r="G588" s="116"/>
      <c r="H588" s="116"/>
      <c r="I588" s="116"/>
      <c r="J588" s="116"/>
      <c r="K588" s="129"/>
      <c r="L588" s="130"/>
      <c r="M588" s="117"/>
      <c r="N588" s="130"/>
      <c r="O588" s="117"/>
      <c r="P588" s="116"/>
      <c r="Q588" s="117"/>
      <c r="R588" s="116"/>
      <c r="S588" s="117"/>
    </row>
    <row r="589" spans="1:19" ht="12" customHeight="1">
      <c r="A589" s="116"/>
      <c r="B589" s="116"/>
      <c r="C589" s="116"/>
      <c r="D589" s="116"/>
      <c r="E589" s="116"/>
      <c r="F589" s="116"/>
      <c r="G589" s="116"/>
      <c r="H589" s="116"/>
      <c r="I589" s="116"/>
      <c r="J589" s="116"/>
      <c r="K589" s="129"/>
      <c r="L589" s="130"/>
      <c r="M589" s="117"/>
      <c r="N589" s="130"/>
      <c r="O589" s="117"/>
      <c r="P589" s="116"/>
      <c r="Q589" s="117"/>
      <c r="R589" s="116"/>
      <c r="S589" s="117"/>
    </row>
    <row r="590" spans="1:19" ht="12" customHeight="1">
      <c r="A590" s="116"/>
      <c r="B590" s="116"/>
      <c r="C590" s="116"/>
      <c r="D590" s="116"/>
      <c r="E590" s="116"/>
      <c r="F590" s="116"/>
      <c r="G590" s="116"/>
      <c r="H590" s="116"/>
      <c r="I590" s="116"/>
      <c r="J590" s="116"/>
      <c r="K590" s="129"/>
      <c r="L590" s="130"/>
      <c r="M590" s="117"/>
      <c r="N590" s="130"/>
      <c r="O590" s="117"/>
      <c r="P590" s="116"/>
      <c r="Q590" s="117"/>
      <c r="R590" s="116"/>
      <c r="S590" s="117"/>
    </row>
    <row r="591" spans="1:19" ht="12" customHeight="1">
      <c r="A591" s="116"/>
      <c r="B591" s="116"/>
      <c r="C591" s="116"/>
      <c r="D591" s="116"/>
      <c r="E591" s="116"/>
      <c r="F591" s="116"/>
      <c r="G591" s="116"/>
      <c r="H591" s="116"/>
      <c r="I591" s="116"/>
      <c r="J591" s="116"/>
      <c r="K591" s="129"/>
      <c r="L591" s="130"/>
      <c r="M591" s="117"/>
      <c r="N591" s="130"/>
      <c r="O591" s="117"/>
      <c r="P591" s="116"/>
      <c r="Q591" s="117"/>
      <c r="R591" s="116"/>
      <c r="S591" s="117"/>
    </row>
    <row r="592" spans="1:19" ht="12" customHeight="1">
      <c r="A592" s="116"/>
      <c r="B592" s="116"/>
      <c r="C592" s="116"/>
      <c r="D592" s="116"/>
      <c r="E592" s="116"/>
      <c r="F592" s="116"/>
      <c r="G592" s="116"/>
      <c r="H592" s="116"/>
      <c r="I592" s="116"/>
      <c r="J592" s="116"/>
      <c r="K592" s="129"/>
      <c r="L592" s="130"/>
      <c r="M592" s="117"/>
      <c r="N592" s="130"/>
      <c r="O592" s="117"/>
      <c r="P592" s="116"/>
      <c r="Q592" s="117"/>
      <c r="R592" s="116"/>
      <c r="S592" s="117"/>
    </row>
    <row r="593" spans="1:19" ht="12" customHeight="1">
      <c r="A593" s="116"/>
      <c r="B593" s="116"/>
      <c r="C593" s="116"/>
      <c r="D593" s="116"/>
      <c r="E593" s="116"/>
      <c r="F593" s="116"/>
      <c r="G593" s="116"/>
      <c r="H593" s="116"/>
      <c r="I593" s="116"/>
      <c r="J593" s="116"/>
      <c r="K593" s="129"/>
      <c r="L593" s="130"/>
      <c r="M593" s="117"/>
      <c r="N593" s="130"/>
      <c r="O593" s="117"/>
      <c r="P593" s="116"/>
      <c r="Q593" s="117"/>
      <c r="R593" s="116"/>
      <c r="S593" s="117"/>
    </row>
    <row r="594" spans="1:19" ht="12" customHeight="1">
      <c r="A594" s="116"/>
      <c r="B594" s="116"/>
      <c r="C594" s="116"/>
      <c r="D594" s="116"/>
      <c r="E594" s="116"/>
      <c r="F594" s="116"/>
      <c r="G594" s="116"/>
      <c r="H594" s="116"/>
      <c r="I594" s="116"/>
      <c r="J594" s="116"/>
      <c r="K594" s="129"/>
      <c r="L594" s="130"/>
      <c r="M594" s="117"/>
      <c r="N594" s="130"/>
      <c r="O594" s="117"/>
      <c r="P594" s="116"/>
      <c r="Q594" s="117"/>
      <c r="R594" s="116"/>
      <c r="S594" s="117"/>
    </row>
    <row r="595" spans="1:19" ht="12" customHeight="1">
      <c r="A595" s="116"/>
      <c r="B595" s="116"/>
      <c r="C595" s="116"/>
      <c r="D595" s="116"/>
      <c r="E595" s="116"/>
      <c r="F595" s="116"/>
      <c r="G595" s="116"/>
      <c r="H595" s="116"/>
      <c r="I595" s="116"/>
      <c r="J595" s="116"/>
      <c r="K595" s="129"/>
      <c r="L595" s="130"/>
      <c r="M595" s="117"/>
      <c r="N595" s="130"/>
      <c r="O595" s="117"/>
      <c r="P595" s="116"/>
      <c r="Q595" s="117"/>
      <c r="R595" s="116"/>
      <c r="S595" s="117"/>
    </row>
    <row r="596" spans="1:19" ht="12" customHeight="1">
      <c r="A596" s="116"/>
      <c r="B596" s="116"/>
      <c r="C596" s="116"/>
      <c r="D596" s="116"/>
      <c r="E596" s="116"/>
      <c r="F596" s="116"/>
      <c r="G596" s="116"/>
      <c r="H596" s="116"/>
      <c r="I596" s="116"/>
      <c r="J596" s="116"/>
      <c r="K596" s="129"/>
      <c r="L596" s="130"/>
      <c r="M596" s="117"/>
      <c r="N596" s="130"/>
      <c r="O596" s="117"/>
      <c r="P596" s="116"/>
      <c r="Q596" s="117"/>
      <c r="R596" s="116"/>
      <c r="S596" s="117"/>
    </row>
    <row r="597" spans="1:19" ht="12" customHeight="1">
      <c r="A597" s="116"/>
      <c r="B597" s="116"/>
      <c r="C597" s="116"/>
      <c r="D597" s="116"/>
      <c r="E597" s="116"/>
      <c r="F597" s="116"/>
      <c r="G597" s="116"/>
      <c r="H597" s="116"/>
      <c r="I597" s="116"/>
      <c r="J597" s="116"/>
      <c r="K597" s="129"/>
      <c r="L597" s="130"/>
      <c r="M597" s="117"/>
      <c r="N597" s="130"/>
      <c r="O597" s="117"/>
      <c r="P597" s="116"/>
      <c r="Q597" s="117"/>
      <c r="R597" s="116"/>
      <c r="S597" s="117"/>
    </row>
    <row r="598" spans="1:19" ht="12" customHeight="1">
      <c r="A598" s="116"/>
      <c r="B598" s="116"/>
      <c r="C598" s="116"/>
      <c r="D598" s="116"/>
      <c r="E598" s="116"/>
      <c r="F598" s="116"/>
      <c r="G598" s="116"/>
      <c r="H598" s="116"/>
      <c r="I598" s="116"/>
      <c r="J598" s="116"/>
      <c r="K598" s="129"/>
      <c r="L598" s="130"/>
      <c r="M598" s="117"/>
      <c r="N598" s="130"/>
      <c r="O598" s="117"/>
      <c r="P598" s="116"/>
      <c r="Q598" s="117"/>
      <c r="R598" s="116"/>
      <c r="S598" s="117"/>
    </row>
    <row r="599" spans="1:19" ht="12" customHeight="1">
      <c r="A599" s="116"/>
      <c r="B599" s="116"/>
      <c r="C599" s="116"/>
      <c r="D599" s="116"/>
      <c r="E599" s="116"/>
      <c r="F599" s="116"/>
      <c r="G599" s="116"/>
      <c r="H599" s="116"/>
      <c r="I599" s="116"/>
      <c r="J599" s="116"/>
      <c r="K599" s="129"/>
      <c r="L599" s="130"/>
      <c r="M599" s="117"/>
      <c r="N599" s="130"/>
      <c r="O599" s="117"/>
      <c r="P599" s="116"/>
      <c r="Q599" s="117"/>
      <c r="R599" s="116"/>
      <c r="S599" s="117"/>
    </row>
    <row r="600" spans="1:19" ht="12" customHeight="1">
      <c r="A600" s="116"/>
      <c r="B600" s="116"/>
      <c r="C600" s="116"/>
      <c r="D600" s="116"/>
      <c r="E600" s="116"/>
      <c r="F600" s="116"/>
      <c r="G600" s="116"/>
      <c r="H600" s="116"/>
      <c r="I600" s="116"/>
      <c r="J600" s="116"/>
      <c r="K600" s="129"/>
      <c r="L600" s="130"/>
      <c r="M600" s="117"/>
      <c r="N600" s="130"/>
      <c r="O600" s="117"/>
      <c r="P600" s="116"/>
      <c r="Q600" s="117"/>
      <c r="R600" s="116"/>
      <c r="S600" s="117"/>
    </row>
    <row r="601" spans="1:19" ht="12" customHeight="1">
      <c r="A601" s="116"/>
      <c r="B601" s="116"/>
      <c r="C601" s="116"/>
      <c r="D601" s="116"/>
      <c r="E601" s="116"/>
      <c r="F601" s="116"/>
      <c r="G601" s="116"/>
      <c r="H601" s="116"/>
      <c r="I601" s="116"/>
      <c r="J601" s="116"/>
      <c r="K601" s="129"/>
      <c r="L601" s="130"/>
      <c r="M601" s="117"/>
      <c r="N601" s="130"/>
      <c r="O601" s="117"/>
      <c r="P601" s="116"/>
      <c r="Q601" s="117"/>
      <c r="R601" s="116"/>
      <c r="S601" s="117"/>
    </row>
    <row r="602" spans="1:19" ht="12" customHeight="1">
      <c r="A602" s="116"/>
      <c r="B602" s="116"/>
      <c r="C602" s="116"/>
      <c r="D602" s="116"/>
      <c r="E602" s="116"/>
      <c r="F602" s="116"/>
      <c r="G602" s="116"/>
      <c r="H602" s="116"/>
      <c r="I602" s="116"/>
      <c r="J602" s="116"/>
      <c r="K602" s="129"/>
      <c r="L602" s="130"/>
      <c r="M602" s="117"/>
      <c r="N602" s="130"/>
      <c r="O602" s="117"/>
      <c r="P602" s="116"/>
      <c r="Q602" s="117"/>
      <c r="R602" s="116"/>
      <c r="S602" s="117"/>
    </row>
    <row r="603" spans="1:19" ht="12" customHeight="1">
      <c r="A603" s="116"/>
      <c r="B603" s="116"/>
      <c r="C603" s="116"/>
      <c r="D603" s="116"/>
      <c r="E603" s="116"/>
      <c r="F603" s="116"/>
      <c r="G603" s="116"/>
      <c r="H603" s="116"/>
      <c r="I603" s="116"/>
      <c r="J603" s="116"/>
      <c r="K603" s="129"/>
      <c r="L603" s="130"/>
      <c r="M603" s="117"/>
      <c r="N603" s="130"/>
      <c r="O603" s="117"/>
      <c r="P603" s="116"/>
      <c r="Q603" s="117"/>
      <c r="R603" s="116"/>
      <c r="S603" s="117"/>
    </row>
    <row r="604" spans="1:19" ht="12" customHeight="1">
      <c r="A604" s="116"/>
      <c r="B604" s="116"/>
      <c r="C604" s="116"/>
      <c r="D604" s="116"/>
      <c r="E604" s="116"/>
      <c r="F604" s="116"/>
      <c r="G604" s="116"/>
      <c r="H604" s="116"/>
      <c r="I604" s="116"/>
      <c r="J604" s="116"/>
      <c r="K604" s="129"/>
      <c r="L604" s="130"/>
      <c r="M604" s="117"/>
      <c r="N604" s="130"/>
      <c r="O604" s="117"/>
      <c r="P604" s="116"/>
      <c r="Q604" s="117"/>
      <c r="R604" s="116"/>
      <c r="S604" s="117"/>
    </row>
    <row r="605" spans="1:19" ht="12" customHeight="1">
      <c r="A605" s="116"/>
      <c r="B605" s="116"/>
      <c r="C605" s="116"/>
      <c r="D605" s="116"/>
      <c r="E605" s="116"/>
      <c r="F605" s="116"/>
      <c r="G605" s="116"/>
      <c r="H605" s="116"/>
      <c r="I605" s="116"/>
      <c r="J605" s="116"/>
      <c r="K605" s="129"/>
      <c r="L605" s="130"/>
      <c r="M605" s="117"/>
      <c r="N605" s="130"/>
      <c r="O605" s="117"/>
      <c r="P605" s="116"/>
      <c r="Q605" s="117"/>
      <c r="R605" s="116"/>
      <c r="S605" s="117"/>
    </row>
    <row r="606" spans="1:19" ht="12" customHeight="1">
      <c r="A606" s="116"/>
      <c r="B606" s="116"/>
      <c r="C606" s="116"/>
      <c r="D606" s="116"/>
      <c r="E606" s="116"/>
      <c r="F606" s="116"/>
      <c r="G606" s="116"/>
      <c r="H606" s="116"/>
      <c r="I606" s="116"/>
      <c r="J606" s="116"/>
      <c r="K606" s="129"/>
      <c r="L606" s="130"/>
      <c r="M606" s="117"/>
      <c r="N606" s="130"/>
      <c r="O606" s="117"/>
      <c r="P606" s="116"/>
      <c r="Q606" s="117"/>
      <c r="R606" s="116"/>
      <c r="S606" s="117"/>
    </row>
    <row r="607" spans="1:19" ht="12" customHeight="1">
      <c r="A607" s="116"/>
      <c r="B607" s="116"/>
      <c r="C607" s="116"/>
      <c r="D607" s="116"/>
      <c r="E607" s="116"/>
      <c r="F607" s="116"/>
      <c r="G607" s="116"/>
      <c r="H607" s="116"/>
      <c r="I607" s="116"/>
      <c r="J607" s="116"/>
      <c r="K607" s="129"/>
      <c r="L607" s="130"/>
      <c r="M607" s="117"/>
      <c r="N607" s="130"/>
      <c r="O607" s="117"/>
      <c r="P607" s="116"/>
      <c r="Q607" s="117"/>
      <c r="R607" s="116"/>
      <c r="S607" s="117"/>
    </row>
    <row r="608" spans="1:19" ht="12" customHeight="1">
      <c r="A608" s="116"/>
      <c r="B608" s="116"/>
      <c r="C608" s="116"/>
      <c r="D608" s="116"/>
      <c r="E608" s="116"/>
      <c r="F608" s="116"/>
      <c r="G608" s="116"/>
      <c r="H608" s="116"/>
      <c r="I608" s="116"/>
      <c r="J608" s="116"/>
      <c r="K608" s="129"/>
      <c r="L608" s="130"/>
      <c r="M608" s="117"/>
      <c r="N608" s="130"/>
      <c r="O608" s="117"/>
      <c r="P608" s="116"/>
      <c r="Q608" s="117"/>
      <c r="R608" s="116"/>
      <c r="S608" s="117"/>
    </row>
    <row r="609" spans="1:19" ht="12" customHeight="1">
      <c r="A609" s="116"/>
      <c r="B609" s="116"/>
      <c r="C609" s="116"/>
      <c r="D609" s="116"/>
      <c r="E609" s="116"/>
      <c r="F609" s="116"/>
      <c r="G609" s="116"/>
      <c r="H609" s="116"/>
      <c r="I609" s="116"/>
      <c r="J609" s="116"/>
      <c r="K609" s="129"/>
      <c r="L609" s="130"/>
      <c r="M609" s="117"/>
      <c r="N609" s="130"/>
      <c r="O609" s="117"/>
      <c r="P609" s="116"/>
      <c r="Q609" s="117"/>
      <c r="R609" s="116"/>
      <c r="S609" s="117"/>
    </row>
    <row r="610" spans="1:19" ht="12" customHeight="1">
      <c r="A610" s="116"/>
      <c r="B610" s="116"/>
      <c r="C610" s="116"/>
      <c r="D610" s="116"/>
      <c r="E610" s="116"/>
      <c r="F610" s="116"/>
      <c r="G610" s="116"/>
      <c r="H610" s="116"/>
      <c r="I610" s="116"/>
      <c r="J610" s="116"/>
      <c r="K610" s="129"/>
      <c r="L610" s="130"/>
      <c r="M610" s="117"/>
      <c r="N610" s="130"/>
      <c r="O610" s="117"/>
      <c r="P610" s="116"/>
      <c r="Q610" s="117"/>
      <c r="R610" s="116"/>
      <c r="S610" s="117"/>
    </row>
    <row r="611" spans="1:19" ht="12" customHeight="1">
      <c r="A611" s="116"/>
      <c r="B611" s="116"/>
      <c r="C611" s="116"/>
      <c r="D611" s="116"/>
      <c r="E611" s="116"/>
      <c r="F611" s="116"/>
      <c r="G611" s="116"/>
      <c r="H611" s="116"/>
      <c r="I611" s="116"/>
      <c r="J611" s="116"/>
      <c r="K611" s="129"/>
      <c r="L611" s="130"/>
      <c r="M611" s="117"/>
      <c r="N611" s="130"/>
      <c r="O611" s="117"/>
      <c r="P611" s="116"/>
      <c r="Q611" s="117"/>
      <c r="R611" s="116"/>
      <c r="S611" s="117"/>
    </row>
    <row r="612" spans="1:19" ht="12" customHeight="1">
      <c r="A612" s="116"/>
      <c r="B612" s="116"/>
      <c r="C612" s="116"/>
      <c r="D612" s="116"/>
      <c r="E612" s="116"/>
      <c r="F612" s="116"/>
      <c r="G612" s="116"/>
      <c r="H612" s="116"/>
      <c r="I612" s="116"/>
      <c r="J612" s="116"/>
      <c r="K612" s="129"/>
      <c r="L612" s="130"/>
      <c r="M612" s="117"/>
      <c r="N612" s="130"/>
      <c r="O612" s="117"/>
      <c r="P612" s="116"/>
      <c r="Q612" s="117"/>
      <c r="R612" s="116"/>
      <c r="S612" s="117"/>
    </row>
    <row r="613" spans="1:19" ht="12" customHeight="1">
      <c r="A613" s="116"/>
      <c r="B613" s="116"/>
      <c r="C613" s="116"/>
      <c r="D613" s="116"/>
      <c r="E613" s="116"/>
      <c r="F613" s="116"/>
      <c r="G613" s="116"/>
      <c r="H613" s="116"/>
      <c r="I613" s="116"/>
      <c r="J613" s="116"/>
      <c r="K613" s="129"/>
      <c r="L613" s="130"/>
      <c r="M613" s="117"/>
      <c r="N613" s="130"/>
      <c r="O613" s="117"/>
      <c r="P613" s="116"/>
      <c r="Q613" s="117"/>
      <c r="R613" s="116"/>
      <c r="S613" s="117"/>
    </row>
    <row r="614" spans="1:19" ht="12" customHeight="1">
      <c r="A614" s="116"/>
      <c r="B614" s="116"/>
      <c r="C614" s="116"/>
      <c r="D614" s="116"/>
      <c r="E614" s="116"/>
      <c r="F614" s="116"/>
      <c r="G614" s="116"/>
      <c r="H614" s="116"/>
      <c r="I614" s="116"/>
      <c r="J614" s="116"/>
      <c r="K614" s="129"/>
      <c r="L614" s="130"/>
      <c r="M614" s="117"/>
      <c r="N614" s="130"/>
      <c r="O614" s="117"/>
      <c r="P614" s="116"/>
      <c r="Q614" s="117"/>
      <c r="R614" s="116"/>
      <c r="S614" s="117"/>
    </row>
    <row r="615" spans="1:19" ht="12" customHeight="1">
      <c r="A615" s="116"/>
      <c r="B615" s="116"/>
      <c r="C615" s="116"/>
      <c r="D615" s="116"/>
      <c r="E615" s="116"/>
      <c r="F615" s="116"/>
      <c r="G615" s="116"/>
      <c r="H615" s="116"/>
      <c r="I615" s="116"/>
      <c r="J615" s="116"/>
      <c r="K615" s="129"/>
      <c r="L615" s="130"/>
      <c r="M615" s="117"/>
      <c r="N615" s="130"/>
      <c r="O615" s="117"/>
      <c r="P615" s="116"/>
      <c r="Q615" s="117"/>
      <c r="R615" s="116"/>
      <c r="S615" s="117"/>
    </row>
    <row r="616" spans="1:19" ht="12" customHeight="1">
      <c r="A616" s="116"/>
      <c r="B616" s="116"/>
      <c r="C616" s="116"/>
      <c r="D616" s="116"/>
      <c r="E616" s="116"/>
      <c r="F616" s="116"/>
      <c r="G616" s="116"/>
      <c r="H616" s="116"/>
      <c r="I616" s="116"/>
      <c r="J616" s="116"/>
      <c r="K616" s="129"/>
      <c r="L616" s="130"/>
      <c r="M616" s="117"/>
      <c r="N616" s="130"/>
      <c r="O616" s="117"/>
      <c r="P616" s="116"/>
      <c r="Q616" s="117"/>
      <c r="R616" s="116"/>
      <c r="S616" s="117"/>
    </row>
    <row r="617" spans="1:19" ht="12" customHeight="1">
      <c r="A617" s="116"/>
      <c r="B617" s="116"/>
      <c r="C617" s="116"/>
      <c r="D617" s="116"/>
      <c r="E617" s="116"/>
      <c r="F617" s="116"/>
      <c r="G617" s="116"/>
      <c r="H617" s="116"/>
      <c r="I617" s="116"/>
      <c r="J617" s="116"/>
      <c r="K617" s="129"/>
      <c r="L617" s="130"/>
      <c r="M617" s="117"/>
      <c r="N617" s="130"/>
      <c r="O617" s="117"/>
      <c r="P617" s="116"/>
      <c r="Q617" s="117"/>
      <c r="R617" s="116"/>
      <c r="S617" s="117"/>
    </row>
    <row r="618" spans="1:19" ht="12" customHeight="1">
      <c r="A618" s="116"/>
      <c r="B618" s="116"/>
      <c r="C618" s="116"/>
      <c r="D618" s="116"/>
      <c r="E618" s="116"/>
      <c r="F618" s="116"/>
      <c r="G618" s="116"/>
      <c r="H618" s="116"/>
      <c r="I618" s="116"/>
      <c r="J618" s="116"/>
      <c r="K618" s="129"/>
      <c r="L618" s="130"/>
      <c r="M618" s="117"/>
      <c r="N618" s="130"/>
      <c r="O618" s="117"/>
      <c r="P618" s="116"/>
      <c r="Q618" s="117"/>
      <c r="R618" s="116"/>
      <c r="S618" s="117"/>
    </row>
    <row r="619" spans="1:19" ht="12" customHeight="1">
      <c r="A619" s="116"/>
      <c r="B619" s="116"/>
      <c r="C619" s="116"/>
      <c r="D619" s="116"/>
      <c r="E619" s="116"/>
      <c r="F619" s="116"/>
      <c r="G619" s="116"/>
      <c r="H619" s="116"/>
      <c r="I619" s="116"/>
      <c r="J619" s="116"/>
      <c r="K619" s="129"/>
      <c r="L619" s="130"/>
      <c r="M619" s="117"/>
      <c r="N619" s="130"/>
      <c r="O619" s="117"/>
      <c r="P619" s="116"/>
      <c r="Q619" s="117"/>
      <c r="R619" s="116"/>
      <c r="S619" s="117"/>
    </row>
    <row r="620" spans="1:19" ht="12" customHeight="1">
      <c r="A620" s="116"/>
      <c r="B620" s="116"/>
      <c r="C620" s="116"/>
      <c r="D620" s="116"/>
      <c r="E620" s="116"/>
      <c r="F620" s="116"/>
      <c r="G620" s="116"/>
      <c r="H620" s="116"/>
      <c r="I620" s="116"/>
      <c r="J620" s="116"/>
      <c r="K620" s="129"/>
      <c r="L620" s="130"/>
      <c r="M620" s="117"/>
      <c r="N620" s="130"/>
      <c r="O620" s="117"/>
      <c r="P620" s="116"/>
      <c r="Q620" s="117"/>
      <c r="R620" s="116"/>
      <c r="S620" s="117"/>
    </row>
    <row r="621" spans="1:19" ht="12" customHeight="1">
      <c r="A621" s="116"/>
      <c r="B621" s="116"/>
      <c r="C621" s="116"/>
      <c r="D621" s="116"/>
      <c r="E621" s="116"/>
      <c r="F621" s="116"/>
      <c r="G621" s="116"/>
      <c r="H621" s="116"/>
      <c r="I621" s="116"/>
      <c r="J621" s="116"/>
      <c r="K621" s="129"/>
      <c r="L621" s="130"/>
      <c r="M621" s="117"/>
      <c r="N621" s="130"/>
      <c r="O621" s="117"/>
      <c r="P621" s="116"/>
      <c r="Q621" s="117"/>
      <c r="R621" s="116"/>
      <c r="S621" s="117"/>
    </row>
    <row r="622" spans="1:19" ht="12" customHeight="1">
      <c r="A622" s="116"/>
      <c r="B622" s="116"/>
      <c r="C622" s="116"/>
      <c r="D622" s="116"/>
      <c r="E622" s="116"/>
      <c r="F622" s="116"/>
      <c r="G622" s="116"/>
      <c r="H622" s="116"/>
      <c r="I622" s="116"/>
      <c r="J622" s="116"/>
      <c r="K622" s="129"/>
      <c r="L622" s="130"/>
      <c r="M622" s="117"/>
      <c r="N622" s="130"/>
      <c r="O622" s="117"/>
      <c r="P622" s="116"/>
      <c r="Q622" s="117"/>
      <c r="R622" s="116"/>
      <c r="S622" s="117"/>
    </row>
    <row r="623" spans="1:19" ht="12" customHeight="1">
      <c r="A623" s="116"/>
      <c r="B623" s="116"/>
      <c r="C623" s="116"/>
      <c r="D623" s="116"/>
      <c r="E623" s="116"/>
      <c r="F623" s="116"/>
      <c r="G623" s="116"/>
      <c r="H623" s="116"/>
      <c r="I623" s="116"/>
      <c r="J623" s="116"/>
      <c r="K623" s="129"/>
      <c r="L623" s="130"/>
      <c r="M623" s="117"/>
      <c r="N623" s="130"/>
      <c r="O623" s="117"/>
      <c r="P623" s="116"/>
      <c r="Q623" s="117"/>
      <c r="R623" s="116"/>
      <c r="S623" s="117"/>
    </row>
    <row r="624" spans="1:19" ht="12" customHeight="1">
      <c r="A624" s="116"/>
      <c r="B624" s="116"/>
      <c r="C624" s="116"/>
      <c r="D624" s="116"/>
      <c r="E624" s="116"/>
      <c r="F624" s="116"/>
      <c r="G624" s="116"/>
      <c r="H624" s="116"/>
      <c r="I624" s="116"/>
      <c r="J624" s="116"/>
      <c r="K624" s="129"/>
      <c r="L624" s="130"/>
      <c r="M624" s="117"/>
      <c r="N624" s="130"/>
      <c r="O624" s="117"/>
      <c r="P624" s="116"/>
      <c r="Q624" s="117"/>
      <c r="R624" s="116"/>
      <c r="S624" s="117"/>
    </row>
    <row r="625" spans="1:19" ht="12" customHeight="1">
      <c r="A625" s="116"/>
      <c r="B625" s="116"/>
      <c r="C625" s="116"/>
      <c r="D625" s="116"/>
      <c r="E625" s="116"/>
      <c r="F625" s="116"/>
      <c r="G625" s="116"/>
      <c r="H625" s="116"/>
      <c r="I625" s="116"/>
      <c r="J625" s="116"/>
      <c r="K625" s="129"/>
      <c r="L625" s="130"/>
      <c r="M625" s="117"/>
      <c r="N625" s="130"/>
      <c r="O625" s="117"/>
      <c r="P625" s="116"/>
      <c r="Q625" s="117"/>
      <c r="R625" s="116"/>
      <c r="S625" s="117"/>
    </row>
    <row r="626" spans="1:19" ht="12" customHeight="1">
      <c r="A626" s="116"/>
      <c r="B626" s="116"/>
      <c r="C626" s="116"/>
      <c r="D626" s="116"/>
      <c r="E626" s="116"/>
      <c r="F626" s="116"/>
      <c r="G626" s="116"/>
      <c r="H626" s="116"/>
      <c r="I626" s="116"/>
      <c r="J626" s="116"/>
      <c r="K626" s="129"/>
      <c r="L626" s="130"/>
      <c r="M626" s="117"/>
      <c r="N626" s="130"/>
      <c r="O626" s="117"/>
      <c r="P626" s="116"/>
      <c r="Q626" s="117"/>
      <c r="R626" s="116"/>
      <c r="S626" s="117"/>
    </row>
    <row r="627" spans="1:19" ht="12" customHeight="1">
      <c r="A627" s="116"/>
      <c r="B627" s="116"/>
      <c r="C627" s="116"/>
      <c r="D627" s="116"/>
      <c r="E627" s="116"/>
      <c r="F627" s="116"/>
      <c r="G627" s="116"/>
      <c r="H627" s="116"/>
      <c r="I627" s="116"/>
      <c r="J627" s="116"/>
      <c r="K627" s="129"/>
      <c r="L627" s="130"/>
      <c r="M627" s="117"/>
      <c r="N627" s="130"/>
      <c r="O627" s="117"/>
      <c r="P627" s="116"/>
      <c r="Q627" s="117"/>
      <c r="R627" s="116"/>
      <c r="S627" s="117"/>
    </row>
    <row r="628" spans="1:19" ht="12" customHeight="1">
      <c r="A628" s="116"/>
      <c r="B628" s="116"/>
      <c r="C628" s="116"/>
      <c r="D628" s="116"/>
      <c r="E628" s="116"/>
      <c r="F628" s="116"/>
      <c r="G628" s="116"/>
      <c r="H628" s="116"/>
      <c r="I628" s="116"/>
      <c r="J628" s="116"/>
      <c r="K628" s="129"/>
      <c r="L628" s="130"/>
      <c r="M628" s="117"/>
      <c r="N628" s="130"/>
      <c r="O628" s="117"/>
      <c r="P628" s="116"/>
      <c r="Q628" s="117"/>
      <c r="R628" s="116"/>
      <c r="S628" s="117"/>
    </row>
    <row r="629" spans="1:19" ht="12" customHeight="1">
      <c r="A629" s="116"/>
      <c r="B629" s="116"/>
      <c r="C629" s="116"/>
      <c r="D629" s="116"/>
      <c r="E629" s="116"/>
      <c r="F629" s="116"/>
      <c r="G629" s="116"/>
      <c r="H629" s="116"/>
      <c r="I629" s="116"/>
      <c r="J629" s="116"/>
      <c r="K629" s="129"/>
      <c r="L629" s="130"/>
      <c r="M629" s="117"/>
      <c r="N629" s="130"/>
      <c r="O629" s="117"/>
      <c r="P629" s="116"/>
      <c r="Q629" s="117"/>
      <c r="R629" s="116"/>
      <c r="S629" s="117"/>
    </row>
    <row r="630" spans="1:19" ht="12" customHeight="1">
      <c r="A630" s="116"/>
      <c r="B630" s="116"/>
      <c r="C630" s="116"/>
      <c r="D630" s="116"/>
      <c r="E630" s="116"/>
      <c r="F630" s="116"/>
      <c r="G630" s="116"/>
      <c r="H630" s="116"/>
      <c r="I630" s="116"/>
      <c r="J630" s="116"/>
      <c r="K630" s="129"/>
      <c r="L630" s="130"/>
      <c r="M630" s="117"/>
      <c r="N630" s="130"/>
      <c r="O630" s="117"/>
      <c r="P630" s="116"/>
      <c r="Q630" s="117"/>
      <c r="R630" s="116"/>
      <c r="S630" s="117"/>
    </row>
    <row r="631" spans="1:19" ht="12" customHeight="1">
      <c r="A631" s="116"/>
      <c r="B631" s="116"/>
      <c r="C631" s="116"/>
      <c r="D631" s="116"/>
      <c r="E631" s="116"/>
      <c r="F631" s="116"/>
      <c r="G631" s="116"/>
      <c r="H631" s="116"/>
      <c r="I631" s="116"/>
      <c r="J631" s="116"/>
      <c r="K631" s="129"/>
      <c r="L631" s="130"/>
      <c r="M631" s="117"/>
      <c r="N631" s="130"/>
      <c r="O631" s="117"/>
      <c r="P631" s="116"/>
      <c r="Q631" s="117"/>
      <c r="R631" s="116"/>
      <c r="S631" s="117"/>
    </row>
    <row r="632" spans="1:19" ht="12" customHeight="1">
      <c r="A632" s="116"/>
      <c r="B632" s="116"/>
      <c r="C632" s="116"/>
      <c r="D632" s="116"/>
      <c r="E632" s="116"/>
      <c r="F632" s="116"/>
      <c r="G632" s="116"/>
      <c r="H632" s="116"/>
      <c r="I632" s="116"/>
      <c r="J632" s="116"/>
      <c r="K632" s="129"/>
      <c r="L632" s="130"/>
      <c r="M632" s="117"/>
      <c r="N632" s="130"/>
      <c r="O632" s="117"/>
      <c r="P632" s="116"/>
      <c r="Q632" s="117"/>
      <c r="R632" s="116"/>
      <c r="S632" s="117"/>
    </row>
    <row r="633" spans="1:19" ht="12" customHeight="1">
      <c r="A633" s="116"/>
      <c r="B633" s="116"/>
      <c r="C633" s="116"/>
      <c r="D633" s="116"/>
      <c r="E633" s="116"/>
      <c r="F633" s="116"/>
      <c r="G633" s="116"/>
      <c r="H633" s="116"/>
      <c r="I633" s="116"/>
      <c r="J633" s="116"/>
      <c r="K633" s="129"/>
      <c r="L633" s="130"/>
      <c r="M633" s="117"/>
      <c r="N633" s="130"/>
      <c r="O633" s="117"/>
      <c r="P633" s="116"/>
      <c r="Q633" s="117"/>
      <c r="R633" s="116"/>
      <c r="S633" s="117"/>
    </row>
    <row r="634" spans="1:19" ht="12" customHeight="1">
      <c r="A634" s="116"/>
      <c r="B634" s="116"/>
      <c r="C634" s="116"/>
      <c r="D634" s="116"/>
      <c r="E634" s="116"/>
      <c r="F634" s="116"/>
      <c r="G634" s="116"/>
      <c r="H634" s="116"/>
      <c r="I634" s="116"/>
      <c r="J634" s="116"/>
      <c r="K634" s="129"/>
      <c r="L634" s="130"/>
      <c r="M634" s="117"/>
      <c r="N634" s="130"/>
      <c r="O634" s="117"/>
      <c r="P634" s="116"/>
      <c r="Q634" s="117"/>
      <c r="R634" s="116"/>
      <c r="S634" s="117"/>
    </row>
    <row r="635" spans="1:19" ht="12" customHeight="1">
      <c r="A635" s="116"/>
      <c r="B635" s="116"/>
      <c r="C635" s="116"/>
      <c r="D635" s="116"/>
      <c r="E635" s="116"/>
      <c r="F635" s="116"/>
      <c r="G635" s="116"/>
      <c r="H635" s="116"/>
      <c r="I635" s="116"/>
      <c r="J635" s="116"/>
      <c r="K635" s="129"/>
      <c r="L635" s="130"/>
      <c r="M635" s="117"/>
      <c r="N635" s="130"/>
      <c r="O635" s="117"/>
      <c r="P635" s="116"/>
      <c r="Q635" s="117"/>
      <c r="R635" s="116"/>
      <c r="S635" s="117"/>
    </row>
    <row r="636" spans="1:19" ht="12" customHeight="1">
      <c r="A636" s="116"/>
      <c r="B636" s="116"/>
      <c r="C636" s="116"/>
      <c r="D636" s="116"/>
      <c r="E636" s="116"/>
      <c r="F636" s="116"/>
      <c r="G636" s="116"/>
      <c r="H636" s="116"/>
      <c r="I636" s="116"/>
      <c r="J636" s="116"/>
      <c r="K636" s="129"/>
      <c r="L636" s="130"/>
      <c r="M636" s="117"/>
      <c r="N636" s="130"/>
      <c r="O636" s="117"/>
      <c r="P636" s="116"/>
      <c r="Q636" s="117"/>
      <c r="R636" s="116"/>
      <c r="S636" s="117"/>
    </row>
    <row r="637" spans="1:19" ht="12" customHeight="1">
      <c r="A637" s="116"/>
      <c r="B637" s="116"/>
      <c r="C637" s="116"/>
      <c r="D637" s="116"/>
      <c r="E637" s="116"/>
      <c r="F637" s="116"/>
      <c r="G637" s="116"/>
      <c r="H637" s="116"/>
      <c r="I637" s="116"/>
      <c r="J637" s="116"/>
      <c r="K637" s="129"/>
      <c r="L637" s="130"/>
      <c r="M637" s="117"/>
      <c r="N637" s="130"/>
      <c r="O637" s="117"/>
      <c r="P637" s="116"/>
      <c r="Q637" s="117"/>
      <c r="R637" s="116"/>
      <c r="S637" s="117"/>
    </row>
    <row r="638" spans="1:19" ht="12" customHeight="1">
      <c r="A638" s="116"/>
      <c r="B638" s="116"/>
      <c r="C638" s="116"/>
      <c r="D638" s="116"/>
      <c r="E638" s="116"/>
      <c r="F638" s="116"/>
      <c r="G638" s="116"/>
      <c r="H638" s="116"/>
      <c r="I638" s="116"/>
      <c r="J638" s="116"/>
      <c r="K638" s="129"/>
      <c r="L638" s="130"/>
      <c r="M638" s="117"/>
      <c r="N638" s="130"/>
      <c r="O638" s="117"/>
      <c r="P638" s="116"/>
      <c r="Q638" s="117"/>
      <c r="R638" s="116"/>
      <c r="S638" s="117"/>
    </row>
    <row r="639" spans="1:19" ht="12" customHeight="1">
      <c r="A639" s="116"/>
      <c r="B639" s="116"/>
      <c r="C639" s="116"/>
      <c r="D639" s="116"/>
      <c r="E639" s="116"/>
      <c r="F639" s="116"/>
      <c r="G639" s="116"/>
      <c r="H639" s="116"/>
      <c r="I639" s="116"/>
      <c r="J639" s="116"/>
      <c r="K639" s="129"/>
      <c r="L639" s="130"/>
      <c r="M639" s="117"/>
      <c r="N639" s="130"/>
      <c r="O639" s="117"/>
      <c r="P639" s="116"/>
      <c r="Q639" s="117"/>
      <c r="R639" s="116"/>
      <c r="S639" s="117"/>
    </row>
    <row r="640" spans="1:19" ht="12" customHeight="1">
      <c r="A640" s="116"/>
      <c r="B640" s="116"/>
      <c r="C640" s="116"/>
      <c r="D640" s="116"/>
      <c r="E640" s="116"/>
      <c r="F640" s="116"/>
      <c r="G640" s="116"/>
      <c r="H640" s="116"/>
      <c r="I640" s="116"/>
      <c r="J640" s="116"/>
      <c r="K640" s="129"/>
      <c r="L640" s="130"/>
      <c r="M640" s="117"/>
      <c r="N640" s="130"/>
      <c r="O640" s="117"/>
      <c r="P640" s="116"/>
      <c r="Q640" s="117"/>
      <c r="R640" s="116"/>
      <c r="S640" s="117"/>
    </row>
    <row r="641" spans="1:19" ht="12" customHeight="1">
      <c r="A641" s="116"/>
      <c r="B641" s="116"/>
      <c r="C641" s="116"/>
      <c r="D641" s="116"/>
      <c r="E641" s="116"/>
      <c r="F641" s="116"/>
      <c r="G641" s="116"/>
      <c r="H641" s="116"/>
      <c r="I641" s="116"/>
      <c r="J641" s="116"/>
      <c r="K641" s="129"/>
      <c r="L641" s="130"/>
      <c r="M641" s="117"/>
      <c r="N641" s="130"/>
      <c r="O641" s="117"/>
      <c r="P641" s="116"/>
      <c r="Q641" s="117"/>
      <c r="R641" s="116"/>
      <c r="S641" s="117"/>
    </row>
    <row r="642" spans="1:19" ht="12" customHeight="1">
      <c r="A642" s="116"/>
      <c r="B642" s="116"/>
      <c r="C642" s="116"/>
      <c r="D642" s="116"/>
      <c r="E642" s="116"/>
      <c r="F642" s="116"/>
      <c r="G642" s="116"/>
      <c r="H642" s="116"/>
      <c r="I642" s="116"/>
      <c r="J642" s="116"/>
      <c r="K642" s="129"/>
      <c r="L642" s="130"/>
      <c r="M642" s="117"/>
      <c r="N642" s="130"/>
      <c r="O642" s="117"/>
      <c r="P642" s="116"/>
      <c r="Q642" s="117"/>
      <c r="R642" s="116"/>
      <c r="S642" s="117"/>
    </row>
    <row r="643" spans="1:19" ht="12" customHeight="1">
      <c r="A643" s="116"/>
      <c r="B643" s="116"/>
      <c r="C643" s="116"/>
      <c r="D643" s="116"/>
      <c r="E643" s="116"/>
      <c r="F643" s="116"/>
      <c r="G643" s="116"/>
      <c r="H643" s="116"/>
      <c r="I643" s="116"/>
      <c r="J643" s="116"/>
      <c r="K643" s="129"/>
      <c r="L643" s="130"/>
      <c r="M643" s="117"/>
      <c r="N643" s="130"/>
      <c r="O643" s="117"/>
      <c r="P643" s="116"/>
      <c r="Q643" s="117"/>
      <c r="R643" s="116"/>
      <c r="S643" s="117"/>
    </row>
    <row r="644" spans="1:19" ht="12" customHeight="1">
      <c r="A644" s="116"/>
      <c r="B644" s="116"/>
      <c r="C644" s="116"/>
      <c r="D644" s="116"/>
      <c r="E644" s="116"/>
      <c r="F644" s="116"/>
      <c r="G644" s="116"/>
      <c r="H644" s="116"/>
      <c r="I644" s="116"/>
      <c r="J644" s="116"/>
      <c r="K644" s="129"/>
      <c r="L644" s="130"/>
      <c r="M644" s="117"/>
      <c r="N644" s="130"/>
      <c r="O644" s="117"/>
      <c r="P644" s="116"/>
      <c r="Q644" s="117"/>
      <c r="R644" s="116"/>
      <c r="S644" s="117"/>
    </row>
    <row r="645" spans="1:19" ht="12" customHeight="1">
      <c r="A645" s="116"/>
      <c r="B645" s="116"/>
      <c r="C645" s="116"/>
      <c r="D645" s="116"/>
      <c r="E645" s="116"/>
      <c r="F645" s="116"/>
      <c r="G645" s="116"/>
      <c r="H645" s="116"/>
      <c r="I645" s="116"/>
      <c r="J645" s="116"/>
      <c r="K645" s="129"/>
      <c r="L645" s="130"/>
      <c r="M645" s="117"/>
      <c r="N645" s="130"/>
      <c r="O645" s="117"/>
      <c r="P645" s="116"/>
      <c r="Q645" s="117"/>
      <c r="R645" s="116"/>
      <c r="S645" s="117"/>
    </row>
    <row r="646" spans="1:19" ht="12" customHeight="1">
      <c r="A646" s="116"/>
      <c r="B646" s="116"/>
      <c r="C646" s="116"/>
      <c r="D646" s="116"/>
      <c r="E646" s="116"/>
      <c r="F646" s="116"/>
      <c r="G646" s="116"/>
      <c r="H646" s="116"/>
      <c r="I646" s="116"/>
      <c r="J646" s="116"/>
      <c r="K646" s="129"/>
      <c r="L646" s="130"/>
      <c r="M646" s="117"/>
      <c r="N646" s="130"/>
      <c r="O646" s="117"/>
      <c r="P646" s="116"/>
      <c r="Q646" s="117"/>
      <c r="R646" s="116"/>
      <c r="S646" s="117"/>
    </row>
    <row r="647" spans="1:19" ht="12" customHeight="1">
      <c r="A647" s="116"/>
      <c r="B647" s="116"/>
      <c r="C647" s="116"/>
      <c r="D647" s="116"/>
      <c r="E647" s="116"/>
      <c r="F647" s="116"/>
      <c r="G647" s="116"/>
      <c r="H647" s="116"/>
      <c r="I647" s="116"/>
      <c r="J647" s="116"/>
      <c r="K647" s="129"/>
      <c r="L647" s="130"/>
      <c r="M647" s="117"/>
      <c r="N647" s="130"/>
      <c r="O647" s="117"/>
      <c r="P647" s="116"/>
      <c r="Q647" s="117"/>
      <c r="R647" s="116"/>
      <c r="S647" s="117"/>
    </row>
    <row r="648" spans="1:19" ht="12" customHeight="1">
      <c r="A648" s="116"/>
      <c r="B648" s="116"/>
      <c r="C648" s="116"/>
      <c r="D648" s="116"/>
      <c r="E648" s="116"/>
      <c r="F648" s="116"/>
      <c r="G648" s="116"/>
      <c r="H648" s="116"/>
      <c r="I648" s="116"/>
      <c r="J648" s="116"/>
      <c r="K648" s="129"/>
      <c r="L648" s="130"/>
      <c r="M648" s="117"/>
      <c r="N648" s="130"/>
      <c r="O648" s="117"/>
      <c r="P648" s="116"/>
      <c r="Q648" s="117"/>
      <c r="R648" s="116"/>
      <c r="S648" s="117"/>
    </row>
    <row r="649" spans="1:19" ht="12" customHeight="1">
      <c r="A649" s="116"/>
      <c r="B649" s="116"/>
      <c r="C649" s="116"/>
      <c r="D649" s="116"/>
      <c r="E649" s="116"/>
      <c r="F649" s="116"/>
      <c r="G649" s="116"/>
      <c r="H649" s="116"/>
      <c r="I649" s="116"/>
      <c r="J649" s="116"/>
      <c r="K649" s="129"/>
      <c r="L649" s="130"/>
      <c r="M649" s="117"/>
      <c r="N649" s="130"/>
      <c r="O649" s="117"/>
      <c r="P649" s="116"/>
      <c r="Q649" s="117"/>
      <c r="R649" s="116"/>
      <c r="S649" s="117"/>
    </row>
    <row r="650" spans="1:19" ht="12" customHeight="1">
      <c r="A650" s="116"/>
      <c r="B650" s="116"/>
      <c r="C650" s="116"/>
      <c r="D650" s="116"/>
      <c r="E650" s="116"/>
      <c r="F650" s="116"/>
      <c r="G650" s="116"/>
      <c r="H650" s="116"/>
      <c r="I650" s="116"/>
      <c r="J650" s="116"/>
      <c r="K650" s="129"/>
      <c r="L650" s="130"/>
      <c r="M650" s="117"/>
      <c r="N650" s="130"/>
      <c r="O650" s="117"/>
      <c r="P650" s="116"/>
      <c r="Q650" s="117"/>
      <c r="R650" s="116"/>
      <c r="S650" s="117"/>
    </row>
    <row r="651" spans="1:19" ht="12" customHeight="1">
      <c r="A651" s="116"/>
      <c r="B651" s="116"/>
      <c r="C651" s="116"/>
      <c r="D651" s="116"/>
      <c r="E651" s="116"/>
      <c r="F651" s="116"/>
      <c r="G651" s="116"/>
      <c r="H651" s="116"/>
      <c r="I651" s="116"/>
      <c r="J651" s="116"/>
      <c r="K651" s="129"/>
      <c r="L651" s="130"/>
      <c r="M651" s="117"/>
      <c r="N651" s="130"/>
      <c r="O651" s="117"/>
      <c r="P651" s="116"/>
      <c r="Q651" s="117"/>
      <c r="R651" s="116"/>
      <c r="S651" s="117"/>
    </row>
    <row r="652" spans="1:19" ht="12" customHeight="1">
      <c r="A652" s="116"/>
      <c r="B652" s="116"/>
      <c r="C652" s="116"/>
      <c r="D652" s="116"/>
      <c r="E652" s="116"/>
      <c r="F652" s="116"/>
      <c r="G652" s="116"/>
      <c r="H652" s="116"/>
      <c r="I652" s="116"/>
      <c r="J652" s="116"/>
      <c r="K652" s="129"/>
      <c r="L652" s="130"/>
      <c r="M652" s="117"/>
      <c r="N652" s="130"/>
      <c r="O652" s="117"/>
      <c r="P652" s="116"/>
      <c r="Q652" s="117"/>
      <c r="R652" s="116"/>
      <c r="S652" s="117"/>
    </row>
    <row r="653" spans="1:19" ht="12" customHeight="1">
      <c r="A653" s="116"/>
      <c r="B653" s="116"/>
      <c r="C653" s="116"/>
      <c r="D653" s="116"/>
      <c r="E653" s="116"/>
      <c r="F653" s="116"/>
      <c r="G653" s="116"/>
      <c r="H653" s="116"/>
      <c r="I653" s="116"/>
      <c r="J653" s="116"/>
      <c r="K653" s="129"/>
      <c r="L653" s="130"/>
      <c r="M653" s="117"/>
      <c r="N653" s="130"/>
      <c r="O653" s="117"/>
      <c r="P653" s="116"/>
      <c r="Q653" s="117"/>
      <c r="R653" s="116"/>
      <c r="S653" s="117"/>
    </row>
    <row r="654" spans="1:19" ht="12" customHeight="1">
      <c r="A654" s="116"/>
      <c r="B654" s="116"/>
      <c r="C654" s="116"/>
      <c r="D654" s="116"/>
      <c r="E654" s="116"/>
      <c r="F654" s="116"/>
      <c r="G654" s="116"/>
      <c r="H654" s="116"/>
      <c r="I654" s="116"/>
      <c r="J654" s="116"/>
      <c r="K654" s="129"/>
      <c r="L654" s="130"/>
      <c r="M654" s="117"/>
      <c r="N654" s="130"/>
      <c r="O654" s="117"/>
      <c r="P654" s="116"/>
      <c r="Q654" s="117"/>
      <c r="R654" s="116"/>
      <c r="S654" s="117"/>
    </row>
    <row r="655" spans="1:19" ht="12" customHeight="1">
      <c r="A655" s="116"/>
      <c r="B655" s="116"/>
      <c r="C655" s="116"/>
      <c r="D655" s="116"/>
      <c r="E655" s="116"/>
      <c r="F655" s="116"/>
      <c r="G655" s="116"/>
      <c r="H655" s="116"/>
      <c r="I655" s="116"/>
      <c r="J655" s="116"/>
      <c r="K655" s="129"/>
      <c r="L655" s="130"/>
      <c r="M655" s="117"/>
      <c r="N655" s="130"/>
      <c r="O655" s="117"/>
      <c r="P655" s="116"/>
      <c r="Q655" s="117"/>
      <c r="R655" s="116"/>
      <c r="S655" s="117"/>
    </row>
    <row r="656" spans="1:19" ht="12" customHeight="1">
      <c r="A656" s="116"/>
      <c r="B656" s="116"/>
      <c r="C656" s="116"/>
      <c r="D656" s="116"/>
      <c r="E656" s="116"/>
      <c r="F656" s="116"/>
      <c r="G656" s="116"/>
      <c r="H656" s="116"/>
      <c r="I656" s="116"/>
      <c r="J656" s="116"/>
      <c r="K656" s="129"/>
      <c r="L656" s="130"/>
      <c r="M656" s="117"/>
      <c r="N656" s="130"/>
      <c r="O656" s="117"/>
      <c r="P656" s="116"/>
      <c r="Q656" s="117"/>
      <c r="R656" s="116"/>
      <c r="S656" s="117"/>
    </row>
    <row r="657" spans="1:19" ht="12" customHeight="1">
      <c r="A657" s="116"/>
      <c r="B657" s="116"/>
      <c r="C657" s="116"/>
      <c r="D657" s="116"/>
      <c r="E657" s="116"/>
      <c r="F657" s="116"/>
      <c r="G657" s="116"/>
      <c r="H657" s="116"/>
      <c r="I657" s="116"/>
      <c r="J657" s="116"/>
      <c r="K657" s="129"/>
      <c r="L657" s="130"/>
      <c r="M657" s="117"/>
      <c r="N657" s="130"/>
      <c r="O657" s="117"/>
      <c r="P657" s="116"/>
      <c r="Q657" s="117"/>
      <c r="R657" s="116"/>
      <c r="S657" s="117"/>
    </row>
    <row r="658" spans="1:19" ht="12" customHeight="1">
      <c r="A658" s="116"/>
      <c r="B658" s="116"/>
      <c r="C658" s="116"/>
      <c r="D658" s="116"/>
      <c r="E658" s="116"/>
      <c r="F658" s="116"/>
      <c r="G658" s="116"/>
      <c r="H658" s="116"/>
      <c r="I658" s="116"/>
      <c r="J658" s="116"/>
      <c r="K658" s="129"/>
      <c r="L658" s="130"/>
      <c r="M658" s="117"/>
      <c r="N658" s="130"/>
      <c r="O658" s="117"/>
      <c r="P658" s="116"/>
      <c r="Q658" s="117"/>
      <c r="R658" s="116"/>
      <c r="S658" s="117"/>
    </row>
    <row r="659" spans="1:19" ht="12" customHeight="1">
      <c r="A659" s="116"/>
      <c r="B659" s="116"/>
      <c r="C659" s="116"/>
      <c r="D659" s="116"/>
      <c r="E659" s="116"/>
      <c r="F659" s="116"/>
      <c r="G659" s="116"/>
      <c r="H659" s="116"/>
      <c r="I659" s="116"/>
      <c r="J659" s="116"/>
      <c r="K659" s="129"/>
      <c r="L659" s="130"/>
      <c r="M659" s="117"/>
      <c r="N659" s="130"/>
      <c r="O659" s="117"/>
      <c r="P659" s="116"/>
      <c r="Q659" s="117"/>
      <c r="R659" s="116"/>
      <c r="S659" s="117"/>
    </row>
    <row r="660" spans="1:19" ht="12" customHeight="1">
      <c r="A660" s="116"/>
      <c r="B660" s="116"/>
      <c r="C660" s="116"/>
      <c r="D660" s="116"/>
      <c r="E660" s="116"/>
      <c r="F660" s="116"/>
      <c r="G660" s="116"/>
      <c r="H660" s="116"/>
      <c r="I660" s="116"/>
      <c r="J660" s="116"/>
      <c r="K660" s="129"/>
      <c r="L660" s="130"/>
      <c r="M660" s="117"/>
      <c r="N660" s="130"/>
      <c r="O660" s="117"/>
      <c r="P660" s="116"/>
      <c r="Q660" s="117"/>
      <c r="R660" s="116"/>
      <c r="S660" s="117"/>
    </row>
    <row r="661" spans="1:19" ht="12" customHeight="1">
      <c r="A661" s="116"/>
      <c r="B661" s="116"/>
      <c r="C661" s="116"/>
      <c r="D661" s="116"/>
      <c r="E661" s="116"/>
      <c r="F661" s="116"/>
      <c r="G661" s="116"/>
      <c r="H661" s="116"/>
      <c r="I661" s="116"/>
      <c r="J661" s="116"/>
      <c r="K661" s="129"/>
      <c r="L661" s="130"/>
      <c r="M661" s="117"/>
      <c r="N661" s="130"/>
      <c r="O661" s="117"/>
      <c r="P661" s="116"/>
      <c r="Q661" s="117"/>
      <c r="R661" s="116"/>
      <c r="S661" s="117"/>
    </row>
    <row r="662" spans="1:19" ht="12" customHeight="1">
      <c r="A662" s="116"/>
      <c r="B662" s="116"/>
      <c r="C662" s="116"/>
      <c r="D662" s="116"/>
      <c r="E662" s="116"/>
      <c r="F662" s="116"/>
      <c r="G662" s="116"/>
      <c r="H662" s="116"/>
      <c r="I662" s="116"/>
      <c r="J662" s="116"/>
      <c r="K662" s="129"/>
      <c r="L662" s="130"/>
      <c r="M662" s="117"/>
      <c r="N662" s="130"/>
      <c r="O662" s="117"/>
      <c r="P662" s="116"/>
      <c r="Q662" s="117"/>
      <c r="R662" s="116"/>
      <c r="S662" s="117"/>
    </row>
    <row r="663" spans="1:19" ht="12" customHeight="1">
      <c r="A663" s="116"/>
      <c r="B663" s="116"/>
      <c r="C663" s="116"/>
      <c r="D663" s="116"/>
      <c r="E663" s="116"/>
      <c r="F663" s="116"/>
      <c r="G663" s="116"/>
      <c r="H663" s="116"/>
      <c r="I663" s="116"/>
      <c r="J663" s="116"/>
      <c r="K663" s="129"/>
      <c r="L663" s="130"/>
      <c r="M663" s="117"/>
      <c r="N663" s="130"/>
      <c r="O663" s="117"/>
      <c r="P663" s="116"/>
      <c r="Q663" s="117"/>
      <c r="R663" s="116"/>
      <c r="S663" s="117"/>
    </row>
    <row r="664" spans="1:19" ht="12" customHeight="1">
      <c r="A664" s="116"/>
      <c r="B664" s="116"/>
      <c r="C664" s="116"/>
      <c r="D664" s="116"/>
      <c r="E664" s="116"/>
      <c r="F664" s="116"/>
      <c r="G664" s="116"/>
      <c r="H664" s="116"/>
      <c r="I664" s="116"/>
      <c r="J664" s="116"/>
      <c r="K664" s="129"/>
      <c r="L664" s="130"/>
      <c r="M664" s="117"/>
      <c r="N664" s="130"/>
      <c r="O664" s="117"/>
      <c r="P664" s="116"/>
      <c r="Q664" s="117"/>
      <c r="R664" s="116"/>
      <c r="S664" s="117"/>
    </row>
    <row r="665" spans="1:19" ht="12" customHeight="1">
      <c r="A665" s="116"/>
      <c r="B665" s="116"/>
      <c r="C665" s="116"/>
      <c r="D665" s="116"/>
      <c r="E665" s="116"/>
      <c r="F665" s="116"/>
      <c r="G665" s="116"/>
      <c r="H665" s="116"/>
      <c r="I665" s="116"/>
      <c r="J665" s="116"/>
      <c r="K665" s="129"/>
      <c r="L665" s="130"/>
      <c r="M665" s="117"/>
      <c r="N665" s="130"/>
      <c r="O665" s="117"/>
      <c r="P665" s="116"/>
      <c r="Q665" s="117"/>
      <c r="R665" s="116"/>
      <c r="S665" s="117"/>
    </row>
    <row r="666" spans="1:19" ht="12" customHeight="1">
      <c r="A666" s="116"/>
      <c r="B666" s="116"/>
      <c r="C666" s="116"/>
      <c r="D666" s="116"/>
      <c r="E666" s="116"/>
      <c r="F666" s="116"/>
      <c r="G666" s="116"/>
      <c r="H666" s="116"/>
      <c r="I666" s="116"/>
      <c r="J666" s="116"/>
      <c r="K666" s="129"/>
      <c r="L666" s="130"/>
      <c r="M666" s="117"/>
      <c r="N666" s="130"/>
      <c r="O666" s="117"/>
      <c r="P666" s="116"/>
      <c r="Q666" s="117"/>
      <c r="R666" s="116"/>
      <c r="S666" s="117"/>
    </row>
    <row r="667" spans="1:19" ht="12" customHeight="1">
      <c r="A667" s="116"/>
      <c r="B667" s="116"/>
      <c r="C667" s="116"/>
      <c r="D667" s="116"/>
      <c r="E667" s="116"/>
      <c r="F667" s="116"/>
      <c r="G667" s="116"/>
      <c r="H667" s="116"/>
      <c r="I667" s="116"/>
      <c r="J667" s="116"/>
      <c r="K667" s="129"/>
      <c r="L667" s="130"/>
      <c r="M667" s="117"/>
      <c r="N667" s="130"/>
      <c r="O667" s="117"/>
      <c r="P667" s="116"/>
      <c r="Q667" s="117"/>
      <c r="R667" s="116"/>
      <c r="S667" s="117"/>
    </row>
    <row r="668" spans="1:19" ht="12" customHeight="1">
      <c r="A668" s="116"/>
      <c r="B668" s="116"/>
      <c r="C668" s="116"/>
      <c r="D668" s="116"/>
      <c r="E668" s="116"/>
      <c r="F668" s="116"/>
      <c r="G668" s="116"/>
      <c r="H668" s="116"/>
      <c r="I668" s="116"/>
      <c r="J668" s="116"/>
      <c r="K668" s="129"/>
      <c r="L668" s="130"/>
      <c r="M668" s="117"/>
      <c r="N668" s="130"/>
      <c r="O668" s="117"/>
      <c r="P668" s="116"/>
      <c r="Q668" s="117"/>
      <c r="R668" s="116"/>
      <c r="S668" s="117"/>
    </row>
    <row r="669" spans="1:19" ht="12" customHeight="1">
      <c r="A669" s="116"/>
      <c r="B669" s="116"/>
      <c r="C669" s="116"/>
      <c r="D669" s="116"/>
      <c r="E669" s="116"/>
      <c r="F669" s="116"/>
      <c r="G669" s="116"/>
      <c r="H669" s="116"/>
      <c r="I669" s="116"/>
      <c r="J669" s="116"/>
      <c r="K669" s="129"/>
      <c r="L669" s="130"/>
      <c r="M669" s="117"/>
      <c r="N669" s="130"/>
      <c r="O669" s="117"/>
      <c r="P669" s="116"/>
      <c r="Q669" s="117"/>
      <c r="R669" s="116"/>
      <c r="S669" s="117"/>
    </row>
    <row r="670" spans="1:19" ht="12" customHeight="1">
      <c r="A670" s="116"/>
      <c r="B670" s="116"/>
      <c r="C670" s="116"/>
      <c r="D670" s="116"/>
      <c r="E670" s="116"/>
      <c r="F670" s="116"/>
      <c r="G670" s="116"/>
      <c r="H670" s="116"/>
      <c r="I670" s="116"/>
      <c r="J670" s="116"/>
      <c r="K670" s="129"/>
      <c r="L670" s="130"/>
      <c r="M670" s="117"/>
      <c r="N670" s="130"/>
      <c r="O670" s="117"/>
      <c r="P670" s="116"/>
      <c r="Q670" s="117"/>
      <c r="R670" s="116"/>
      <c r="S670" s="117"/>
    </row>
    <row r="671" spans="1:19" ht="12" customHeight="1">
      <c r="A671" s="116"/>
      <c r="B671" s="116"/>
      <c r="C671" s="116"/>
      <c r="D671" s="116"/>
      <c r="E671" s="116"/>
      <c r="F671" s="116"/>
      <c r="G671" s="116"/>
      <c r="H671" s="116"/>
      <c r="I671" s="116"/>
      <c r="J671" s="116"/>
      <c r="K671" s="129"/>
      <c r="L671" s="130"/>
      <c r="M671" s="117"/>
      <c r="N671" s="130"/>
      <c r="O671" s="117"/>
      <c r="P671" s="116"/>
      <c r="Q671" s="117"/>
      <c r="R671" s="116"/>
      <c r="S671" s="117"/>
    </row>
    <row r="672" spans="1:19" ht="12" customHeight="1">
      <c r="A672" s="116"/>
      <c r="B672" s="116"/>
      <c r="C672" s="116"/>
      <c r="D672" s="116"/>
      <c r="E672" s="116"/>
      <c r="F672" s="116"/>
      <c r="G672" s="116"/>
      <c r="H672" s="116"/>
      <c r="I672" s="116"/>
      <c r="J672" s="116"/>
      <c r="K672" s="129"/>
      <c r="L672" s="130"/>
      <c r="M672" s="117"/>
      <c r="N672" s="130"/>
      <c r="O672" s="117"/>
      <c r="P672" s="116"/>
      <c r="Q672" s="117"/>
      <c r="R672" s="116"/>
      <c r="S672" s="117"/>
    </row>
    <row r="673" spans="1:19" ht="12" customHeight="1">
      <c r="A673" s="116"/>
      <c r="B673" s="116"/>
      <c r="C673" s="116"/>
      <c r="D673" s="116"/>
      <c r="E673" s="116"/>
      <c r="F673" s="116"/>
      <c r="G673" s="116"/>
      <c r="H673" s="116"/>
      <c r="I673" s="116"/>
      <c r="J673" s="116"/>
      <c r="K673" s="129"/>
      <c r="L673" s="130"/>
      <c r="M673" s="117"/>
      <c r="N673" s="130"/>
      <c r="O673" s="117"/>
      <c r="P673" s="116"/>
      <c r="Q673" s="117"/>
      <c r="R673" s="116"/>
      <c r="S673" s="117"/>
    </row>
    <row r="674" spans="1:19" ht="12" customHeight="1">
      <c r="A674" s="116"/>
      <c r="B674" s="116"/>
      <c r="C674" s="116"/>
      <c r="D674" s="116"/>
      <c r="E674" s="116"/>
      <c r="F674" s="116"/>
      <c r="G674" s="116"/>
      <c r="H674" s="116"/>
      <c r="I674" s="116"/>
      <c r="J674" s="116"/>
      <c r="K674" s="129"/>
      <c r="L674" s="130"/>
      <c r="M674" s="117"/>
      <c r="N674" s="130"/>
      <c r="O674" s="117"/>
      <c r="P674" s="116"/>
      <c r="Q674" s="117"/>
      <c r="R674" s="116"/>
      <c r="S674" s="117"/>
    </row>
    <row r="675" spans="1:19" ht="12" customHeight="1">
      <c r="A675" s="116"/>
      <c r="B675" s="116"/>
      <c r="C675" s="116"/>
      <c r="D675" s="116"/>
      <c r="E675" s="116"/>
      <c r="F675" s="116"/>
      <c r="G675" s="116"/>
      <c r="H675" s="116"/>
      <c r="I675" s="116"/>
      <c r="J675" s="116"/>
      <c r="K675" s="129"/>
      <c r="L675" s="130"/>
      <c r="M675" s="117"/>
      <c r="N675" s="130"/>
      <c r="O675" s="117"/>
      <c r="P675" s="116"/>
      <c r="Q675" s="117"/>
      <c r="R675" s="116"/>
      <c r="S675" s="117"/>
    </row>
    <row r="676" spans="1:19" ht="12" customHeight="1">
      <c r="A676" s="116"/>
      <c r="B676" s="116"/>
      <c r="C676" s="116"/>
      <c r="D676" s="116"/>
      <c r="E676" s="116"/>
      <c r="F676" s="116"/>
      <c r="G676" s="116"/>
      <c r="H676" s="116"/>
      <c r="I676" s="116"/>
      <c r="J676" s="116"/>
      <c r="K676" s="129"/>
      <c r="L676" s="130"/>
      <c r="M676" s="117"/>
      <c r="N676" s="130"/>
      <c r="O676" s="117"/>
      <c r="P676" s="116"/>
      <c r="Q676" s="117"/>
      <c r="R676" s="116"/>
      <c r="S676" s="117"/>
    </row>
    <row r="677" spans="1:19" ht="12" customHeight="1">
      <c r="A677" s="116"/>
      <c r="B677" s="116"/>
      <c r="C677" s="116"/>
      <c r="D677" s="116"/>
      <c r="E677" s="116"/>
      <c r="F677" s="116"/>
      <c r="G677" s="116"/>
      <c r="H677" s="116"/>
      <c r="I677" s="116"/>
      <c r="J677" s="116"/>
      <c r="K677" s="129"/>
      <c r="L677" s="130"/>
      <c r="M677" s="117"/>
      <c r="N677" s="130"/>
      <c r="O677" s="117"/>
      <c r="P677" s="116"/>
      <c r="Q677" s="117"/>
      <c r="R677" s="116"/>
      <c r="S677" s="117"/>
    </row>
    <row r="678" spans="1:19" ht="12" customHeight="1">
      <c r="A678" s="116"/>
      <c r="B678" s="116"/>
      <c r="C678" s="116"/>
      <c r="D678" s="116"/>
      <c r="E678" s="116"/>
      <c r="F678" s="116"/>
      <c r="G678" s="116"/>
      <c r="H678" s="116"/>
      <c r="I678" s="116"/>
      <c r="J678" s="116"/>
      <c r="K678" s="129"/>
      <c r="L678" s="130"/>
      <c r="M678" s="117"/>
      <c r="N678" s="130"/>
      <c r="O678" s="117"/>
      <c r="P678" s="116"/>
      <c r="Q678" s="117"/>
      <c r="R678" s="116"/>
      <c r="S678" s="117"/>
    </row>
    <row r="679" spans="1:19" ht="12" customHeight="1">
      <c r="A679" s="116"/>
      <c r="B679" s="116"/>
      <c r="C679" s="116"/>
      <c r="D679" s="116"/>
      <c r="E679" s="116"/>
      <c r="F679" s="116"/>
      <c r="G679" s="116"/>
      <c r="H679" s="116"/>
      <c r="I679" s="116"/>
      <c r="J679" s="116"/>
      <c r="K679" s="129"/>
      <c r="L679" s="130"/>
      <c r="M679" s="117"/>
      <c r="N679" s="130"/>
      <c r="O679" s="117"/>
      <c r="P679" s="116"/>
      <c r="Q679" s="117"/>
      <c r="R679" s="116"/>
      <c r="S679" s="117"/>
    </row>
    <row r="680" spans="1:19" ht="12" customHeight="1">
      <c r="A680" s="116"/>
      <c r="B680" s="116"/>
      <c r="C680" s="116"/>
      <c r="D680" s="116"/>
      <c r="E680" s="116"/>
      <c r="F680" s="116"/>
      <c r="G680" s="116"/>
      <c r="H680" s="116"/>
      <c r="I680" s="116"/>
      <c r="J680" s="116"/>
      <c r="K680" s="129"/>
      <c r="L680" s="130"/>
      <c r="M680" s="117"/>
      <c r="N680" s="130"/>
      <c r="O680" s="117"/>
      <c r="P680" s="116"/>
      <c r="Q680" s="117"/>
      <c r="R680" s="116"/>
      <c r="S680" s="117"/>
    </row>
    <row r="681" spans="1:19" ht="12" customHeight="1">
      <c r="A681" s="116"/>
      <c r="B681" s="116"/>
      <c r="C681" s="116"/>
      <c r="D681" s="116"/>
      <c r="E681" s="116"/>
      <c r="F681" s="116"/>
      <c r="G681" s="116"/>
      <c r="H681" s="116"/>
      <c r="I681" s="116"/>
      <c r="J681" s="116"/>
      <c r="K681" s="129"/>
      <c r="L681" s="130"/>
      <c r="M681" s="117"/>
      <c r="N681" s="130"/>
      <c r="O681" s="117"/>
      <c r="P681" s="116"/>
      <c r="Q681" s="117"/>
      <c r="R681" s="116"/>
      <c r="S681" s="117"/>
    </row>
    <row r="682" spans="1:19" ht="12" customHeight="1">
      <c r="A682" s="116"/>
      <c r="B682" s="116"/>
      <c r="C682" s="116"/>
      <c r="D682" s="116"/>
      <c r="E682" s="116"/>
      <c r="F682" s="116"/>
      <c r="G682" s="116"/>
      <c r="H682" s="116"/>
      <c r="I682" s="116"/>
      <c r="J682" s="116"/>
      <c r="K682" s="129"/>
      <c r="L682" s="130"/>
      <c r="M682" s="117"/>
      <c r="N682" s="130"/>
      <c r="O682" s="117"/>
      <c r="P682" s="116"/>
      <c r="Q682" s="117"/>
      <c r="R682" s="116"/>
      <c r="S682" s="117"/>
    </row>
    <row r="683" spans="1:19" ht="12" customHeight="1">
      <c r="A683" s="116"/>
      <c r="B683" s="116"/>
      <c r="C683" s="116"/>
      <c r="D683" s="116"/>
      <c r="E683" s="116"/>
      <c r="F683" s="116"/>
      <c r="G683" s="116"/>
      <c r="H683" s="116"/>
      <c r="I683" s="116"/>
      <c r="J683" s="116"/>
      <c r="K683" s="129"/>
      <c r="L683" s="130"/>
      <c r="M683" s="117"/>
      <c r="N683" s="130"/>
      <c r="O683" s="117"/>
      <c r="P683" s="116"/>
      <c r="Q683" s="117"/>
      <c r="R683" s="116"/>
      <c r="S683" s="117"/>
    </row>
    <row r="684" spans="1:19" ht="12" customHeight="1">
      <c r="A684" s="116"/>
      <c r="B684" s="116"/>
      <c r="C684" s="116"/>
      <c r="D684" s="116"/>
      <c r="E684" s="116"/>
      <c r="F684" s="116"/>
      <c r="G684" s="116"/>
      <c r="H684" s="116"/>
      <c r="I684" s="116"/>
      <c r="J684" s="116"/>
      <c r="K684" s="129"/>
      <c r="L684" s="130"/>
      <c r="M684" s="117"/>
      <c r="N684" s="130"/>
      <c r="O684" s="117"/>
      <c r="P684" s="116"/>
      <c r="Q684" s="117"/>
      <c r="R684" s="116"/>
      <c r="S684" s="117"/>
    </row>
    <row r="685" spans="1:19" ht="12" customHeight="1">
      <c r="A685" s="116"/>
      <c r="B685" s="116"/>
      <c r="C685" s="116"/>
      <c r="D685" s="116"/>
      <c r="E685" s="116"/>
      <c r="F685" s="116"/>
      <c r="G685" s="116"/>
      <c r="H685" s="116"/>
      <c r="I685" s="116"/>
      <c r="J685" s="116"/>
      <c r="K685" s="129"/>
      <c r="L685" s="130"/>
      <c r="M685" s="117"/>
      <c r="N685" s="130"/>
      <c r="O685" s="117"/>
      <c r="P685" s="116"/>
      <c r="Q685" s="117"/>
      <c r="R685" s="116"/>
      <c r="S685" s="117"/>
    </row>
    <row r="686" spans="1:19" ht="12" customHeight="1">
      <c r="A686" s="116"/>
      <c r="B686" s="116"/>
      <c r="C686" s="116"/>
      <c r="D686" s="116"/>
      <c r="E686" s="116"/>
      <c r="F686" s="116"/>
      <c r="G686" s="116"/>
      <c r="H686" s="116"/>
      <c r="I686" s="116"/>
      <c r="J686" s="116"/>
      <c r="K686" s="129"/>
      <c r="L686" s="130"/>
      <c r="M686" s="117"/>
      <c r="N686" s="130"/>
      <c r="O686" s="117"/>
      <c r="P686" s="116"/>
      <c r="Q686" s="117"/>
      <c r="R686" s="116"/>
      <c r="S686" s="117"/>
    </row>
    <row r="687" spans="1:19" ht="12" customHeight="1">
      <c r="A687" s="116"/>
      <c r="B687" s="116"/>
      <c r="C687" s="116"/>
      <c r="D687" s="116"/>
      <c r="E687" s="116"/>
      <c r="F687" s="116"/>
      <c r="G687" s="116"/>
      <c r="H687" s="116"/>
      <c r="I687" s="116"/>
      <c r="J687" s="116"/>
      <c r="K687" s="129"/>
      <c r="L687" s="130"/>
      <c r="M687" s="117"/>
      <c r="N687" s="130"/>
      <c r="O687" s="117"/>
      <c r="P687" s="116"/>
      <c r="Q687" s="117"/>
      <c r="R687" s="116"/>
      <c r="S687" s="117"/>
    </row>
    <row r="688" spans="1:19" ht="12" customHeight="1">
      <c r="A688" s="116"/>
      <c r="B688" s="116"/>
      <c r="C688" s="116"/>
      <c r="D688" s="116"/>
      <c r="E688" s="116"/>
      <c r="F688" s="116"/>
      <c r="G688" s="116"/>
      <c r="H688" s="116"/>
      <c r="I688" s="116"/>
      <c r="J688" s="116"/>
      <c r="K688" s="129"/>
      <c r="L688" s="130"/>
      <c r="M688" s="117"/>
      <c r="N688" s="130"/>
      <c r="O688" s="117"/>
      <c r="P688" s="116"/>
      <c r="Q688" s="117"/>
      <c r="R688" s="116"/>
      <c r="S688" s="117"/>
    </row>
    <row r="689" spans="1:19" ht="12" customHeight="1">
      <c r="A689" s="116"/>
      <c r="B689" s="116"/>
      <c r="C689" s="116"/>
      <c r="D689" s="116"/>
      <c r="E689" s="116"/>
      <c r="F689" s="116"/>
      <c r="G689" s="116"/>
      <c r="H689" s="116"/>
      <c r="I689" s="116"/>
      <c r="J689" s="116"/>
      <c r="K689" s="129"/>
      <c r="L689" s="130"/>
      <c r="M689" s="117"/>
      <c r="N689" s="130"/>
      <c r="O689" s="117"/>
      <c r="P689" s="116"/>
      <c r="Q689" s="117"/>
      <c r="R689" s="116"/>
      <c r="S689" s="117"/>
    </row>
    <row r="690" spans="1:19" ht="12" customHeight="1">
      <c r="A690" s="116"/>
      <c r="B690" s="116"/>
      <c r="C690" s="116"/>
      <c r="D690" s="116"/>
      <c r="E690" s="116"/>
      <c r="F690" s="116"/>
      <c r="G690" s="116"/>
      <c r="H690" s="116"/>
      <c r="I690" s="116"/>
      <c r="J690" s="116"/>
      <c r="K690" s="129"/>
      <c r="L690" s="130"/>
      <c r="M690" s="117"/>
      <c r="N690" s="130"/>
      <c r="O690" s="117"/>
      <c r="P690" s="116"/>
      <c r="Q690" s="117"/>
      <c r="R690" s="116"/>
      <c r="S690" s="117"/>
    </row>
    <row r="691" spans="1:19" ht="12" customHeight="1">
      <c r="A691" s="116"/>
      <c r="B691" s="116"/>
      <c r="C691" s="116"/>
      <c r="D691" s="116"/>
      <c r="E691" s="116"/>
      <c r="F691" s="116"/>
      <c r="G691" s="116"/>
      <c r="H691" s="116"/>
      <c r="I691" s="116"/>
      <c r="J691" s="116"/>
      <c r="K691" s="129"/>
      <c r="L691" s="130"/>
      <c r="M691" s="117"/>
      <c r="N691" s="130"/>
      <c r="O691" s="117"/>
      <c r="P691" s="116"/>
      <c r="Q691" s="117"/>
      <c r="R691" s="116"/>
      <c r="S691" s="117"/>
    </row>
    <row r="692" spans="1:19" ht="12" customHeight="1">
      <c r="A692" s="116"/>
      <c r="B692" s="116"/>
      <c r="C692" s="116"/>
      <c r="D692" s="116"/>
      <c r="E692" s="116"/>
      <c r="F692" s="116"/>
      <c r="G692" s="116"/>
      <c r="H692" s="116"/>
      <c r="I692" s="116"/>
      <c r="J692" s="116"/>
      <c r="K692" s="129"/>
      <c r="L692" s="130"/>
      <c r="M692" s="117"/>
      <c r="N692" s="130"/>
      <c r="O692" s="117"/>
      <c r="P692" s="116"/>
      <c r="Q692" s="117"/>
      <c r="R692" s="116"/>
      <c r="S692" s="117"/>
    </row>
    <row r="693" spans="1:19" ht="12" customHeight="1">
      <c r="A693" s="116"/>
      <c r="B693" s="116"/>
      <c r="C693" s="116"/>
      <c r="D693" s="116"/>
      <c r="E693" s="116"/>
      <c r="F693" s="116"/>
      <c r="G693" s="116"/>
      <c r="H693" s="116"/>
      <c r="I693" s="116"/>
      <c r="J693" s="116"/>
      <c r="K693" s="129"/>
      <c r="L693" s="130"/>
      <c r="M693" s="117"/>
      <c r="N693" s="130"/>
      <c r="O693" s="117"/>
      <c r="P693" s="116"/>
      <c r="Q693" s="117"/>
      <c r="R693" s="116"/>
      <c r="S693" s="117"/>
    </row>
    <row r="694" spans="1:19" ht="12" customHeight="1">
      <c r="A694" s="116"/>
      <c r="B694" s="116"/>
      <c r="C694" s="116"/>
      <c r="D694" s="116"/>
      <c r="E694" s="116"/>
      <c r="F694" s="116"/>
      <c r="G694" s="116"/>
      <c r="H694" s="116"/>
      <c r="I694" s="116"/>
      <c r="J694" s="116"/>
      <c r="K694" s="129"/>
      <c r="L694" s="130"/>
      <c r="M694" s="117"/>
      <c r="N694" s="130"/>
      <c r="O694" s="117"/>
      <c r="P694" s="116"/>
      <c r="Q694" s="117"/>
      <c r="R694" s="116"/>
      <c r="S694" s="117"/>
    </row>
    <row r="695" spans="1:19" ht="12" customHeight="1">
      <c r="A695" s="116"/>
      <c r="B695" s="116"/>
      <c r="C695" s="116"/>
      <c r="D695" s="116"/>
      <c r="E695" s="116"/>
      <c r="F695" s="116"/>
      <c r="G695" s="116"/>
      <c r="H695" s="116"/>
      <c r="I695" s="116"/>
      <c r="J695" s="116"/>
      <c r="K695" s="129"/>
      <c r="L695" s="130"/>
      <c r="M695" s="117"/>
      <c r="N695" s="130"/>
      <c r="O695" s="117"/>
      <c r="P695" s="116"/>
      <c r="Q695" s="117"/>
      <c r="R695" s="116"/>
      <c r="S695" s="117"/>
    </row>
    <row r="696" spans="1:19" ht="12" customHeight="1">
      <c r="A696" s="116"/>
      <c r="B696" s="116"/>
      <c r="C696" s="116"/>
      <c r="D696" s="116"/>
      <c r="E696" s="116"/>
      <c r="F696" s="116"/>
      <c r="G696" s="116"/>
      <c r="H696" s="116"/>
      <c r="I696" s="116"/>
      <c r="J696" s="116"/>
      <c r="K696" s="129"/>
      <c r="L696" s="130"/>
      <c r="M696" s="117"/>
      <c r="N696" s="130"/>
      <c r="O696" s="117"/>
      <c r="P696" s="116"/>
      <c r="Q696" s="117"/>
      <c r="R696" s="116"/>
      <c r="S696" s="117"/>
    </row>
    <row r="697" spans="1:19" ht="12" customHeight="1">
      <c r="A697" s="116"/>
      <c r="B697" s="116"/>
      <c r="C697" s="116"/>
      <c r="D697" s="116"/>
      <c r="E697" s="116"/>
      <c r="F697" s="116"/>
      <c r="G697" s="116"/>
      <c r="H697" s="116"/>
      <c r="I697" s="116"/>
      <c r="J697" s="116"/>
      <c r="K697" s="129"/>
      <c r="L697" s="130"/>
      <c r="M697" s="117"/>
      <c r="N697" s="130"/>
      <c r="O697" s="117"/>
      <c r="P697" s="116"/>
      <c r="Q697" s="117"/>
      <c r="R697" s="116"/>
      <c r="S697" s="117"/>
    </row>
    <row r="698" spans="1:19" ht="12" customHeight="1">
      <c r="A698" s="116"/>
      <c r="B698" s="116"/>
      <c r="C698" s="116"/>
      <c r="D698" s="116"/>
      <c r="E698" s="116"/>
      <c r="F698" s="116"/>
      <c r="G698" s="116"/>
      <c r="H698" s="116"/>
      <c r="I698" s="116"/>
      <c r="J698" s="116"/>
      <c r="K698" s="129"/>
      <c r="L698" s="130"/>
      <c r="M698" s="117"/>
      <c r="N698" s="130"/>
      <c r="O698" s="117"/>
      <c r="P698" s="116"/>
      <c r="Q698" s="117"/>
      <c r="R698" s="116"/>
      <c r="S698" s="117"/>
    </row>
    <row r="699" spans="1:19" ht="12" customHeight="1">
      <c r="A699" s="116"/>
      <c r="B699" s="116"/>
      <c r="C699" s="116"/>
      <c r="D699" s="116"/>
      <c r="E699" s="116"/>
      <c r="F699" s="116"/>
      <c r="G699" s="116"/>
      <c r="H699" s="116"/>
      <c r="I699" s="116"/>
      <c r="J699" s="116"/>
      <c r="K699" s="129"/>
      <c r="L699" s="130"/>
      <c r="M699" s="117"/>
      <c r="N699" s="130"/>
      <c r="O699" s="117"/>
      <c r="P699" s="116"/>
      <c r="Q699" s="117"/>
      <c r="R699" s="116"/>
      <c r="S699" s="117"/>
    </row>
    <row r="700" spans="1:19" ht="12" customHeight="1">
      <c r="A700" s="116"/>
      <c r="B700" s="116"/>
      <c r="C700" s="116"/>
      <c r="D700" s="116"/>
      <c r="E700" s="116"/>
      <c r="F700" s="116"/>
      <c r="G700" s="116"/>
      <c r="H700" s="116"/>
      <c r="I700" s="116"/>
      <c r="J700" s="116"/>
      <c r="K700" s="129"/>
      <c r="L700" s="130"/>
      <c r="M700" s="117"/>
      <c r="N700" s="130"/>
      <c r="O700" s="117"/>
      <c r="P700" s="116"/>
      <c r="Q700" s="117"/>
      <c r="R700" s="116"/>
      <c r="S700" s="117"/>
    </row>
    <row r="701" spans="1:19" ht="12" customHeight="1">
      <c r="A701" s="116"/>
      <c r="B701" s="116"/>
      <c r="C701" s="116"/>
      <c r="D701" s="116"/>
      <c r="E701" s="116"/>
      <c r="F701" s="116"/>
      <c r="G701" s="116"/>
      <c r="H701" s="116"/>
      <c r="I701" s="116"/>
      <c r="J701" s="116"/>
      <c r="K701" s="129"/>
      <c r="L701" s="130"/>
      <c r="M701" s="117"/>
      <c r="N701" s="130"/>
      <c r="O701" s="117"/>
      <c r="P701" s="116"/>
      <c r="Q701" s="117"/>
      <c r="R701" s="116"/>
      <c r="S701" s="117"/>
    </row>
    <row r="702" spans="1:19" ht="12" customHeight="1">
      <c r="A702" s="116"/>
      <c r="B702" s="116"/>
      <c r="C702" s="116"/>
      <c r="D702" s="116"/>
      <c r="E702" s="116"/>
      <c r="F702" s="116"/>
      <c r="G702" s="116"/>
      <c r="H702" s="116"/>
      <c r="I702" s="116"/>
      <c r="J702" s="116"/>
      <c r="K702" s="129"/>
      <c r="L702" s="130"/>
      <c r="M702" s="117"/>
      <c r="N702" s="130"/>
      <c r="O702" s="117"/>
      <c r="P702" s="116"/>
      <c r="Q702" s="117"/>
      <c r="R702" s="116"/>
      <c r="S702" s="117"/>
    </row>
    <row r="703" spans="1:19" ht="12" customHeight="1">
      <c r="A703" s="116"/>
      <c r="B703" s="116"/>
      <c r="C703" s="116"/>
      <c r="D703" s="116"/>
      <c r="E703" s="116"/>
      <c r="F703" s="116"/>
      <c r="G703" s="116"/>
      <c r="H703" s="116"/>
      <c r="I703" s="116"/>
      <c r="J703" s="116"/>
      <c r="K703" s="129"/>
      <c r="L703" s="130"/>
      <c r="M703" s="117"/>
      <c r="N703" s="130"/>
      <c r="O703" s="117"/>
      <c r="P703" s="116"/>
      <c r="Q703" s="117"/>
      <c r="R703" s="116"/>
      <c r="S703" s="117"/>
    </row>
    <row r="704" spans="1:19" ht="12" customHeight="1">
      <c r="A704" s="116"/>
      <c r="B704" s="116"/>
      <c r="C704" s="116"/>
      <c r="D704" s="116"/>
      <c r="E704" s="116"/>
      <c r="F704" s="116"/>
      <c r="G704" s="116"/>
      <c r="H704" s="116"/>
      <c r="I704" s="116"/>
      <c r="J704" s="116"/>
      <c r="K704" s="129"/>
      <c r="L704" s="130"/>
      <c r="M704" s="117"/>
      <c r="N704" s="130"/>
      <c r="O704" s="117"/>
      <c r="P704" s="116"/>
      <c r="Q704" s="117"/>
      <c r="R704" s="116"/>
      <c r="S704" s="117"/>
    </row>
    <row r="705" spans="1:19" ht="12" customHeight="1">
      <c r="A705" s="116"/>
      <c r="B705" s="116"/>
      <c r="C705" s="116"/>
      <c r="D705" s="116"/>
      <c r="E705" s="116"/>
      <c r="F705" s="116"/>
      <c r="G705" s="116"/>
      <c r="H705" s="116"/>
      <c r="I705" s="116"/>
      <c r="J705" s="116"/>
      <c r="K705" s="129"/>
      <c r="L705" s="130"/>
      <c r="M705" s="117"/>
      <c r="N705" s="130"/>
      <c r="O705" s="117"/>
      <c r="P705" s="116"/>
      <c r="Q705" s="117"/>
      <c r="R705" s="116"/>
      <c r="S705" s="117"/>
    </row>
    <row r="706" spans="1:19" ht="12" customHeight="1">
      <c r="A706" s="116"/>
      <c r="B706" s="116"/>
      <c r="C706" s="116"/>
      <c r="D706" s="116"/>
      <c r="E706" s="116"/>
      <c r="F706" s="116"/>
      <c r="G706" s="116"/>
      <c r="H706" s="116"/>
      <c r="I706" s="116"/>
      <c r="J706" s="116"/>
      <c r="K706" s="129"/>
      <c r="L706" s="130"/>
      <c r="M706" s="117"/>
      <c r="N706" s="130"/>
      <c r="O706" s="117"/>
      <c r="P706" s="116"/>
      <c r="Q706" s="117"/>
      <c r="R706" s="116"/>
      <c r="S706" s="117"/>
    </row>
    <row r="707" spans="1:19" ht="12" customHeight="1">
      <c r="A707" s="116"/>
      <c r="B707" s="116"/>
      <c r="C707" s="116"/>
      <c r="D707" s="116"/>
      <c r="E707" s="116"/>
      <c r="F707" s="116"/>
      <c r="G707" s="116"/>
      <c r="H707" s="116"/>
      <c r="I707" s="116"/>
      <c r="J707" s="116"/>
      <c r="K707" s="129"/>
      <c r="L707" s="130"/>
      <c r="M707" s="117"/>
      <c r="N707" s="130"/>
      <c r="O707" s="117"/>
      <c r="P707" s="116"/>
      <c r="Q707" s="117"/>
      <c r="R707" s="116"/>
      <c r="S707" s="117"/>
    </row>
    <row r="708" spans="1:19" ht="12" customHeight="1">
      <c r="A708" s="116"/>
      <c r="B708" s="116"/>
      <c r="C708" s="116"/>
      <c r="D708" s="116"/>
      <c r="E708" s="116"/>
      <c r="F708" s="116"/>
      <c r="G708" s="116"/>
      <c r="H708" s="116"/>
      <c r="I708" s="116"/>
      <c r="J708" s="116"/>
      <c r="K708" s="129"/>
      <c r="L708" s="130"/>
      <c r="M708" s="117"/>
      <c r="N708" s="130"/>
      <c r="O708" s="117"/>
      <c r="P708" s="116"/>
      <c r="Q708" s="117"/>
      <c r="R708" s="116"/>
      <c r="S708" s="117"/>
    </row>
    <row r="709" spans="1:19" ht="12" customHeight="1">
      <c r="A709" s="116"/>
      <c r="B709" s="116"/>
      <c r="C709" s="116"/>
      <c r="D709" s="116"/>
      <c r="E709" s="116"/>
      <c r="F709" s="116"/>
      <c r="G709" s="116"/>
      <c r="H709" s="116"/>
      <c r="I709" s="116"/>
      <c r="J709" s="116"/>
      <c r="K709" s="129"/>
      <c r="L709" s="130"/>
      <c r="M709" s="117"/>
      <c r="N709" s="130"/>
      <c r="O709" s="117"/>
      <c r="P709" s="116"/>
      <c r="Q709" s="117"/>
      <c r="R709" s="116"/>
      <c r="S709" s="117"/>
    </row>
    <row r="710" spans="1:19" ht="12" customHeight="1">
      <c r="A710" s="116"/>
      <c r="B710" s="116"/>
      <c r="C710" s="116"/>
      <c r="D710" s="116"/>
      <c r="E710" s="116"/>
      <c r="F710" s="116"/>
      <c r="G710" s="116"/>
      <c r="H710" s="116"/>
      <c r="I710" s="116"/>
      <c r="J710" s="116"/>
      <c r="K710" s="129"/>
      <c r="L710" s="130"/>
      <c r="M710" s="117"/>
      <c r="N710" s="130"/>
      <c r="O710" s="117"/>
      <c r="P710" s="116"/>
      <c r="Q710" s="117"/>
      <c r="R710" s="116"/>
      <c r="S710" s="117"/>
    </row>
    <row r="711" spans="1:19" ht="12" customHeight="1">
      <c r="A711" s="116"/>
      <c r="B711" s="116"/>
      <c r="C711" s="116"/>
      <c r="D711" s="116"/>
      <c r="E711" s="116"/>
      <c r="F711" s="116"/>
      <c r="G711" s="116"/>
      <c r="H711" s="116"/>
      <c r="I711" s="116"/>
      <c r="J711" s="116"/>
      <c r="K711" s="129"/>
      <c r="L711" s="130"/>
      <c r="M711" s="117"/>
      <c r="N711" s="130"/>
      <c r="O711" s="117"/>
      <c r="P711" s="116"/>
      <c r="Q711" s="117"/>
      <c r="R711" s="116"/>
      <c r="S711" s="117"/>
    </row>
    <row r="712" spans="1:19" ht="12" customHeight="1">
      <c r="A712" s="116"/>
      <c r="B712" s="116"/>
      <c r="C712" s="116"/>
      <c r="D712" s="116"/>
      <c r="E712" s="116"/>
      <c r="F712" s="116"/>
      <c r="G712" s="116"/>
      <c r="H712" s="116"/>
      <c r="I712" s="116"/>
      <c r="J712" s="116"/>
      <c r="K712" s="129"/>
      <c r="L712" s="130"/>
      <c r="M712" s="117"/>
      <c r="N712" s="130"/>
      <c r="O712" s="117"/>
      <c r="P712" s="116"/>
      <c r="Q712" s="117"/>
      <c r="R712" s="116"/>
      <c r="S712" s="117"/>
    </row>
    <row r="713" spans="1:19" ht="12" customHeight="1">
      <c r="A713" s="116"/>
      <c r="B713" s="116"/>
      <c r="C713" s="116"/>
      <c r="D713" s="116"/>
      <c r="E713" s="116"/>
      <c r="F713" s="116"/>
      <c r="G713" s="116"/>
      <c r="H713" s="116"/>
      <c r="I713" s="116"/>
      <c r="J713" s="116"/>
      <c r="K713" s="129"/>
      <c r="L713" s="130"/>
      <c r="M713" s="117"/>
      <c r="N713" s="130"/>
      <c r="O713" s="117"/>
      <c r="P713" s="116"/>
      <c r="Q713" s="117"/>
      <c r="R713" s="116"/>
      <c r="S713" s="117"/>
    </row>
    <row r="714" spans="1:19" ht="12" customHeight="1">
      <c r="A714" s="116"/>
      <c r="B714" s="116"/>
      <c r="C714" s="116"/>
      <c r="D714" s="116"/>
      <c r="E714" s="116"/>
      <c r="F714" s="116"/>
      <c r="G714" s="116"/>
      <c r="H714" s="116"/>
      <c r="I714" s="116"/>
      <c r="J714" s="116"/>
      <c r="K714" s="129"/>
      <c r="L714" s="130"/>
      <c r="M714" s="117"/>
      <c r="N714" s="130"/>
      <c r="O714" s="117"/>
      <c r="P714" s="116"/>
      <c r="Q714" s="117"/>
      <c r="R714" s="116"/>
      <c r="S714" s="117"/>
    </row>
    <row r="715" spans="1:19" ht="12" customHeight="1">
      <c r="A715" s="116"/>
      <c r="B715" s="116"/>
      <c r="C715" s="116"/>
      <c r="D715" s="116"/>
      <c r="E715" s="116"/>
      <c r="F715" s="116"/>
      <c r="G715" s="116"/>
      <c r="H715" s="116"/>
      <c r="I715" s="116"/>
      <c r="J715" s="116"/>
      <c r="K715" s="129"/>
      <c r="L715" s="130"/>
      <c r="M715" s="117"/>
      <c r="N715" s="130"/>
      <c r="O715" s="117"/>
      <c r="P715" s="116"/>
      <c r="Q715" s="117"/>
      <c r="R715" s="116"/>
      <c r="S715" s="117"/>
    </row>
    <row r="716" spans="1:19" ht="12" customHeight="1">
      <c r="A716" s="116"/>
      <c r="B716" s="116"/>
      <c r="C716" s="116"/>
      <c r="D716" s="116"/>
      <c r="E716" s="116"/>
      <c r="F716" s="116"/>
      <c r="G716" s="116"/>
      <c r="H716" s="116"/>
      <c r="I716" s="116"/>
      <c r="J716" s="116"/>
      <c r="K716" s="129"/>
      <c r="L716" s="130"/>
      <c r="M716" s="117"/>
      <c r="N716" s="130"/>
      <c r="O716" s="117"/>
      <c r="P716" s="116"/>
      <c r="Q716" s="117"/>
      <c r="R716" s="116"/>
      <c r="S716" s="117"/>
    </row>
    <row r="717" spans="1:19" ht="12" customHeight="1">
      <c r="A717" s="116"/>
      <c r="B717" s="116"/>
      <c r="C717" s="116"/>
      <c r="D717" s="116"/>
      <c r="E717" s="116"/>
      <c r="F717" s="116"/>
      <c r="G717" s="116"/>
      <c r="H717" s="116"/>
      <c r="I717" s="116"/>
      <c r="J717" s="116"/>
      <c r="K717" s="129"/>
      <c r="L717" s="130"/>
      <c r="M717" s="117"/>
      <c r="N717" s="130"/>
      <c r="O717" s="117"/>
      <c r="P717" s="116"/>
      <c r="Q717" s="117"/>
      <c r="R717" s="116"/>
      <c r="S717" s="117"/>
    </row>
    <row r="718" spans="1:19" ht="12" customHeight="1">
      <c r="A718" s="116"/>
      <c r="B718" s="116"/>
      <c r="C718" s="116"/>
      <c r="D718" s="116"/>
      <c r="E718" s="116"/>
      <c r="F718" s="116"/>
      <c r="G718" s="116"/>
      <c r="H718" s="116"/>
      <c r="I718" s="116"/>
      <c r="J718" s="116"/>
      <c r="K718" s="129"/>
      <c r="L718" s="130"/>
      <c r="M718" s="117"/>
      <c r="N718" s="130"/>
      <c r="O718" s="117"/>
      <c r="P718" s="116"/>
      <c r="Q718" s="117"/>
      <c r="R718" s="116"/>
      <c r="S718" s="117"/>
    </row>
    <row r="719" spans="1:19" ht="12" customHeight="1">
      <c r="A719" s="116"/>
      <c r="B719" s="116"/>
      <c r="C719" s="116"/>
      <c r="D719" s="116"/>
      <c r="E719" s="116"/>
      <c r="F719" s="116"/>
      <c r="G719" s="116"/>
      <c r="H719" s="116"/>
      <c r="I719" s="116"/>
      <c r="J719" s="116"/>
      <c r="K719" s="129"/>
      <c r="L719" s="130"/>
      <c r="M719" s="117"/>
      <c r="N719" s="130"/>
      <c r="O719" s="117"/>
      <c r="P719" s="116"/>
      <c r="Q719" s="117"/>
      <c r="R719" s="116"/>
      <c r="S719" s="117"/>
    </row>
    <row r="720" spans="1:19" ht="12" customHeight="1">
      <c r="A720" s="116"/>
      <c r="B720" s="116"/>
      <c r="C720" s="116"/>
      <c r="D720" s="116"/>
      <c r="E720" s="116"/>
      <c r="F720" s="116"/>
      <c r="G720" s="116"/>
      <c r="H720" s="116"/>
      <c r="I720" s="116"/>
      <c r="J720" s="116"/>
      <c r="K720" s="129"/>
      <c r="L720" s="130"/>
      <c r="M720" s="117"/>
      <c r="N720" s="130"/>
      <c r="O720" s="117"/>
      <c r="P720" s="116"/>
      <c r="Q720" s="117"/>
      <c r="R720" s="116"/>
      <c r="S720" s="117"/>
    </row>
    <row r="721" spans="1:19" ht="12" customHeight="1">
      <c r="A721" s="116"/>
      <c r="B721" s="116"/>
      <c r="C721" s="116"/>
      <c r="D721" s="116"/>
      <c r="E721" s="116"/>
      <c r="F721" s="116"/>
      <c r="G721" s="116"/>
      <c r="H721" s="116"/>
      <c r="I721" s="116"/>
      <c r="J721" s="116"/>
      <c r="K721" s="129"/>
      <c r="L721" s="130"/>
      <c r="M721" s="117"/>
      <c r="N721" s="130"/>
      <c r="O721" s="117"/>
      <c r="P721" s="116"/>
      <c r="Q721" s="117"/>
      <c r="R721" s="116"/>
      <c r="S721" s="117"/>
    </row>
    <row r="722" spans="1:19" ht="12" customHeight="1">
      <c r="A722" s="116"/>
      <c r="B722" s="116"/>
      <c r="C722" s="116"/>
      <c r="D722" s="116"/>
      <c r="E722" s="116"/>
      <c r="F722" s="116"/>
      <c r="G722" s="116"/>
      <c r="H722" s="116"/>
      <c r="I722" s="116"/>
      <c r="J722" s="116"/>
      <c r="K722" s="129"/>
      <c r="L722" s="130"/>
      <c r="M722" s="117"/>
      <c r="N722" s="130"/>
      <c r="O722" s="117"/>
      <c r="P722" s="116"/>
      <c r="Q722" s="117"/>
      <c r="R722" s="116"/>
      <c r="S722" s="117"/>
    </row>
    <row r="723" spans="1:19" ht="12" customHeight="1">
      <c r="A723" s="116"/>
      <c r="B723" s="116"/>
      <c r="C723" s="116"/>
      <c r="D723" s="116"/>
      <c r="E723" s="116"/>
      <c r="F723" s="116"/>
      <c r="G723" s="116"/>
      <c r="H723" s="116"/>
      <c r="I723" s="116"/>
      <c r="J723" s="116"/>
      <c r="K723" s="129"/>
      <c r="L723" s="130"/>
      <c r="M723" s="117"/>
      <c r="N723" s="130"/>
      <c r="O723" s="117"/>
      <c r="P723" s="116"/>
      <c r="Q723" s="117"/>
      <c r="R723" s="116"/>
      <c r="S723" s="117"/>
    </row>
    <row r="724" spans="1:19" ht="12" customHeight="1">
      <c r="A724" s="116"/>
      <c r="B724" s="116"/>
      <c r="C724" s="116"/>
      <c r="D724" s="116"/>
      <c r="E724" s="116"/>
      <c r="F724" s="116"/>
      <c r="G724" s="116"/>
      <c r="H724" s="116"/>
      <c r="I724" s="116"/>
      <c r="J724" s="116"/>
      <c r="K724" s="129"/>
      <c r="L724" s="130"/>
      <c r="M724" s="117"/>
      <c r="N724" s="130"/>
      <c r="O724" s="117"/>
      <c r="P724" s="116"/>
      <c r="Q724" s="117"/>
      <c r="R724" s="116"/>
      <c r="S724" s="117"/>
    </row>
    <row r="725" spans="1:19" ht="12" customHeight="1">
      <c r="A725" s="116"/>
      <c r="B725" s="116"/>
      <c r="C725" s="116"/>
      <c r="D725" s="116"/>
      <c r="E725" s="116"/>
      <c r="F725" s="116"/>
      <c r="G725" s="116"/>
      <c r="H725" s="116"/>
      <c r="I725" s="116"/>
      <c r="J725" s="116"/>
      <c r="K725" s="129"/>
      <c r="L725" s="130"/>
      <c r="M725" s="117"/>
      <c r="N725" s="130"/>
      <c r="O725" s="117"/>
      <c r="P725" s="116"/>
      <c r="Q725" s="117"/>
      <c r="R725" s="116"/>
      <c r="S725" s="117"/>
    </row>
    <row r="726" spans="1:19" ht="12" customHeight="1">
      <c r="A726" s="116"/>
      <c r="B726" s="116"/>
      <c r="C726" s="116"/>
      <c r="D726" s="116"/>
      <c r="E726" s="116"/>
      <c r="F726" s="116"/>
      <c r="G726" s="116"/>
      <c r="H726" s="116"/>
      <c r="I726" s="116"/>
      <c r="J726" s="116"/>
      <c r="K726" s="129"/>
      <c r="L726" s="130"/>
      <c r="M726" s="117"/>
      <c r="N726" s="130"/>
      <c r="O726" s="117"/>
      <c r="P726" s="116"/>
      <c r="Q726" s="117"/>
      <c r="R726" s="116"/>
      <c r="S726" s="117"/>
    </row>
    <row r="727" spans="1:19" ht="12" customHeight="1">
      <c r="A727" s="116"/>
      <c r="B727" s="116"/>
      <c r="C727" s="116"/>
      <c r="D727" s="116"/>
      <c r="E727" s="116"/>
      <c r="F727" s="116"/>
      <c r="G727" s="116"/>
      <c r="H727" s="116"/>
      <c r="I727" s="116"/>
      <c r="J727" s="116"/>
      <c r="K727" s="129"/>
      <c r="L727" s="130"/>
      <c r="M727" s="117"/>
      <c r="N727" s="130"/>
      <c r="O727" s="117"/>
      <c r="P727" s="116"/>
      <c r="Q727" s="117"/>
      <c r="R727" s="116"/>
      <c r="S727" s="117"/>
    </row>
    <row r="728" spans="1:19" ht="12" customHeight="1">
      <c r="A728" s="116"/>
      <c r="B728" s="116"/>
      <c r="C728" s="116"/>
      <c r="D728" s="116"/>
      <c r="E728" s="116"/>
      <c r="F728" s="116"/>
      <c r="G728" s="116"/>
      <c r="H728" s="116"/>
      <c r="I728" s="116"/>
      <c r="J728" s="116"/>
      <c r="K728" s="129"/>
      <c r="L728" s="130"/>
      <c r="M728" s="117"/>
      <c r="N728" s="130"/>
      <c r="O728" s="117"/>
      <c r="P728" s="116"/>
      <c r="Q728" s="117"/>
      <c r="R728" s="116"/>
      <c r="S728" s="117"/>
    </row>
    <row r="729" spans="1:19" ht="12" customHeight="1">
      <c r="A729" s="116"/>
      <c r="B729" s="116"/>
      <c r="C729" s="116"/>
      <c r="D729" s="116"/>
      <c r="E729" s="116"/>
      <c r="F729" s="116"/>
      <c r="G729" s="116"/>
      <c r="H729" s="116"/>
      <c r="I729" s="116"/>
      <c r="J729" s="116"/>
      <c r="K729" s="129"/>
      <c r="L729" s="130"/>
      <c r="M729" s="117"/>
      <c r="N729" s="130"/>
      <c r="O729" s="117"/>
      <c r="P729" s="116"/>
      <c r="Q729" s="117"/>
      <c r="R729" s="116"/>
      <c r="S729" s="117"/>
    </row>
    <row r="730" spans="1:19" ht="12" customHeight="1">
      <c r="A730" s="116"/>
      <c r="B730" s="116"/>
      <c r="C730" s="116"/>
      <c r="D730" s="116"/>
      <c r="E730" s="116"/>
      <c r="F730" s="116"/>
      <c r="G730" s="116"/>
      <c r="H730" s="116"/>
      <c r="I730" s="116"/>
      <c r="J730" s="116"/>
      <c r="K730" s="129"/>
      <c r="L730" s="130"/>
      <c r="M730" s="117"/>
      <c r="N730" s="130"/>
      <c r="O730" s="117"/>
      <c r="P730" s="116"/>
      <c r="Q730" s="117"/>
      <c r="R730" s="116"/>
      <c r="S730" s="117"/>
    </row>
    <row r="731" spans="1:19" ht="12" customHeight="1">
      <c r="A731" s="116"/>
      <c r="B731" s="116"/>
      <c r="C731" s="116"/>
      <c r="D731" s="116"/>
      <c r="E731" s="116"/>
      <c r="F731" s="116"/>
      <c r="G731" s="116"/>
      <c r="H731" s="116"/>
      <c r="I731" s="116"/>
      <c r="J731" s="116"/>
      <c r="K731" s="129"/>
      <c r="L731" s="130"/>
      <c r="M731" s="117"/>
      <c r="N731" s="130"/>
      <c r="O731" s="117"/>
      <c r="P731" s="116"/>
      <c r="Q731" s="117"/>
      <c r="R731" s="116"/>
      <c r="S731" s="117"/>
    </row>
    <row r="732" spans="1:19" ht="12" customHeight="1">
      <c r="A732" s="116"/>
      <c r="B732" s="116"/>
      <c r="C732" s="116"/>
      <c r="D732" s="116"/>
      <c r="E732" s="116"/>
      <c r="F732" s="116"/>
      <c r="G732" s="116"/>
      <c r="H732" s="116"/>
      <c r="I732" s="116"/>
      <c r="J732" s="116"/>
      <c r="K732" s="129"/>
      <c r="L732" s="130"/>
      <c r="M732" s="117"/>
      <c r="N732" s="130"/>
      <c r="O732" s="117"/>
      <c r="P732" s="116"/>
      <c r="Q732" s="117"/>
      <c r="R732" s="116"/>
      <c r="S732" s="117"/>
    </row>
    <row r="733" spans="1:19" ht="12" customHeight="1">
      <c r="A733" s="116"/>
      <c r="B733" s="116"/>
      <c r="C733" s="116"/>
      <c r="D733" s="116"/>
      <c r="E733" s="116"/>
      <c r="F733" s="116"/>
      <c r="G733" s="116"/>
      <c r="H733" s="116"/>
      <c r="I733" s="116"/>
      <c r="J733" s="116"/>
      <c r="K733" s="129"/>
      <c r="L733" s="130"/>
      <c r="M733" s="117"/>
      <c r="N733" s="130"/>
      <c r="O733" s="117"/>
      <c r="P733" s="116"/>
      <c r="Q733" s="117"/>
      <c r="R733" s="116"/>
      <c r="S733" s="117"/>
    </row>
    <row r="734" spans="1:19" ht="12" customHeight="1">
      <c r="A734" s="116"/>
      <c r="B734" s="116"/>
      <c r="C734" s="116"/>
      <c r="D734" s="116"/>
      <c r="E734" s="116"/>
      <c r="F734" s="116"/>
      <c r="G734" s="116"/>
      <c r="H734" s="116"/>
      <c r="I734" s="116"/>
      <c r="J734" s="116"/>
      <c r="K734" s="129"/>
      <c r="L734" s="130"/>
      <c r="M734" s="117"/>
      <c r="N734" s="130"/>
      <c r="O734" s="117"/>
      <c r="P734" s="116"/>
      <c r="Q734" s="117"/>
      <c r="R734" s="116"/>
      <c r="S734" s="117"/>
    </row>
    <row r="735" spans="1:19" ht="12" customHeight="1">
      <c r="A735" s="116"/>
      <c r="B735" s="116"/>
      <c r="C735" s="116"/>
      <c r="D735" s="116"/>
      <c r="E735" s="116"/>
      <c r="F735" s="116"/>
      <c r="G735" s="116"/>
      <c r="H735" s="116"/>
      <c r="I735" s="116"/>
      <c r="J735" s="116"/>
      <c r="K735" s="129"/>
      <c r="L735" s="130"/>
      <c r="M735" s="117"/>
      <c r="N735" s="130"/>
      <c r="O735" s="117"/>
      <c r="P735" s="116"/>
      <c r="Q735" s="117"/>
      <c r="R735" s="116"/>
      <c r="S735" s="117"/>
    </row>
    <row r="736" spans="1:19" ht="12" customHeight="1">
      <c r="A736" s="116"/>
      <c r="B736" s="116"/>
      <c r="C736" s="116"/>
      <c r="D736" s="116"/>
      <c r="E736" s="116"/>
      <c r="F736" s="116"/>
      <c r="G736" s="116"/>
      <c r="H736" s="116"/>
      <c r="I736" s="116"/>
      <c r="J736" s="116"/>
      <c r="K736" s="129"/>
      <c r="L736" s="130"/>
      <c r="M736" s="117"/>
      <c r="N736" s="130"/>
      <c r="O736" s="117"/>
      <c r="P736" s="116"/>
      <c r="Q736" s="117"/>
      <c r="R736" s="116"/>
      <c r="S736" s="117"/>
    </row>
    <row r="737" spans="1:19" ht="12" customHeight="1">
      <c r="A737" s="116"/>
      <c r="B737" s="116"/>
      <c r="C737" s="116"/>
      <c r="D737" s="116"/>
      <c r="E737" s="116"/>
      <c r="F737" s="116"/>
      <c r="G737" s="116"/>
      <c r="H737" s="116"/>
      <c r="I737" s="116"/>
      <c r="J737" s="116"/>
      <c r="K737" s="129"/>
      <c r="L737" s="130"/>
      <c r="M737" s="117"/>
      <c r="N737" s="130"/>
      <c r="O737" s="117"/>
      <c r="P737" s="116"/>
      <c r="Q737" s="117"/>
      <c r="R737" s="116"/>
      <c r="S737" s="117"/>
    </row>
    <row r="738" spans="1:19" ht="12" customHeight="1">
      <c r="A738" s="116"/>
      <c r="B738" s="116"/>
      <c r="C738" s="116"/>
      <c r="D738" s="116"/>
      <c r="E738" s="116"/>
      <c r="F738" s="116"/>
      <c r="G738" s="116"/>
      <c r="H738" s="116"/>
      <c r="I738" s="116"/>
      <c r="J738" s="116"/>
      <c r="K738" s="129"/>
      <c r="L738" s="130"/>
      <c r="M738" s="117"/>
      <c r="N738" s="130"/>
      <c r="O738" s="117"/>
      <c r="P738" s="116"/>
      <c r="Q738" s="117"/>
      <c r="R738" s="116"/>
      <c r="S738" s="117"/>
    </row>
    <row r="739" spans="1:19" ht="12" customHeight="1">
      <c r="A739" s="116"/>
      <c r="B739" s="116"/>
      <c r="C739" s="116"/>
      <c r="D739" s="116"/>
      <c r="E739" s="116"/>
      <c r="F739" s="116"/>
      <c r="G739" s="116"/>
      <c r="H739" s="116"/>
      <c r="I739" s="116"/>
      <c r="J739" s="116"/>
      <c r="K739" s="129"/>
      <c r="L739" s="130"/>
      <c r="M739" s="117"/>
      <c r="N739" s="130"/>
      <c r="O739" s="117"/>
      <c r="P739" s="116"/>
      <c r="Q739" s="117"/>
      <c r="R739" s="116"/>
      <c r="S739" s="117"/>
    </row>
    <row r="740" spans="1:19" ht="12" customHeight="1">
      <c r="A740" s="116"/>
      <c r="B740" s="116"/>
      <c r="C740" s="116"/>
      <c r="D740" s="116"/>
      <c r="E740" s="116"/>
      <c r="F740" s="116"/>
      <c r="G740" s="116"/>
      <c r="H740" s="116"/>
      <c r="I740" s="116"/>
      <c r="J740" s="116"/>
      <c r="K740" s="129"/>
      <c r="L740" s="130"/>
      <c r="M740" s="117"/>
      <c r="N740" s="130"/>
      <c r="O740" s="117"/>
      <c r="P740" s="116"/>
      <c r="Q740" s="117"/>
      <c r="R740" s="116"/>
      <c r="S740" s="117"/>
    </row>
    <row r="741" spans="1:19" ht="12" customHeight="1">
      <c r="A741" s="116"/>
      <c r="B741" s="116"/>
      <c r="C741" s="116"/>
      <c r="D741" s="116"/>
      <c r="E741" s="116"/>
      <c r="F741" s="116"/>
      <c r="G741" s="116"/>
      <c r="H741" s="116"/>
      <c r="I741" s="116"/>
      <c r="J741" s="116"/>
      <c r="K741" s="129"/>
      <c r="L741" s="130"/>
      <c r="M741" s="117"/>
      <c r="N741" s="130"/>
      <c r="O741" s="117"/>
      <c r="P741" s="116"/>
      <c r="Q741" s="117"/>
      <c r="R741" s="116"/>
      <c r="S741" s="117"/>
    </row>
    <row r="742" spans="1:19" ht="12" customHeight="1">
      <c r="A742" s="116"/>
      <c r="B742" s="116"/>
      <c r="C742" s="116"/>
      <c r="D742" s="116"/>
      <c r="E742" s="116"/>
      <c r="F742" s="116"/>
      <c r="G742" s="116"/>
      <c r="H742" s="116"/>
      <c r="I742" s="116"/>
      <c r="J742" s="116"/>
      <c r="K742" s="129"/>
      <c r="L742" s="130"/>
      <c r="M742" s="117"/>
      <c r="N742" s="130"/>
      <c r="O742" s="117"/>
      <c r="P742" s="116"/>
      <c r="Q742" s="117"/>
      <c r="R742" s="116"/>
      <c r="S742" s="117"/>
    </row>
    <row r="743" spans="1:19" ht="12" customHeight="1">
      <c r="A743" s="116"/>
      <c r="B743" s="116"/>
      <c r="C743" s="116"/>
      <c r="D743" s="116"/>
      <c r="E743" s="116"/>
      <c r="F743" s="116"/>
      <c r="G743" s="116"/>
      <c r="H743" s="116"/>
      <c r="I743" s="116"/>
      <c r="J743" s="116"/>
      <c r="K743" s="129"/>
      <c r="L743" s="130"/>
      <c r="M743" s="117"/>
      <c r="N743" s="130"/>
      <c r="O743" s="117"/>
      <c r="P743" s="116"/>
      <c r="Q743" s="117"/>
      <c r="R743" s="116"/>
      <c r="S743" s="117"/>
    </row>
    <row r="744" spans="1:19" ht="12" customHeight="1">
      <c r="A744" s="116"/>
      <c r="B744" s="116"/>
      <c r="C744" s="116"/>
      <c r="D744" s="116"/>
      <c r="E744" s="116"/>
      <c r="F744" s="116"/>
      <c r="G744" s="116"/>
      <c r="H744" s="116"/>
      <c r="I744" s="116"/>
      <c r="J744" s="116"/>
      <c r="K744" s="129"/>
      <c r="L744" s="130"/>
      <c r="M744" s="117"/>
      <c r="N744" s="130"/>
      <c r="O744" s="117"/>
      <c r="P744" s="116"/>
      <c r="Q744" s="117"/>
      <c r="R744" s="116"/>
      <c r="S744" s="117"/>
    </row>
    <row r="745" spans="1:19" ht="12" customHeight="1">
      <c r="A745" s="116"/>
      <c r="B745" s="116"/>
      <c r="C745" s="116"/>
      <c r="D745" s="116"/>
      <c r="E745" s="116"/>
      <c r="F745" s="116"/>
      <c r="G745" s="116"/>
      <c r="H745" s="116"/>
      <c r="I745" s="116"/>
      <c r="J745" s="116"/>
      <c r="K745" s="129"/>
      <c r="L745" s="130"/>
      <c r="M745" s="117"/>
      <c r="N745" s="130"/>
      <c r="O745" s="117"/>
      <c r="P745" s="116"/>
      <c r="Q745" s="117"/>
      <c r="R745" s="116"/>
      <c r="S745" s="117"/>
    </row>
    <row r="746" spans="1:19" ht="12" customHeight="1">
      <c r="A746" s="116"/>
      <c r="B746" s="116"/>
      <c r="C746" s="116"/>
      <c r="D746" s="116"/>
      <c r="E746" s="116"/>
      <c r="F746" s="116"/>
      <c r="G746" s="116"/>
      <c r="H746" s="116"/>
      <c r="I746" s="116"/>
      <c r="J746" s="116"/>
      <c r="K746" s="129"/>
      <c r="L746" s="130"/>
      <c r="M746" s="117"/>
      <c r="N746" s="130"/>
      <c r="O746" s="117"/>
      <c r="P746" s="116"/>
      <c r="Q746" s="117"/>
      <c r="R746" s="116"/>
      <c r="S746" s="117"/>
    </row>
    <row r="747" spans="1:19" ht="12" customHeight="1">
      <c r="A747" s="116"/>
      <c r="B747" s="116"/>
      <c r="C747" s="116"/>
      <c r="D747" s="116"/>
      <c r="E747" s="116"/>
      <c r="F747" s="116"/>
      <c r="G747" s="116"/>
      <c r="H747" s="116"/>
      <c r="I747" s="116"/>
      <c r="J747" s="116"/>
      <c r="K747" s="129"/>
      <c r="L747" s="130"/>
      <c r="M747" s="117"/>
      <c r="N747" s="130"/>
      <c r="O747" s="117"/>
      <c r="P747" s="116"/>
      <c r="Q747" s="117"/>
      <c r="R747" s="116"/>
      <c r="S747" s="117"/>
    </row>
    <row r="748" spans="1:19" ht="12" customHeight="1">
      <c r="A748" s="116"/>
      <c r="B748" s="116"/>
      <c r="C748" s="116"/>
      <c r="D748" s="116"/>
      <c r="E748" s="116"/>
      <c r="F748" s="116"/>
      <c r="G748" s="116"/>
      <c r="H748" s="116"/>
      <c r="I748" s="116"/>
      <c r="J748" s="116"/>
      <c r="K748" s="129"/>
      <c r="L748" s="130"/>
      <c r="M748" s="117"/>
      <c r="N748" s="130"/>
      <c r="O748" s="117"/>
      <c r="P748" s="116"/>
      <c r="Q748" s="117"/>
      <c r="R748" s="116"/>
      <c r="S748" s="117"/>
    </row>
    <row r="749" spans="1:19" ht="12" customHeight="1">
      <c r="A749" s="116"/>
      <c r="B749" s="116"/>
      <c r="C749" s="116"/>
      <c r="D749" s="116"/>
      <c r="E749" s="116"/>
      <c r="F749" s="116"/>
      <c r="G749" s="116"/>
      <c r="H749" s="116"/>
      <c r="I749" s="116"/>
      <c r="J749" s="116"/>
      <c r="K749" s="129"/>
      <c r="L749" s="130"/>
      <c r="M749" s="117"/>
      <c r="N749" s="130"/>
      <c r="O749" s="117"/>
      <c r="P749" s="116"/>
      <c r="Q749" s="117"/>
      <c r="R749" s="116"/>
      <c r="S749" s="117"/>
    </row>
    <row r="750" spans="1:19" ht="12" customHeight="1">
      <c r="A750" s="116"/>
      <c r="B750" s="116"/>
      <c r="C750" s="116"/>
      <c r="D750" s="116"/>
      <c r="E750" s="116"/>
      <c r="F750" s="116"/>
      <c r="G750" s="116"/>
      <c r="H750" s="116"/>
      <c r="I750" s="116"/>
      <c r="J750" s="116"/>
      <c r="K750" s="129"/>
      <c r="L750" s="130"/>
      <c r="M750" s="117"/>
      <c r="N750" s="130"/>
      <c r="O750" s="117"/>
      <c r="P750" s="116"/>
      <c r="Q750" s="117"/>
      <c r="R750" s="116"/>
      <c r="S750" s="117"/>
    </row>
    <row r="751" spans="1:19" ht="12" customHeight="1">
      <c r="A751" s="116"/>
      <c r="B751" s="116"/>
      <c r="C751" s="116"/>
      <c r="D751" s="116"/>
      <c r="E751" s="116"/>
      <c r="F751" s="116"/>
      <c r="G751" s="116"/>
      <c r="H751" s="116"/>
      <c r="I751" s="116"/>
      <c r="J751" s="116"/>
      <c r="K751" s="129"/>
      <c r="L751" s="130"/>
      <c r="M751" s="117"/>
      <c r="N751" s="130"/>
      <c r="O751" s="117"/>
      <c r="P751" s="116"/>
      <c r="Q751" s="117"/>
      <c r="R751" s="116"/>
      <c r="S751" s="117"/>
    </row>
    <row r="752" spans="1:19" ht="12" customHeight="1">
      <c r="A752" s="116"/>
      <c r="B752" s="116"/>
      <c r="C752" s="116"/>
      <c r="D752" s="116"/>
      <c r="E752" s="116"/>
      <c r="F752" s="116"/>
      <c r="G752" s="116"/>
      <c r="H752" s="116"/>
      <c r="I752" s="116"/>
      <c r="J752" s="116"/>
      <c r="K752" s="129"/>
      <c r="L752" s="130"/>
      <c r="M752" s="117"/>
      <c r="N752" s="130"/>
      <c r="O752" s="117"/>
      <c r="P752" s="116"/>
      <c r="Q752" s="117"/>
      <c r="R752" s="116"/>
      <c r="S752" s="117"/>
    </row>
    <row r="753" spans="1:19" ht="12" customHeight="1">
      <c r="A753" s="116"/>
      <c r="B753" s="116"/>
      <c r="C753" s="116"/>
      <c r="D753" s="116"/>
      <c r="E753" s="116"/>
      <c r="F753" s="116"/>
      <c r="G753" s="116"/>
      <c r="H753" s="116"/>
      <c r="I753" s="116"/>
      <c r="J753" s="116"/>
      <c r="K753" s="129"/>
      <c r="L753" s="130"/>
      <c r="M753" s="117"/>
      <c r="N753" s="130"/>
      <c r="O753" s="117"/>
      <c r="P753" s="116"/>
      <c r="Q753" s="117"/>
      <c r="R753" s="116"/>
      <c r="S753" s="117"/>
    </row>
    <row r="754" spans="1:19" ht="12" customHeight="1">
      <c r="A754" s="116"/>
      <c r="B754" s="116"/>
      <c r="C754" s="116"/>
      <c r="D754" s="116"/>
      <c r="E754" s="116"/>
      <c r="F754" s="116"/>
      <c r="G754" s="116"/>
      <c r="H754" s="116"/>
      <c r="I754" s="116"/>
      <c r="J754" s="116"/>
      <c r="K754" s="129"/>
      <c r="L754" s="130"/>
      <c r="M754" s="117"/>
      <c r="N754" s="130"/>
      <c r="O754" s="117"/>
      <c r="P754" s="116"/>
      <c r="Q754" s="117"/>
      <c r="R754" s="116"/>
      <c r="S754" s="117"/>
    </row>
    <row r="755" spans="1:19" ht="12" customHeight="1">
      <c r="A755" s="116"/>
      <c r="B755" s="116"/>
      <c r="C755" s="116"/>
      <c r="D755" s="116"/>
      <c r="E755" s="116"/>
      <c r="F755" s="116"/>
      <c r="G755" s="116"/>
      <c r="H755" s="116"/>
      <c r="I755" s="116"/>
      <c r="J755" s="116"/>
      <c r="K755" s="129"/>
      <c r="L755" s="130"/>
      <c r="M755" s="117"/>
      <c r="N755" s="130"/>
      <c r="O755" s="117"/>
      <c r="P755" s="116"/>
      <c r="Q755" s="117"/>
      <c r="R755" s="116"/>
      <c r="S755" s="117"/>
    </row>
    <row r="756" spans="1:19" ht="12" customHeight="1">
      <c r="A756" s="116"/>
      <c r="B756" s="116"/>
      <c r="C756" s="116"/>
      <c r="D756" s="116"/>
      <c r="E756" s="116"/>
      <c r="F756" s="116"/>
      <c r="G756" s="116"/>
      <c r="H756" s="116"/>
      <c r="I756" s="116"/>
      <c r="J756" s="116"/>
      <c r="K756" s="129"/>
      <c r="L756" s="130"/>
      <c r="M756" s="117"/>
      <c r="N756" s="130"/>
      <c r="O756" s="117"/>
      <c r="P756" s="116"/>
      <c r="Q756" s="117"/>
      <c r="R756" s="116"/>
      <c r="S756" s="117"/>
    </row>
    <row r="757" spans="1:19" ht="12" customHeight="1">
      <c r="A757" s="116"/>
      <c r="B757" s="116"/>
      <c r="C757" s="116"/>
      <c r="D757" s="116"/>
      <c r="E757" s="116"/>
      <c r="F757" s="116"/>
      <c r="G757" s="116"/>
      <c r="H757" s="116"/>
      <c r="I757" s="116"/>
      <c r="J757" s="116"/>
      <c r="K757" s="129"/>
      <c r="L757" s="130"/>
      <c r="M757" s="117"/>
      <c r="N757" s="130"/>
      <c r="O757" s="117"/>
      <c r="P757" s="116"/>
      <c r="Q757" s="117"/>
      <c r="R757" s="116"/>
      <c r="S757" s="117"/>
    </row>
    <row r="758" spans="1:19" ht="12" customHeight="1">
      <c r="A758" s="116"/>
      <c r="B758" s="116"/>
      <c r="C758" s="116"/>
      <c r="D758" s="116"/>
      <c r="E758" s="116"/>
      <c r="F758" s="116"/>
      <c r="G758" s="116"/>
      <c r="H758" s="116"/>
      <c r="I758" s="116"/>
      <c r="J758" s="116"/>
      <c r="K758" s="129"/>
      <c r="L758" s="130"/>
      <c r="M758" s="117"/>
      <c r="N758" s="130"/>
      <c r="O758" s="117"/>
      <c r="P758" s="116"/>
      <c r="Q758" s="117"/>
      <c r="R758" s="116"/>
      <c r="S758" s="117"/>
    </row>
    <row r="759" spans="1:19" ht="12" customHeight="1">
      <c r="A759" s="116"/>
      <c r="B759" s="116"/>
      <c r="C759" s="116"/>
      <c r="D759" s="116"/>
      <c r="E759" s="116"/>
      <c r="F759" s="116"/>
      <c r="G759" s="116"/>
      <c r="H759" s="116"/>
      <c r="I759" s="116"/>
      <c r="J759" s="116"/>
      <c r="K759" s="129"/>
      <c r="L759" s="130"/>
      <c r="M759" s="117"/>
      <c r="N759" s="130"/>
      <c r="O759" s="117"/>
      <c r="P759" s="116"/>
      <c r="Q759" s="117"/>
      <c r="R759" s="116"/>
      <c r="S759" s="117"/>
    </row>
    <row r="760" spans="1:19" ht="12" customHeight="1">
      <c r="A760" s="116"/>
      <c r="B760" s="116"/>
      <c r="C760" s="116"/>
      <c r="D760" s="116"/>
      <c r="E760" s="116"/>
      <c r="F760" s="116"/>
      <c r="G760" s="116"/>
      <c r="H760" s="116"/>
      <c r="I760" s="116"/>
      <c r="J760" s="116"/>
      <c r="K760" s="129"/>
      <c r="L760" s="130"/>
      <c r="M760" s="117"/>
      <c r="N760" s="130"/>
      <c r="O760" s="117"/>
      <c r="P760" s="116"/>
      <c r="Q760" s="117"/>
      <c r="R760" s="116"/>
      <c r="S760" s="117"/>
    </row>
    <row r="761" spans="1:19" ht="12" customHeight="1">
      <c r="A761" s="116"/>
      <c r="B761" s="116"/>
      <c r="C761" s="116"/>
      <c r="D761" s="116"/>
      <c r="E761" s="116"/>
      <c r="F761" s="116"/>
      <c r="G761" s="116"/>
      <c r="H761" s="116"/>
      <c r="I761" s="116"/>
      <c r="J761" s="116"/>
      <c r="K761" s="129"/>
      <c r="L761" s="130"/>
      <c r="M761" s="117"/>
      <c r="N761" s="130"/>
      <c r="O761" s="117"/>
      <c r="P761" s="116"/>
      <c r="Q761" s="117"/>
      <c r="R761" s="116"/>
      <c r="S761" s="117"/>
    </row>
    <row r="762" spans="1:19" ht="12" customHeight="1">
      <c r="A762" s="116"/>
      <c r="B762" s="116"/>
      <c r="C762" s="116"/>
      <c r="D762" s="116"/>
      <c r="E762" s="116"/>
      <c r="F762" s="116"/>
      <c r="G762" s="116"/>
      <c r="H762" s="116"/>
      <c r="I762" s="116"/>
      <c r="J762" s="116"/>
      <c r="K762" s="129"/>
      <c r="L762" s="130"/>
      <c r="M762" s="117"/>
      <c r="N762" s="130"/>
      <c r="O762" s="117"/>
      <c r="P762" s="116"/>
      <c r="Q762" s="117"/>
      <c r="R762" s="116"/>
      <c r="S762" s="117"/>
    </row>
    <row r="763" spans="1:19" ht="12" customHeight="1">
      <c r="A763" s="116"/>
      <c r="B763" s="116"/>
      <c r="C763" s="116"/>
      <c r="D763" s="116"/>
      <c r="E763" s="116"/>
      <c r="F763" s="116"/>
      <c r="G763" s="116"/>
      <c r="H763" s="116"/>
      <c r="I763" s="116"/>
      <c r="J763" s="116"/>
      <c r="K763" s="129"/>
      <c r="L763" s="130"/>
      <c r="M763" s="117"/>
      <c r="N763" s="130"/>
      <c r="O763" s="117"/>
      <c r="P763" s="116"/>
      <c r="Q763" s="117"/>
      <c r="R763" s="116"/>
      <c r="S763" s="117"/>
    </row>
    <row r="764" spans="1:19" ht="12" customHeight="1">
      <c r="A764" s="116"/>
      <c r="B764" s="116"/>
      <c r="C764" s="116"/>
      <c r="D764" s="116"/>
      <c r="E764" s="116"/>
      <c r="F764" s="116"/>
      <c r="G764" s="116"/>
      <c r="H764" s="116"/>
      <c r="I764" s="116"/>
      <c r="J764" s="116"/>
      <c r="K764" s="129"/>
      <c r="L764" s="130"/>
      <c r="M764" s="117"/>
      <c r="N764" s="130"/>
      <c r="O764" s="117"/>
      <c r="P764" s="116"/>
      <c r="Q764" s="117"/>
      <c r="R764" s="116"/>
      <c r="S764" s="117"/>
    </row>
    <row r="765" spans="1:19" ht="12" customHeight="1">
      <c r="A765" s="116"/>
      <c r="B765" s="116"/>
      <c r="C765" s="116"/>
      <c r="D765" s="116"/>
      <c r="E765" s="116"/>
      <c r="F765" s="116"/>
      <c r="G765" s="116"/>
      <c r="H765" s="116"/>
      <c r="I765" s="116"/>
      <c r="J765" s="116"/>
      <c r="K765" s="129"/>
      <c r="L765" s="130"/>
      <c r="M765" s="117"/>
      <c r="N765" s="130"/>
      <c r="O765" s="117"/>
      <c r="P765" s="116"/>
      <c r="Q765" s="117"/>
      <c r="R765" s="116"/>
      <c r="S765" s="117"/>
    </row>
    <row r="766" spans="1:19" ht="12" customHeight="1">
      <c r="A766" s="116"/>
      <c r="B766" s="116"/>
      <c r="C766" s="116"/>
      <c r="D766" s="116"/>
      <c r="E766" s="116"/>
      <c r="F766" s="116"/>
      <c r="G766" s="116"/>
      <c r="H766" s="116"/>
      <c r="I766" s="116"/>
      <c r="J766" s="116"/>
      <c r="K766" s="129"/>
      <c r="L766" s="130"/>
      <c r="M766" s="117"/>
      <c r="N766" s="130"/>
      <c r="O766" s="117"/>
      <c r="P766" s="116"/>
      <c r="Q766" s="117"/>
      <c r="R766" s="116"/>
      <c r="S766" s="117"/>
    </row>
    <row r="767" spans="1:19" ht="12" customHeight="1">
      <c r="A767" s="116"/>
      <c r="B767" s="116"/>
      <c r="C767" s="116"/>
      <c r="D767" s="116"/>
      <c r="E767" s="116"/>
      <c r="F767" s="116"/>
      <c r="G767" s="116"/>
      <c r="H767" s="116"/>
      <c r="I767" s="116"/>
      <c r="J767" s="116"/>
      <c r="K767" s="129"/>
      <c r="L767" s="130"/>
      <c r="M767" s="117"/>
      <c r="N767" s="130"/>
      <c r="O767" s="117"/>
      <c r="P767" s="116"/>
      <c r="Q767" s="117"/>
      <c r="R767" s="116"/>
      <c r="S767" s="117"/>
    </row>
    <row r="768" spans="1:19" ht="12" customHeight="1">
      <c r="A768" s="116"/>
      <c r="B768" s="116"/>
      <c r="C768" s="116"/>
      <c r="D768" s="116"/>
      <c r="E768" s="116"/>
      <c r="F768" s="116"/>
      <c r="G768" s="116"/>
      <c r="H768" s="116"/>
      <c r="I768" s="116"/>
      <c r="J768" s="116"/>
      <c r="K768" s="129"/>
      <c r="L768" s="130"/>
      <c r="M768" s="117"/>
      <c r="N768" s="130"/>
      <c r="O768" s="117"/>
      <c r="P768" s="116"/>
      <c r="Q768" s="117"/>
      <c r="R768" s="116"/>
      <c r="S768" s="117"/>
    </row>
    <row r="769" spans="1:19" ht="12" customHeight="1">
      <c r="A769" s="116"/>
      <c r="B769" s="116"/>
      <c r="C769" s="116"/>
      <c r="D769" s="116"/>
      <c r="E769" s="116"/>
      <c r="F769" s="116"/>
      <c r="G769" s="116"/>
      <c r="H769" s="116"/>
      <c r="I769" s="116"/>
      <c r="J769" s="116"/>
      <c r="K769" s="129"/>
      <c r="L769" s="130"/>
      <c r="M769" s="117"/>
      <c r="N769" s="130"/>
      <c r="O769" s="117"/>
      <c r="P769" s="116"/>
      <c r="Q769" s="117"/>
      <c r="R769" s="116"/>
      <c r="S769" s="117"/>
    </row>
    <row r="770" spans="1:19" ht="12" customHeight="1">
      <c r="A770" s="116"/>
      <c r="B770" s="116"/>
      <c r="C770" s="116"/>
      <c r="D770" s="116"/>
      <c r="E770" s="116"/>
      <c r="F770" s="116"/>
      <c r="G770" s="116"/>
      <c r="H770" s="116"/>
      <c r="I770" s="116"/>
      <c r="J770" s="116"/>
      <c r="K770" s="129"/>
      <c r="L770" s="130"/>
      <c r="M770" s="117"/>
      <c r="N770" s="130"/>
      <c r="O770" s="117"/>
      <c r="P770" s="116"/>
      <c r="Q770" s="117"/>
      <c r="R770" s="116"/>
      <c r="S770" s="117"/>
    </row>
    <row r="771" spans="1:19" ht="12" customHeight="1">
      <c r="A771" s="116"/>
      <c r="B771" s="116"/>
      <c r="C771" s="116"/>
      <c r="D771" s="116"/>
      <c r="E771" s="116"/>
      <c r="F771" s="116"/>
      <c r="G771" s="116"/>
      <c r="H771" s="116"/>
      <c r="I771" s="116"/>
      <c r="J771" s="116"/>
      <c r="K771" s="129"/>
      <c r="L771" s="130"/>
      <c r="M771" s="117"/>
      <c r="N771" s="130"/>
      <c r="O771" s="117"/>
      <c r="P771" s="116"/>
      <c r="Q771" s="117"/>
      <c r="R771" s="116"/>
      <c r="S771" s="117"/>
    </row>
    <row r="772" spans="1:19" ht="12" customHeight="1">
      <c r="A772" s="116"/>
      <c r="B772" s="116"/>
      <c r="C772" s="116"/>
      <c r="D772" s="116"/>
      <c r="E772" s="116"/>
      <c r="F772" s="116"/>
      <c r="G772" s="116"/>
      <c r="H772" s="116"/>
      <c r="I772" s="116"/>
      <c r="J772" s="116"/>
      <c r="K772" s="129"/>
      <c r="L772" s="130"/>
      <c r="M772" s="117"/>
      <c r="N772" s="130"/>
      <c r="O772" s="117"/>
      <c r="P772" s="116"/>
      <c r="Q772" s="117"/>
      <c r="R772" s="116"/>
      <c r="S772" s="117"/>
    </row>
    <row r="773" spans="1:19" ht="12" customHeight="1">
      <c r="A773" s="116"/>
      <c r="B773" s="116"/>
      <c r="C773" s="116"/>
      <c r="D773" s="116"/>
      <c r="E773" s="116"/>
      <c r="F773" s="116"/>
      <c r="G773" s="116"/>
      <c r="H773" s="116"/>
      <c r="I773" s="116"/>
      <c r="J773" s="116"/>
      <c r="K773" s="129"/>
      <c r="L773" s="130"/>
      <c r="M773" s="117"/>
      <c r="N773" s="130"/>
      <c r="O773" s="117"/>
      <c r="P773" s="116"/>
      <c r="Q773" s="117"/>
      <c r="R773" s="116"/>
      <c r="S773" s="117"/>
    </row>
    <row r="774" spans="1:19" ht="12" customHeight="1">
      <c r="A774" s="116"/>
      <c r="B774" s="116"/>
      <c r="C774" s="116"/>
      <c r="D774" s="116"/>
      <c r="E774" s="116"/>
      <c r="F774" s="116"/>
      <c r="G774" s="116"/>
      <c r="H774" s="116"/>
      <c r="I774" s="116"/>
      <c r="J774" s="116"/>
      <c r="K774" s="129"/>
      <c r="L774" s="130"/>
      <c r="M774" s="117"/>
      <c r="N774" s="130"/>
      <c r="O774" s="117"/>
      <c r="P774" s="116"/>
      <c r="Q774" s="117"/>
      <c r="R774" s="116"/>
      <c r="S774" s="117"/>
    </row>
    <row r="775" spans="1:19" ht="12" customHeight="1">
      <c r="A775" s="116"/>
      <c r="B775" s="116"/>
      <c r="C775" s="116"/>
      <c r="D775" s="116"/>
      <c r="E775" s="116"/>
      <c r="F775" s="116"/>
      <c r="G775" s="116"/>
      <c r="H775" s="116"/>
      <c r="I775" s="116"/>
      <c r="J775" s="116"/>
      <c r="K775" s="129"/>
      <c r="L775" s="130"/>
      <c r="M775" s="117"/>
      <c r="N775" s="130"/>
      <c r="O775" s="117"/>
      <c r="P775" s="116"/>
      <c r="Q775" s="117"/>
      <c r="R775" s="116"/>
      <c r="S775" s="117"/>
    </row>
    <row r="776" spans="1:19" ht="12" customHeight="1">
      <c r="A776" s="116"/>
      <c r="B776" s="116"/>
      <c r="C776" s="116"/>
      <c r="D776" s="116"/>
      <c r="E776" s="116"/>
      <c r="F776" s="116"/>
      <c r="G776" s="116"/>
      <c r="H776" s="116"/>
      <c r="I776" s="116"/>
      <c r="J776" s="116"/>
      <c r="K776" s="129"/>
      <c r="L776" s="130"/>
      <c r="M776" s="117"/>
      <c r="N776" s="130"/>
      <c r="O776" s="117"/>
      <c r="P776" s="116"/>
      <c r="Q776" s="117"/>
      <c r="R776" s="116"/>
      <c r="S776" s="117"/>
    </row>
    <row r="777" spans="1:19" ht="12" customHeight="1">
      <c r="A777" s="116"/>
      <c r="B777" s="116"/>
      <c r="C777" s="116"/>
      <c r="D777" s="116"/>
      <c r="E777" s="116"/>
      <c r="F777" s="116"/>
      <c r="G777" s="116"/>
      <c r="H777" s="116"/>
      <c r="I777" s="116"/>
      <c r="J777" s="116"/>
      <c r="K777" s="129"/>
      <c r="L777" s="130"/>
      <c r="M777" s="117"/>
      <c r="N777" s="130"/>
      <c r="O777" s="117"/>
      <c r="P777" s="116"/>
      <c r="Q777" s="117"/>
      <c r="R777" s="116"/>
      <c r="S777" s="117"/>
    </row>
    <row r="778" spans="1:19" ht="12" customHeight="1">
      <c r="A778" s="116"/>
      <c r="B778" s="116"/>
      <c r="C778" s="116"/>
      <c r="D778" s="116"/>
      <c r="E778" s="116"/>
      <c r="F778" s="116"/>
      <c r="G778" s="116"/>
      <c r="H778" s="116"/>
      <c r="I778" s="116"/>
      <c r="J778" s="116"/>
      <c r="K778" s="129"/>
      <c r="L778" s="130"/>
      <c r="M778" s="117"/>
      <c r="N778" s="130"/>
      <c r="O778" s="117"/>
      <c r="P778" s="116"/>
      <c r="Q778" s="117"/>
      <c r="R778" s="116"/>
      <c r="S778" s="117"/>
    </row>
    <row r="779" spans="1:19" ht="12" customHeight="1">
      <c r="A779" s="116"/>
      <c r="B779" s="116"/>
      <c r="C779" s="116"/>
      <c r="D779" s="116"/>
      <c r="E779" s="116"/>
      <c r="F779" s="116"/>
      <c r="G779" s="116"/>
      <c r="H779" s="116"/>
      <c r="I779" s="116"/>
      <c r="J779" s="116"/>
      <c r="K779" s="129"/>
      <c r="L779" s="130"/>
      <c r="M779" s="117"/>
      <c r="N779" s="130"/>
      <c r="O779" s="117"/>
      <c r="P779" s="116"/>
      <c r="Q779" s="117"/>
      <c r="R779" s="116"/>
      <c r="S779" s="117"/>
    </row>
    <row r="780" spans="1:19" ht="12" customHeight="1">
      <c r="A780" s="116"/>
      <c r="B780" s="116"/>
      <c r="C780" s="116"/>
      <c r="D780" s="116"/>
      <c r="E780" s="116"/>
      <c r="F780" s="116"/>
      <c r="G780" s="116"/>
      <c r="H780" s="116"/>
      <c r="I780" s="116"/>
      <c r="J780" s="116"/>
      <c r="K780" s="129"/>
      <c r="L780" s="130"/>
      <c r="M780" s="117"/>
      <c r="N780" s="130"/>
      <c r="O780" s="117"/>
      <c r="P780" s="116"/>
      <c r="Q780" s="117"/>
      <c r="R780" s="116"/>
      <c r="S780" s="117"/>
    </row>
    <row r="781" spans="1:19" ht="12" customHeight="1">
      <c r="A781" s="116"/>
      <c r="B781" s="116"/>
      <c r="C781" s="116"/>
      <c r="D781" s="116"/>
      <c r="E781" s="116"/>
      <c r="F781" s="116"/>
      <c r="G781" s="116"/>
      <c r="H781" s="116"/>
      <c r="I781" s="116"/>
      <c r="J781" s="116"/>
      <c r="K781" s="129"/>
      <c r="L781" s="130"/>
      <c r="M781" s="117"/>
      <c r="N781" s="130"/>
      <c r="O781" s="117"/>
      <c r="P781" s="116"/>
      <c r="Q781" s="117"/>
      <c r="R781" s="116"/>
      <c r="S781" s="117"/>
    </row>
    <row r="782" spans="1:19" ht="12" customHeight="1">
      <c r="A782" s="116"/>
      <c r="B782" s="116"/>
      <c r="C782" s="116"/>
      <c r="D782" s="116"/>
      <c r="E782" s="116"/>
      <c r="F782" s="116"/>
      <c r="G782" s="116"/>
      <c r="H782" s="116"/>
      <c r="I782" s="116"/>
      <c r="J782" s="116"/>
      <c r="K782" s="129"/>
      <c r="L782" s="130"/>
      <c r="M782" s="117"/>
      <c r="N782" s="130"/>
      <c r="O782" s="117"/>
      <c r="P782" s="116"/>
      <c r="Q782" s="117"/>
      <c r="R782" s="116"/>
      <c r="S782" s="117"/>
    </row>
    <row r="783" spans="1:19" ht="12" customHeight="1">
      <c r="A783" s="116"/>
      <c r="B783" s="116"/>
      <c r="C783" s="116"/>
      <c r="D783" s="116"/>
      <c r="E783" s="116"/>
      <c r="F783" s="116"/>
      <c r="G783" s="116"/>
      <c r="H783" s="116"/>
      <c r="I783" s="116"/>
      <c r="J783" s="116"/>
      <c r="K783" s="129"/>
      <c r="L783" s="130"/>
      <c r="M783" s="117"/>
      <c r="N783" s="130"/>
      <c r="O783" s="117"/>
      <c r="P783" s="116"/>
      <c r="Q783" s="117"/>
      <c r="R783" s="116"/>
      <c r="S783" s="117"/>
    </row>
    <row r="784" spans="1:19" ht="12" customHeight="1">
      <c r="A784" s="116"/>
      <c r="B784" s="116"/>
      <c r="C784" s="116"/>
      <c r="D784" s="116"/>
      <c r="E784" s="116"/>
      <c r="F784" s="116"/>
      <c r="G784" s="116"/>
      <c r="H784" s="116"/>
      <c r="I784" s="116"/>
      <c r="J784" s="116"/>
      <c r="K784" s="129"/>
      <c r="L784" s="130"/>
      <c r="M784" s="117"/>
      <c r="N784" s="130"/>
      <c r="O784" s="117"/>
      <c r="P784" s="116"/>
      <c r="Q784" s="117"/>
      <c r="R784" s="116"/>
      <c r="S784" s="117"/>
    </row>
    <row r="785" spans="1:19" ht="12" customHeight="1">
      <c r="A785" s="116"/>
      <c r="B785" s="116"/>
      <c r="C785" s="116"/>
      <c r="D785" s="116"/>
      <c r="E785" s="116"/>
      <c r="F785" s="116"/>
      <c r="G785" s="116"/>
      <c r="H785" s="116"/>
      <c r="I785" s="116"/>
      <c r="J785" s="116"/>
      <c r="K785" s="129"/>
      <c r="L785" s="130"/>
      <c r="M785" s="117"/>
      <c r="N785" s="130"/>
      <c r="O785" s="117"/>
      <c r="P785" s="116"/>
      <c r="Q785" s="117"/>
      <c r="R785" s="116"/>
      <c r="S785" s="117"/>
    </row>
    <row r="786" spans="1:19" ht="12" customHeight="1">
      <c r="A786" s="116"/>
      <c r="B786" s="116"/>
      <c r="C786" s="116"/>
      <c r="D786" s="116"/>
      <c r="E786" s="116"/>
      <c r="F786" s="116"/>
      <c r="G786" s="116"/>
      <c r="H786" s="116"/>
      <c r="I786" s="116"/>
      <c r="J786" s="116"/>
      <c r="K786" s="129"/>
      <c r="L786" s="130"/>
      <c r="M786" s="117"/>
      <c r="N786" s="130"/>
      <c r="O786" s="117"/>
      <c r="P786" s="116"/>
      <c r="Q786" s="117"/>
      <c r="R786" s="116"/>
      <c r="S786" s="117"/>
    </row>
    <row r="787" spans="1:19" ht="12" customHeight="1">
      <c r="A787" s="116"/>
      <c r="B787" s="116"/>
      <c r="C787" s="116"/>
      <c r="D787" s="116"/>
      <c r="E787" s="116"/>
      <c r="F787" s="116"/>
      <c r="G787" s="116"/>
      <c r="H787" s="116"/>
      <c r="I787" s="116"/>
      <c r="J787" s="116"/>
      <c r="K787" s="129"/>
      <c r="L787" s="130"/>
      <c r="M787" s="117"/>
      <c r="N787" s="130"/>
      <c r="O787" s="117"/>
      <c r="P787" s="116"/>
      <c r="Q787" s="117"/>
      <c r="R787" s="116"/>
      <c r="S787" s="117"/>
    </row>
    <row r="788" spans="1:19" ht="12" customHeight="1">
      <c r="A788" s="116"/>
      <c r="B788" s="116"/>
      <c r="C788" s="116"/>
      <c r="D788" s="116"/>
      <c r="E788" s="116"/>
      <c r="F788" s="116"/>
      <c r="G788" s="116"/>
      <c r="H788" s="116"/>
      <c r="I788" s="116"/>
      <c r="J788" s="116"/>
      <c r="K788" s="129"/>
      <c r="L788" s="130"/>
      <c r="M788" s="117"/>
      <c r="N788" s="130"/>
      <c r="O788" s="117"/>
      <c r="P788" s="116"/>
      <c r="Q788" s="117"/>
      <c r="R788" s="116"/>
      <c r="S788" s="117"/>
    </row>
    <row r="789" spans="1:19" ht="12" customHeight="1">
      <c r="A789" s="116"/>
      <c r="B789" s="116"/>
      <c r="C789" s="116"/>
      <c r="D789" s="116"/>
      <c r="E789" s="116"/>
      <c r="F789" s="116"/>
      <c r="G789" s="116"/>
      <c r="H789" s="116"/>
      <c r="I789" s="116"/>
      <c r="J789" s="116"/>
      <c r="K789" s="129"/>
      <c r="L789" s="130"/>
      <c r="M789" s="117"/>
      <c r="N789" s="130"/>
      <c r="O789" s="117"/>
      <c r="P789" s="116"/>
      <c r="Q789" s="117"/>
      <c r="R789" s="116"/>
      <c r="S789" s="117"/>
    </row>
    <row r="790" spans="1:19" ht="12" customHeight="1">
      <c r="A790" s="116"/>
      <c r="B790" s="116"/>
      <c r="C790" s="116"/>
      <c r="D790" s="116"/>
      <c r="E790" s="116"/>
      <c r="F790" s="116"/>
      <c r="G790" s="116"/>
      <c r="H790" s="116"/>
      <c r="I790" s="116"/>
      <c r="J790" s="116"/>
      <c r="K790" s="129"/>
      <c r="L790" s="130"/>
      <c r="M790" s="117"/>
      <c r="N790" s="130"/>
      <c r="O790" s="117"/>
      <c r="P790" s="116"/>
      <c r="Q790" s="117"/>
      <c r="R790" s="116"/>
      <c r="S790" s="117"/>
    </row>
    <row r="791" spans="1:19" ht="12" customHeight="1">
      <c r="A791" s="116"/>
      <c r="B791" s="116"/>
      <c r="C791" s="116"/>
      <c r="D791" s="116"/>
      <c r="E791" s="116"/>
      <c r="F791" s="116"/>
      <c r="G791" s="116"/>
      <c r="H791" s="116"/>
      <c r="I791" s="116"/>
      <c r="J791" s="116"/>
      <c r="K791" s="129"/>
      <c r="L791" s="130"/>
      <c r="M791" s="117"/>
      <c r="N791" s="130"/>
      <c r="O791" s="117"/>
      <c r="P791" s="116"/>
      <c r="Q791" s="117"/>
      <c r="R791" s="116"/>
      <c r="S791" s="117"/>
    </row>
    <row r="792" spans="1:19" ht="12" customHeight="1">
      <c r="A792" s="116"/>
      <c r="B792" s="116"/>
      <c r="C792" s="116"/>
      <c r="D792" s="116"/>
      <c r="E792" s="116"/>
      <c r="F792" s="116"/>
      <c r="G792" s="116"/>
      <c r="H792" s="116"/>
      <c r="I792" s="116"/>
      <c r="J792" s="116"/>
      <c r="K792" s="129"/>
      <c r="L792" s="130"/>
      <c r="M792" s="117"/>
      <c r="N792" s="130"/>
      <c r="O792" s="117"/>
      <c r="P792" s="116"/>
      <c r="Q792" s="117"/>
      <c r="R792" s="116"/>
      <c r="S792" s="117"/>
    </row>
    <row r="793" spans="1:19" ht="12" customHeight="1">
      <c r="A793" s="116"/>
      <c r="B793" s="116"/>
      <c r="C793" s="116"/>
      <c r="D793" s="116"/>
      <c r="E793" s="116"/>
      <c r="F793" s="116"/>
      <c r="G793" s="116"/>
      <c r="H793" s="116"/>
      <c r="I793" s="116"/>
      <c r="J793" s="116"/>
      <c r="K793" s="129"/>
      <c r="L793" s="130"/>
      <c r="M793" s="117"/>
      <c r="N793" s="130"/>
      <c r="O793" s="117"/>
      <c r="P793" s="116"/>
      <c r="Q793" s="117"/>
      <c r="R793" s="116"/>
      <c r="S793" s="117"/>
    </row>
    <row r="794" spans="1:19" ht="12" customHeight="1">
      <c r="A794" s="116"/>
      <c r="B794" s="116"/>
      <c r="C794" s="116"/>
      <c r="D794" s="116"/>
      <c r="E794" s="116"/>
      <c r="F794" s="116"/>
      <c r="G794" s="116"/>
      <c r="H794" s="116"/>
      <c r="I794" s="116"/>
      <c r="J794" s="116"/>
      <c r="K794" s="129"/>
      <c r="L794" s="130"/>
      <c r="M794" s="117"/>
      <c r="N794" s="130"/>
      <c r="O794" s="117"/>
      <c r="P794" s="116"/>
      <c r="Q794" s="117"/>
      <c r="R794" s="116"/>
      <c r="S794" s="117"/>
    </row>
    <row r="795" spans="1:19" ht="12" customHeight="1">
      <c r="A795" s="116"/>
      <c r="B795" s="116"/>
      <c r="C795" s="116"/>
      <c r="D795" s="116"/>
      <c r="E795" s="116"/>
      <c r="F795" s="116"/>
      <c r="G795" s="116"/>
      <c r="H795" s="116"/>
      <c r="I795" s="116"/>
      <c r="J795" s="116"/>
      <c r="K795" s="129"/>
      <c r="L795" s="130"/>
      <c r="M795" s="117"/>
      <c r="N795" s="130"/>
      <c r="O795" s="117"/>
      <c r="P795" s="116"/>
      <c r="Q795" s="117"/>
      <c r="R795" s="116"/>
      <c r="S795" s="117"/>
    </row>
    <row r="796" spans="1:19" ht="12" customHeight="1">
      <c r="A796" s="116"/>
      <c r="B796" s="116"/>
      <c r="C796" s="116"/>
      <c r="D796" s="116"/>
      <c r="E796" s="116"/>
      <c r="F796" s="116"/>
      <c r="G796" s="116"/>
      <c r="H796" s="116"/>
      <c r="I796" s="116"/>
      <c r="J796" s="116"/>
      <c r="K796" s="129"/>
      <c r="L796" s="130"/>
      <c r="M796" s="117"/>
      <c r="N796" s="130"/>
      <c r="O796" s="117"/>
      <c r="P796" s="116"/>
      <c r="Q796" s="117"/>
      <c r="R796" s="116"/>
      <c r="S796" s="117"/>
    </row>
    <row r="797" spans="1:19" ht="12" customHeight="1">
      <c r="A797" s="116"/>
      <c r="B797" s="116"/>
      <c r="C797" s="116"/>
      <c r="D797" s="116"/>
      <c r="E797" s="116"/>
      <c r="F797" s="116"/>
      <c r="G797" s="116"/>
      <c r="H797" s="116"/>
      <c r="I797" s="116"/>
      <c r="J797" s="116"/>
      <c r="K797" s="129"/>
      <c r="L797" s="130"/>
      <c r="M797" s="117"/>
      <c r="N797" s="130"/>
      <c r="O797" s="117"/>
      <c r="P797" s="116"/>
      <c r="Q797" s="117"/>
      <c r="R797" s="116"/>
      <c r="S797" s="117"/>
    </row>
    <row r="798" spans="1:19" ht="12" customHeight="1">
      <c r="A798" s="116"/>
      <c r="B798" s="116"/>
      <c r="C798" s="116"/>
      <c r="D798" s="116"/>
      <c r="E798" s="116"/>
      <c r="F798" s="116"/>
      <c r="G798" s="116"/>
      <c r="H798" s="116"/>
      <c r="I798" s="116"/>
      <c r="J798" s="116"/>
      <c r="K798" s="129"/>
      <c r="L798" s="130"/>
      <c r="M798" s="117"/>
      <c r="N798" s="130"/>
      <c r="O798" s="117"/>
      <c r="P798" s="116"/>
      <c r="Q798" s="117"/>
      <c r="R798" s="116"/>
      <c r="S798" s="117"/>
    </row>
    <row r="799" spans="1:19" ht="12" customHeight="1">
      <c r="A799" s="116"/>
      <c r="B799" s="116"/>
      <c r="C799" s="116"/>
      <c r="D799" s="116"/>
      <c r="E799" s="116"/>
      <c r="F799" s="116"/>
      <c r="G799" s="116"/>
      <c r="H799" s="116"/>
      <c r="I799" s="116"/>
      <c r="J799" s="116"/>
      <c r="K799" s="129"/>
      <c r="L799" s="130"/>
      <c r="M799" s="117"/>
      <c r="N799" s="130"/>
      <c r="O799" s="117"/>
      <c r="P799" s="116"/>
      <c r="Q799" s="117"/>
      <c r="R799" s="116"/>
      <c r="S799" s="117"/>
    </row>
    <row r="800" spans="1:19" ht="12" customHeight="1">
      <c r="A800" s="116"/>
      <c r="B800" s="116"/>
      <c r="C800" s="116"/>
      <c r="D800" s="116"/>
      <c r="E800" s="116"/>
      <c r="F800" s="116"/>
      <c r="G800" s="116"/>
      <c r="H800" s="116"/>
      <c r="I800" s="116"/>
      <c r="J800" s="116"/>
      <c r="K800" s="129"/>
      <c r="L800" s="130"/>
      <c r="M800" s="117"/>
      <c r="N800" s="130"/>
      <c r="O800" s="117"/>
      <c r="P800" s="116"/>
      <c r="Q800" s="117"/>
      <c r="R800" s="116"/>
      <c r="S800" s="117"/>
    </row>
    <row r="801" spans="1:19" ht="12" customHeight="1">
      <c r="A801" s="116"/>
      <c r="B801" s="116"/>
      <c r="C801" s="116"/>
      <c r="D801" s="116"/>
      <c r="E801" s="116"/>
      <c r="F801" s="116"/>
      <c r="G801" s="116"/>
      <c r="H801" s="116"/>
      <c r="I801" s="116"/>
      <c r="J801" s="116"/>
      <c r="K801" s="129"/>
      <c r="L801" s="130"/>
      <c r="M801" s="117"/>
      <c r="N801" s="130"/>
      <c r="O801" s="117"/>
      <c r="P801" s="116"/>
      <c r="Q801" s="117"/>
      <c r="R801" s="116"/>
      <c r="S801" s="117"/>
    </row>
    <row r="802" spans="1:19" ht="12" customHeight="1">
      <c r="A802" s="116"/>
      <c r="B802" s="116"/>
      <c r="C802" s="116"/>
      <c r="D802" s="116"/>
      <c r="E802" s="116"/>
      <c r="F802" s="116"/>
      <c r="G802" s="116"/>
      <c r="H802" s="116"/>
      <c r="I802" s="116"/>
      <c r="J802" s="116"/>
      <c r="K802" s="129"/>
      <c r="L802" s="130"/>
      <c r="M802" s="117"/>
      <c r="N802" s="130"/>
      <c r="O802" s="117"/>
      <c r="P802" s="116"/>
      <c r="Q802" s="117"/>
      <c r="R802" s="116"/>
      <c r="S802" s="117"/>
    </row>
    <row r="803" spans="1:19" ht="12" customHeight="1">
      <c r="A803" s="116"/>
      <c r="B803" s="116"/>
      <c r="C803" s="116"/>
      <c r="D803" s="116"/>
      <c r="E803" s="116"/>
      <c r="F803" s="116"/>
      <c r="G803" s="116"/>
      <c r="H803" s="116"/>
      <c r="I803" s="116"/>
      <c r="J803" s="116"/>
      <c r="K803" s="129"/>
      <c r="L803" s="130"/>
      <c r="M803" s="117"/>
      <c r="N803" s="130"/>
      <c r="O803" s="117"/>
      <c r="P803" s="116"/>
      <c r="Q803" s="117"/>
      <c r="R803" s="116"/>
      <c r="S803" s="117"/>
    </row>
    <row r="804" spans="1:19" ht="12" customHeight="1">
      <c r="A804" s="116"/>
      <c r="B804" s="116"/>
      <c r="C804" s="116"/>
      <c r="D804" s="116"/>
      <c r="E804" s="116"/>
      <c r="F804" s="116"/>
      <c r="G804" s="116"/>
      <c r="H804" s="116"/>
      <c r="I804" s="116"/>
      <c r="J804" s="116"/>
      <c r="K804" s="129"/>
      <c r="L804" s="130"/>
      <c r="M804" s="117"/>
      <c r="N804" s="130"/>
      <c r="O804" s="117"/>
      <c r="P804" s="116"/>
      <c r="Q804" s="117"/>
      <c r="R804" s="116"/>
      <c r="S804" s="117"/>
    </row>
    <row r="805" spans="1:19" ht="12" customHeight="1">
      <c r="A805" s="116"/>
      <c r="B805" s="116"/>
      <c r="C805" s="116"/>
      <c r="D805" s="116"/>
      <c r="E805" s="116"/>
      <c r="F805" s="116"/>
      <c r="G805" s="116"/>
      <c r="H805" s="116"/>
      <c r="I805" s="116"/>
      <c r="J805" s="116"/>
      <c r="K805" s="129"/>
      <c r="L805" s="130"/>
      <c r="M805" s="117"/>
      <c r="N805" s="130"/>
      <c r="O805" s="117"/>
      <c r="P805" s="116"/>
      <c r="Q805" s="117"/>
      <c r="R805" s="116"/>
      <c r="S805" s="117"/>
    </row>
    <row r="806" spans="1:19" ht="12" customHeight="1">
      <c r="A806" s="116"/>
      <c r="B806" s="116"/>
      <c r="C806" s="116"/>
      <c r="D806" s="116"/>
      <c r="E806" s="116"/>
      <c r="F806" s="116"/>
      <c r="G806" s="116"/>
      <c r="H806" s="116"/>
      <c r="I806" s="116"/>
      <c r="J806" s="116"/>
      <c r="K806" s="129"/>
      <c r="L806" s="130"/>
      <c r="M806" s="117"/>
      <c r="N806" s="130"/>
      <c r="O806" s="117"/>
      <c r="P806" s="116"/>
      <c r="Q806" s="117"/>
      <c r="R806" s="116"/>
      <c r="S806" s="117"/>
    </row>
    <row r="807" spans="1:19" ht="12" customHeight="1">
      <c r="A807" s="116"/>
      <c r="B807" s="116"/>
      <c r="C807" s="116"/>
      <c r="D807" s="116"/>
      <c r="E807" s="116"/>
      <c r="F807" s="116"/>
      <c r="G807" s="116"/>
      <c r="H807" s="116"/>
      <c r="I807" s="116"/>
      <c r="J807" s="116"/>
      <c r="K807" s="129"/>
      <c r="L807" s="130"/>
      <c r="M807" s="117"/>
      <c r="N807" s="130"/>
      <c r="O807" s="117"/>
      <c r="P807" s="116"/>
      <c r="Q807" s="117"/>
      <c r="R807" s="116"/>
      <c r="S807" s="117"/>
    </row>
    <row r="808" spans="1:19" ht="12" customHeight="1">
      <c r="A808" s="116"/>
      <c r="B808" s="116"/>
      <c r="C808" s="116"/>
      <c r="D808" s="116"/>
      <c r="E808" s="116"/>
      <c r="F808" s="116"/>
      <c r="G808" s="116"/>
      <c r="H808" s="116"/>
      <c r="I808" s="116"/>
      <c r="J808" s="116"/>
      <c r="K808" s="129"/>
      <c r="L808" s="130"/>
      <c r="M808" s="117"/>
      <c r="N808" s="130"/>
      <c r="O808" s="117"/>
      <c r="P808" s="116"/>
      <c r="Q808" s="117"/>
      <c r="R808" s="116"/>
      <c r="S808" s="117"/>
    </row>
    <row r="809" spans="1:19" ht="12" customHeight="1">
      <c r="A809" s="116"/>
      <c r="B809" s="116"/>
      <c r="C809" s="116"/>
      <c r="D809" s="116"/>
      <c r="E809" s="116"/>
      <c r="F809" s="116"/>
      <c r="G809" s="116"/>
      <c r="H809" s="116"/>
      <c r="I809" s="116"/>
      <c r="J809" s="116"/>
      <c r="K809" s="129"/>
      <c r="L809" s="130"/>
      <c r="M809" s="117"/>
      <c r="N809" s="130"/>
      <c r="O809" s="117"/>
      <c r="P809" s="116"/>
      <c r="Q809" s="117"/>
      <c r="R809" s="116"/>
      <c r="S809" s="117"/>
    </row>
    <row r="810" spans="1:19" ht="12" customHeight="1">
      <c r="A810" s="116"/>
      <c r="B810" s="116"/>
      <c r="C810" s="116"/>
      <c r="D810" s="116"/>
      <c r="E810" s="116"/>
      <c r="F810" s="116"/>
      <c r="G810" s="116"/>
      <c r="H810" s="116"/>
      <c r="I810" s="116"/>
      <c r="J810" s="116"/>
      <c r="K810" s="129"/>
      <c r="L810" s="130"/>
      <c r="M810" s="117"/>
      <c r="N810" s="130"/>
      <c r="O810" s="117"/>
      <c r="P810" s="116"/>
      <c r="Q810" s="117"/>
      <c r="R810" s="116"/>
      <c r="S810" s="117"/>
    </row>
    <row r="811" spans="1:19" ht="12" customHeight="1">
      <c r="A811" s="116"/>
      <c r="B811" s="116"/>
      <c r="C811" s="116"/>
      <c r="D811" s="116"/>
      <c r="E811" s="116"/>
      <c r="F811" s="116"/>
      <c r="G811" s="116"/>
      <c r="H811" s="116"/>
      <c r="I811" s="116"/>
      <c r="J811" s="116"/>
      <c r="K811" s="129"/>
      <c r="L811" s="130"/>
      <c r="M811" s="117"/>
      <c r="N811" s="130"/>
      <c r="O811" s="117"/>
      <c r="P811" s="116"/>
      <c r="Q811" s="117"/>
      <c r="R811" s="116"/>
      <c r="S811" s="117"/>
    </row>
    <row r="812" spans="1:19" ht="12" customHeight="1">
      <c r="A812" s="116"/>
      <c r="B812" s="116"/>
      <c r="C812" s="116"/>
      <c r="D812" s="116"/>
      <c r="E812" s="116"/>
      <c r="F812" s="116"/>
      <c r="G812" s="116"/>
      <c r="H812" s="116"/>
      <c r="I812" s="116"/>
      <c r="J812" s="116"/>
      <c r="K812" s="129"/>
      <c r="L812" s="130"/>
      <c r="M812" s="117"/>
      <c r="N812" s="130"/>
      <c r="O812" s="117"/>
      <c r="P812" s="116"/>
      <c r="Q812" s="117"/>
      <c r="R812" s="116"/>
      <c r="S812" s="117"/>
    </row>
    <row r="813" spans="1:19" ht="12" customHeight="1">
      <c r="A813" s="116"/>
      <c r="B813" s="116"/>
      <c r="C813" s="116"/>
      <c r="D813" s="116"/>
      <c r="E813" s="116"/>
      <c r="F813" s="116"/>
      <c r="G813" s="116"/>
      <c r="H813" s="116"/>
      <c r="I813" s="116"/>
      <c r="J813" s="116"/>
      <c r="K813" s="129"/>
      <c r="L813" s="130"/>
      <c r="M813" s="117"/>
      <c r="N813" s="130"/>
      <c r="O813" s="117"/>
      <c r="P813" s="116"/>
      <c r="Q813" s="117"/>
      <c r="R813" s="116"/>
      <c r="S813" s="117"/>
    </row>
    <row r="814" spans="1:19" ht="12" customHeight="1">
      <c r="A814" s="116"/>
      <c r="B814" s="116"/>
      <c r="C814" s="116"/>
      <c r="D814" s="116"/>
      <c r="E814" s="116"/>
      <c r="F814" s="116"/>
      <c r="G814" s="116"/>
      <c r="H814" s="116"/>
      <c r="I814" s="116"/>
      <c r="J814" s="116"/>
      <c r="K814" s="129"/>
      <c r="L814" s="130"/>
      <c r="M814" s="117"/>
      <c r="N814" s="130"/>
      <c r="O814" s="117"/>
      <c r="P814" s="116"/>
      <c r="Q814" s="117"/>
      <c r="R814" s="116"/>
      <c r="S814" s="117"/>
    </row>
    <row r="815" spans="1:19" ht="12" customHeight="1">
      <c r="A815" s="116"/>
      <c r="B815" s="116"/>
      <c r="C815" s="116"/>
      <c r="D815" s="116"/>
      <c r="E815" s="116"/>
      <c r="F815" s="116"/>
      <c r="G815" s="116"/>
      <c r="H815" s="116"/>
      <c r="I815" s="116"/>
      <c r="J815" s="116"/>
      <c r="K815" s="129"/>
      <c r="L815" s="130"/>
      <c r="M815" s="117"/>
      <c r="N815" s="130"/>
      <c r="O815" s="117"/>
      <c r="P815" s="116"/>
      <c r="Q815" s="117"/>
      <c r="R815" s="116"/>
      <c r="S815" s="117"/>
    </row>
    <row r="816" spans="1:19" ht="12" customHeight="1">
      <c r="A816" s="116"/>
      <c r="B816" s="116"/>
      <c r="C816" s="116"/>
      <c r="D816" s="116"/>
      <c r="E816" s="116"/>
      <c r="F816" s="116"/>
      <c r="G816" s="116"/>
      <c r="H816" s="116"/>
      <c r="I816" s="116"/>
      <c r="J816" s="116"/>
      <c r="K816" s="129"/>
      <c r="L816" s="130"/>
      <c r="M816" s="117"/>
      <c r="N816" s="130"/>
      <c r="O816" s="117"/>
      <c r="P816" s="116"/>
      <c r="Q816" s="117"/>
      <c r="R816" s="116"/>
      <c r="S816" s="117"/>
    </row>
    <row r="817" spans="1:19" ht="12" customHeight="1">
      <c r="A817" s="116"/>
      <c r="B817" s="116"/>
      <c r="C817" s="116"/>
      <c r="D817" s="116"/>
      <c r="E817" s="116"/>
      <c r="F817" s="116"/>
      <c r="G817" s="116"/>
      <c r="H817" s="116"/>
      <c r="I817" s="116"/>
      <c r="J817" s="116"/>
      <c r="K817" s="129"/>
      <c r="L817" s="130"/>
      <c r="M817" s="117"/>
      <c r="N817" s="130"/>
      <c r="O817" s="117"/>
      <c r="P817" s="116"/>
      <c r="Q817" s="117"/>
      <c r="R817" s="116"/>
      <c r="S817" s="117"/>
    </row>
    <row r="818" spans="1:19" ht="12" customHeight="1">
      <c r="A818" s="116"/>
      <c r="B818" s="116"/>
      <c r="C818" s="116"/>
      <c r="D818" s="116"/>
      <c r="E818" s="116"/>
      <c r="F818" s="116"/>
      <c r="G818" s="116"/>
      <c r="H818" s="116"/>
      <c r="I818" s="116"/>
      <c r="J818" s="116"/>
      <c r="K818" s="129"/>
      <c r="L818" s="130"/>
      <c r="M818" s="117"/>
      <c r="N818" s="130"/>
      <c r="O818" s="117"/>
      <c r="P818" s="116"/>
      <c r="Q818" s="117"/>
      <c r="R818" s="116"/>
      <c r="S818" s="117"/>
    </row>
    <row r="819" spans="1:19" ht="12" customHeight="1">
      <c r="A819" s="116"/>
      <c r="B819" s="116"/>
      <c r="C819" s="116"/>
      <c r="D819" s="116"/>
      <c r="E819" s="116"/>
      <c r="F819" s="116"/>
      <c r="G819" s="116"/>
      <c r="H819" s="116"/>
      <c r="I819" s="116"/>
      <c r="J819" s="116"/>
      <c r="K819" s="129"/>
      <c r="L819" s="130"/>
      <c r="M819" s="117"/>
      <c r="N819" s="130"/>
      <c r="O819" s="117"/>
      <c r="P819" s="116"/>
      <c r="Q819" s="117"/>
      <c r="R819" s="116"/>
      <c r="S819" s="117"/>
    </row>
    <row r="820" spans="1:19" ht="12" customHeight="1">
      <c r="A820" s="116"/>
      <c r="B820" s="116"/>
      <c r="C820" s="116"/>
      <c r="D820" s="116"/>
      <c r="E820" s="116"/>
      <c r="F820" s="116"/>
      <c r="G820" s="116"/>
      <c r="H820" s="116"/>
      <c r="I820" s="116"/>
      <c r="J820" s="116"/>
      <c r="K820" s="129"/>
      <c r="L820" s="130"/>
      <c r="M820" s="117"/>
      <c r="N820" s="130"/>
      <c r="O820" s="117"/>
      <c r="P820" s="116"/>
      <c r="Q820" s="117"/>
      <c r="R820" s="116"/>
      <c r="S820" s="117"/>
    </row>
    <row r="821" spans="1:19" ht="12" customHeight="1">
      <c r="A821" s="116"/>
      <c r="B821" s="116"/>
      <c r="C821" s="116"/>
      <c r="D821" s="116"/>
      <c r="E821" s="116"/>
      <c r="F821" s="116"/>
      <c r="G821" s="116"/>
      <c r="H821" s="116"/>
      <c r="I821" s="116"/>
      <c r="J821" s="116"/>
      <c r="K821" s="129"/>
      <c r="L821" s="130"/>
      <c r="M821" s="117"/>
      <c r="N821" s="130"/>
      <c r="O821" s="117"/>
      <c r="P821" s="116"/>
      <c r="Q821" s="117"/>
      <c r="R821" s="116"/>
      <c r="S821" s="117"/>
    </row>
    <row r="822" spans="1:19" ht="12" customHeight="1">
      <c r="A822" s="116"/>
      <c r="B822" s="116"/>
      <c r="C822" s="116"/>
      <c r="D822" s="116"/>
      <c r="E822" s="116"/>
      <c r="F822" s="116"/>
      <c r="G822" s="116"/>
      <c r="H822" s="116"/>
      <c r="I822" s="116"/>
      <c r="J822" s="116"/>
      <c r="K822" s="129"/>
      <c r="L822" s="130"/>
      <c r="M822" s="117"/>
      <c r="N822" s="130"/>
      <c r="O822" s="117"/>
      <c r="P822" s="116"/>
      <c r="Q822" s="117"/>
      <c r="R822" s="116"/>
      <c r="S822" s="117"/>
    </row>
    <row r="823" spans="1:19" ht="12" customHeight="1">
      <c r="A823" s="116"/>
      <c r="B823" s="116"/>
      <c r="C823" s="116"/>
      <c r="D823" s="116"/>
      <c r="E823" s="116"/>
      <c r="F823" s="116"/>
      <c r="G823" s="116"/>
      <c r="H823" s="116"/>
      <c r="I823" s="116"/>
      <c r="J823" s="116"/>
      <c r="K823" s="129"/>
      <c r="L823" s="130"/>
      <c r="M823" s="117"/>
      <c r="N823" s="130"/>
      <c r="O823" s="117"/>
      <c r="P823" s="116"/>
      <c r="Q823" s="117"/>
      <c r="R823" s="116"/>
      <c r="S823" s="117"/>
    </row>
    <row r="824" spans="1:19" ht="12" customHeight="1">
      <c r="A824" s="116"/>
      <c r="B824" s="116"/>
      <c r="C824" s="116"/>
      <c r="D824" s="116"/>
      <c r="E824" s="116"/>
      <c r="F824" s="116"/>
      <c r="G824" s="116"/>
      <c r="H824" s="116"/>
      <c r="I824" s="116"/>
      <c r="J824" s="116"/>
      <c r="K824" s="129"/>
      <c r="L824" s="130"/>
      <c r="M824" s="117"/>
      <c r="N824" s="130"/>
      <c r="O824" s="117"/>
      <c r="P824" s="116"/>
      <c r="Q824" s="117"/>
      <c r="R824" s="116"/>
      <c r="S824" s="117"/>
    </row>
    <row r="825" spans="1:19" ht="12" customHeight="1">
      <c r="A825" s="116"/>
      <c r="B825" s="116"/>
      <c r="C825" s="116"/>
      <c r="D825" s="116"/>
      <c r="E825" s="116"/>
      <c r="F825" s="116"/>
      <c r="G825" s="116"/>
      <c r="H825" s="116"/>
      <c r="I825" s="116"/>
      <c r="J825" s="116"/>
      <c r="K825" s="129"/>
      <c r="L825" s="130"/>
      <c r="M825" s="117"/>
      <c r="N825" s="130"/>
      <c r="O825" s="117"/>
      <c r="P825" s="116"/>
      <c r="Q825" s="117"/>
      <c r="R825" s="116"/>
      <c r="S825" s="117"/>
    </row>
    <row r="826" spans="1:19" ht="12" customHeight="1">
      <c r="A826" s="116"/>
      <c r="B826" s="116"/>
      <c r="C826" s="116"/>
      <c r="D826" s="116"/>
      <c r="E826" s="116"/>
      <c r="F826" s="116"/>
      <c r="G826" s="116"/>
      <c r="H826" s="116"/>
      <c r="I826" s="116"/>
      <c r="J826" s="116"/>
      <c r="K826" s="129"/>
      <c r="L826" s="130"/>
      <c r="M826" s="117"/>
      <c r="N826" s="130"/>
      <c r="O826" s="117"/>
      <c r="P826" s="116"/>
      <c r="Q826" s="117"/>
      <c r="R826" s="116"/>
      <c r="S826" s="117"/>
    </row>
    <row r="827" spans="1:19" ht="12" customHeight="1">
      <c r="A827" s="116"/>
      <c r="B827" s="116"/>
      <c r="C827" s="116"/>
      <c r="D827" s="116"/>
      <c r="E827" s="116"/>
      <c r="F827" s="116"/>
      <c r="G827" s="116"/>
      <c r="H827" s="116"/>
      <c r="I827" s="116"/>
      <c r="J827" s="116"/>
      <c r="K827" s="129"/>
      <c r="L827" s="130"/>
      <c r="M827" s="117"/>
      <c r="N827" s="130"/>
      <c r="O827" s="117"/>
      <c r="P827" s="116"/>
      <c r="Q827" s="117"/>
      <c r="R827" s="116"/>
      <c r="S827" s="117"/>
    </row>
    <row r="828" spans="1:19" ht="12" customHeight="1">
      <c r="A828" s="116"/>
      <c r="B828" s="116"/>
      <c r="C828" s="116"/>
      <c r="D828" s="116"/>
      <c r="E828" s="116"/>
      <c r="F828" s="116"/>
      <c r="G828" s="116"/>
      <c r="H828" s="116"/>
      <c r="I828" s="116"/>
      <c r="J828" s="116"/>
      <c r="K828" s="129"/>
      <c r="L828" s="130"/>
      <c r="M828" s="117"/>
      <c r="N828" s="130"/>
      <c r="O828" s="117"/>
      <c r="P828" s="116"/>
      <c r="Q828" s="117"/>
      <c r="R828" s="116"/>
      <c r="S828" s="117"/>
    </row>
    <row r="829" spans="1:19" ht="12" customHeight="1">
      <c r="A829" s="116"/>
      <c r="B829" s="116"/>
      <c r="C829" s="116"/>
      <c r="D829" s="116"/>
      <c r="E829" s="116"/>
      <c r="F829" s="116"/>
      <c r="G829" s="116"/>
      <c r="H829" s="116"/>
      <c r="I829" s="116"/>
      <c r="J829" s="116"/>
      <c r="K829" s="129"/>
      <c r="L829" s="130"/>
      <c r="M829" s="117"/>
      <c r="N829" s="130"/>
      <c r="O829" s="117"/>
      <c r="P829" s="116"/>
      <c r="Q829" s="117"/>
      <c r="R829" s="116"/>
      <c r="S829" s="117"/>
    </row>
    <row r="830" spans="1:19" ht="12" customHeight="1">
      <c r="A830" s="116"/>
      <c r="B830" s="116"/>
      <c r="C830" s="116"/>
      <c r="D830" s="116"/>
      <c r="E830" s="116"/>
      <c r="F830" s="116"/>
      <c r="G830" s="116"/>
      <c r="H830" s="116"/>
      <c r="I830" s="116"/>
      <c r="J830" s="116"/>
      <c r="K830" s="129"/>
      <c r="L830" s="130"/>
      <c r="M830" s="117"/>
      <c r="N830" s="130"/>
      <c r="O830" s="117"/>
      <c r="P830" s="116"/>
      <c r="Q830" s="117"/>
      <c r="R830" s="116"/>
      <c r="S830" s="117"/>
    </row>
    <row r="831" spans="1:19" ht="12" customHeight="1">
      <c r="A831" s="116"/>
      <c r="B831" s="116"/>
      <c r="C831" s="116"/>
      <c r="D831" s="116"/>
      <c r="E831" s="116"/>
      <c r="F831" s="116"/>
      <c r="G831" s="116"/>
      <c r="H831" s="116"/>
      <c r="I831" s="116"/>
      <c r="J831" s="116"/>
      <c r="K831" s="129"/>
      <c r="L831" s="130"/>
      <c r="M831" s="117"/>
      <c r="N831" s="130"/>
      <c r="O831" s="117"/>
      <c r="P831" s="116"/>
      <c r="Q831" s="117"/>
      <c r="R831" s="116"/>
      <c r="S831" s="117"/>
    </row>
    <row r="832" spans="1:19" ht="12" customHeight="1">
      <c r="A832" s="116"/>
      <c r="B832" s="116"/>
      <c r="C832" s="116"/>
      <c r="D832" s="116"/>
      <c r="E832" s="116"/>
      <c r="F832" s="116"/>
      <c r="G832" s="116"/>
      <c r="H832" s="116"/>
      <c r="I832" s="116"/>
      <c r="J832" s="116"/>
      <c r="K832" s="129"/>
      <c r="L832" s="130"/>
      <c r="M832" s="117"/>
      <c r="N832" s="130"/>
      <c r="O832" s="117"/>
      <c r="P832" s="116"/>
      <c r="Q832" s="117"/>
      <c r="R832" s="116"/>
      <c r="S832" s="117"/>
    </row>
    <row r="833" spans="1:19" ht="12" customHeight="1">
      <c r="A833" s="116"/>
      <c r="B833" s="116"/>
      <c r="C833" s="116"/>
      <c r="D833" s="116"/>
      <c r="E833" s="116"/>
      <c r="F833" s="116"/>
      <c r="G833" s="116"/>
      <c r="H833" s="116"/>
      <c r="I833" s="116"/>
      <c r="J833" s="116"/>
      <c r="K833" s="129"/>
      <c r="L833" s="130"/>
      <c r="M833" s="117"/>
      <c r="N833" s="130"/>
      <c r="O833" s="117"/>
      <c r="P833" s="116"/>
      <c r="Q833" s="117"/>
      <c r="R833" s="116"/>
      <c r="S833" s="117"/>
    </row>
    <row r="834" spans="1:19" ht="12" customHeight="1">
      <c r="A834" s="116"/>
      <c r="B834" s="116"/>
      <c r="C834" s="116"/>
      <c r="D834" s="116"/>
      <c r="E834" s="116"/>
      <c r="F834" s="116"/>
      <c r="G834" s="116"/>
      <c r="H834" s="116"/>
      <c r="I834" s="116"/>
      <c r="J834" s="116"/>
      <c r="K834" s="129"/>
      <c r="L834" s="130"/>
      <c r="M834" s="117"/>
      <c r="N834" s="130"/>
      <c r="O834" s="117"/>
      <c r="P834" s="116"/>
      <c r="Q834" s="117"/>
      <c r="R834" s="116"/>
      <c r="S834" s="117"/>
    </row>
    <row r="835" spans="1:19" ht="12" customHeight="1">
      <c r="A835" s="116"/>
      <c r="B835" s="116"/>
      <c r="C835" s="116"/>
      <c r="D835" s="116"/>
      <c r="E835" s="116"/>
      <c r="F835" s="116"/>
      <c r="G835" s="116"/>
      <c r="H835" s="116"/>
      <c r="I835" s="116"/>
      <c r="J835" s="116"/>
      <c r="K835" s="129"/>
      <c r="L835" s="130"/>
      <c r="M835" s="117"/>
      <c r="N835" s="130"/>
      <c r="O835" s="117"/>
      <c r="P835" s="116"/>
      <c r="Q835" s="117"/>
      <c r="R835" s="116"/>
      <c r="S835" s="117"/>
    </row>
    <row r="836" spans="1:19" ht="12" customHeight="1">
      <c r="A836" s="116"/>
      <c r="B836" s="116"/>
      <c r="C836" s="116"/>
      <c r="D836" s="116"/>
      <c r="E836" s="116"/>
      <c r="F836" s="116"/>
      <c r="G836" s="116"/>
      <c r="H836" s="116"/>
      <c r="I836" s="116"/>
      <c r="J836" s="116"/>
      <c r="K836" s="129"/>
      <c r="L836" s="130"/>
      <c r="M836" s="117"/>
      <c r="N836" s="130"/>
      <c r="O836" s="117"/>
      <c r="P836" s="116"/>
      <c r="Q836" s="117"/>
      <c r="R836" s="116"/>
      <c r="S836" s="117"/>
    </row>
    <row r="837" spans="1:19" ht="12" customHeight="1">
      <c r="A837" s="116"/>
      <c r="B837" s="116"/>
      <c r="C837" s="116"/>
      <c r="D837" s="116"/>
      <c r="E837" s="116"/>
      <c r="F837" s="116"/>
      <c r="G837" s="116"/>
      <c r="H837" s="116"/>
      <c r="I837" s="116"/>
      <c r="J837" s="116"/>
      <c r="K837" s="129"/>
      <c r="L837" s="130"/>
      <c r="M837" s="117"/>
      <c r="N837" s="130"/>
      <c r="O837" s="117"/>
      <c r="P837" s="116"/>
      <c r="Q837" s="117"/>
      <c r="R837" s="116"/>
      <c r="S837" s="117"/>
    </row>
    <row r="838" spans="1:19" ht="12" customHeight="1">
      <c r="A838" s="116"/>
      <c r="B838" s="116"/>
      <c r="C838" s="116"/>
      <c r="D838" s="116"/>
      <c r="E838" s="116"/>
      <c r="F838" s="116"/>
      <c r="G838" s="116"/>
      <c r="H838" s="116"/>
      <c r="I838" s="116"/>
      <c r="J838" s="116"/>
      <c r="K838" s="129"/>
      <c r="L838" s="130"/>
      <c r="M838" s="117"/>
      <c r="N838" s="130"/>
      <c r="O838" s="117"/>
      <c r="P838" s="116"/>
      <c r="Q838" s="117"/>
      <c r="R838" s="116"/>
      <c r="S838" s="117"/>
    </row>
    <row r="839" spans="1:19" ht="12" customHeight="1">
      <c r="A839" s="116"/>
      <c r="B839" s="116"/>
      <c r="C839" s="116"/>
      <c r="D839" s="116"/>
      <c r="E839" s="116"/>
      <c r="F839" s="116"/>
      <c r="G839" s="116"/>
      <c r="H839" s="116"/>
      <c r="I839" s="116"/>
      <c r="J839" s="116"/>
      <c r="K839" s="129"/>
      <c r="L839" s="130"/>
      <c r="M839" s="117"/>
      <c r="N839" s="130"/>
      <c r="O839" s="117"/>
      <c r="P839" s="116"/>
      <c r="Q839" s="117"/>
      <c r="R839" s="116"/>
      <c r="S839" s="117"/>
    </row>
    <row r="840" spans="1:19" ht="12" customHeight="1">
      <c r="A840" s="116"/>
      <c r="B840" s="116"/>
      <c r="C840" s="116"/>
      <c r="D840" s="116"/>
      <c r="E840" s="116"/>
      <c r="F840" s="116"/>
      <c r="G840" s="116"/>
      <c r="H840" s="116"/>
      <c r="I840" s="116"/>
      <c r="J840" s="116"/>
      <c r="K840" s="129"/>
      <c r="L840" s="130"/>
      <c r="M840" s="117"/>
      <c r="N840" s="130"/>
      <c r="O840" s="117"/>
      <c r="P840" s="116"/>
      <c r="Q840" s="117"/>
      <c r="R840" s="116"/>
      <c r="S840" s="117"/>
    </row>
    <row r="841" spans="1:19" ht="12" customHeight="1">
      <c r="A841" s="116"/>
      <c r="B841" s="116"/>
      <c r="C841" s="116"/>
      <c r="D841" s="116"/>
      <c r="E841" s="116"/>
      <c r="F841" s="116"/>
      <c r="G841" s="116"/>
      <c r="H841" s="116"/>
      <c r="I841" s="116"/>
      <c r="J841" s="116"/>
      <c r="K841" s="129"/>
      <c r="L841" s="130"/>
      <c r="M841" s="117"/>
      <c r="N841" s="130"/>
      <c r="O841" s="117"/>
      <c r="P841" s="116"/>
      <c r="Q841" s="117"/>
      <c r="R841" s="116"/>
      <c r="S841" s="117"/>
    </row>
    <row r="842" spans="1:19" ht="12" customHeight="1">
      <c r="A842" s="116"/>
      <c r="B842" s="116"/>
      <c r="C842" s="116"/>
      <c r="D842" s="116"/>
      <c r="E842" s="116"/>
      <c r="F842" s="116"/>
      <c r="G842" s="116"/>
      <c r="H842" s="116"/>
      <c r="I842" s="116"/>
      <c r="J842" s="116"/>
      <c r="K842" s="129"/>
      <c r="L842" s="130"/>
      <c r="M842" s="117"/>
      <c r="N842" s="130"/>
      <c r="O842" s="117"/>
      <c r="P842" s="116"/>
      <c r="Q842" s="117"/>
      <c r="R842" s="116"/>
      <c r="S842" s="117"/>
    </row>
    <row r="843" spans="1:19" ht="12" customHeight="1">
      <c r="A843" s="116"/>
      <c r="B843" s="116"/>
      <c r="C843" s="116"/>
      <c r="D843" s="116"/>
      <c r="E843" s="116"/>
      <c r="F843" s="116"/>
      <c r="G843" s="116"/>
      <c r="H843" s="116"/>
      <c r="I843" s="116"/>
      <c r="J843" s="116"/>
      <c r="K843" s="129"/>
      <c r="L843" s="130"/>
      <c r="M843" s="117"/>
      <c r="N843" s="130"/>
      <c r="O843" s="117"/>
      <c r="P843" s="116"/>
      <c r="Q843" s="117"/>
      <c r="R843" s="116"/>
      <c r="S843" s="117"/>
    </row>
    <row r="844" spans="1:19" ht="12" customHeight="1">
      <c r="A844" s="116"/>
      <c r="B844" s="116"/>
      <c r="C844" s="116"/>
      <c r="D844" s="116"/>
      <c r="E844" s="116"/>
      <c r="F844" s="116"/>
      <c r="G844" s="116"/>
      <c r="H844" s="116"/>
      <c r="I844" s="116"/>
      <c r="J844" s="116"/>
      <c r="K844" s="129"/>
      <c r="L844" s="130"/>
      <c r="M844" s="117"/>
      <c r="N844" s="130"/>
      <c r="O844" s="117"/>
      <c r="P844" s="116"/>
      <c r="Q844" s="117"/>
      <c r="R844" s="116"/>
      <c r="S844" s="117"/>
    </row>
    <row r="845" spans="1:19" ht="12" customHeight="1">
      <c r="A845" s="116"/>
      <c r="B845" s="116"/>
      <c r="C845" s="116"/>
      <c r="D845" s="116"/>
      <c r="E845" s="116"/>
      <c r="F845" s="116"/>
      <c r="G845" s="116"/>
      <c r="H845" s="116"/>
      <c r="I845" s="116"/>
      <c r="J845" s="116"/>
      <c r="K845" s="129"/>
      <c r="L845" s="130"/>
      <c r="M845" s="117"/>
      <c r="N845" s="130"/>
      <c r="O845" s="117"/>
      <c r="P845" s="116"/>
      <c r="Q845" s="117"/>
      <c r="R845" s="116"/>
      <c r="S845" s="117"/>
    </row>
    <row r="846" spans="1:19" ht="12" customHeight="1">
      <c r="A846" s="116"/>
      <c r="B846" s="116"/>
      <c r="C846" s="116"/>
      <c r="D846" s="116"/>
      <c r="E846" s="116"/>
      <c r="F846" s="116"/>
      <c r="G846" s="116"/>
      <c r="H846" s="116"/>
      <c r="I846" s="116"/>
      <c r="J846" s="116"/>
      <c r="K846" s="129"/>
      <c r="L846" s="130"/>
      <c r="M846" s="117"/>
      <c r="N846" s="130"/>
      <c r="O846" s="117"/>
      <c r="P846" s="116"/>
      <c r="Q846" s="117"/>
      <c r="R846" s="116"/>
      <c r="S846" s="117"/>
    </row>
    <row r="847" spans="1:19" ht="12" customHeight="1">
      <c r="A847" s="116"/>
      <c r="B847" s="116"/>
      <c r="C847" s="116"/>
      <c r="D847" s="116"/>
      <c r="E847" s="116"/>
      <c r="F847" s="116"/>
      <c r="G847" s="116"/>
      <c r="H847" s="116"/>
      <c r="I847" s="116"/>
      <c r="J847" s="116"/>
      <c r="K847" s="129"/>
      <c r="L847" s="130"/>
      <c r="M847" s="117"/>
      <c r="N847" s="130"/>
      <c r="O847" s="117"/>
      <c r="P847" s="116"/>
      <c r="Q847" s="117"/>
      <c r="R847" s="116"/>
      <c r="S847" s="117"/>
    </row>
    <row r="848" spans="1:19" ht="12" customHeight="1">
      <c r="A848" s="116"/>
      <c r="B848" s="116"/>
      <c r="C848" s="116"/>
      <c r="D848" s="116"/>
      <c r="E848" s="116"/>
      <c r="F848" s="116"/>
      <c r="G848" s="116"/>
      <c r="H848" s="116"/>
      <c r="I848" s="116"/>
      <c r="J848" s="116"/>
      <c r="K848" s="129"/>
      <c r="L848" s="130"/>
      <c r="M848" s="117"/>
      <c r="N848" s="130"/>
      <c r="O848" s="117"/>
      <c r="P848" s="116"/>
      <c r="Q848" s="117"/>
      <c r="R848" s="116"/>
      <c r="S848" s="117"/>
    </row>
    <row r="849" spans="1:19" ht="12" customHeight="1">
      <c r="A849" s="116"/>
      <c r="B849" s="116"/>
      <c r="C849" s="116"/>
      <c r="D849" s="116"/>
      <c r="E849" s="116"/>
      <c r="F849" s="116"/>
      <c r="G849" s="116"/>
      <c r="H849" s="116"/>
      <c r="I849" s="116"/>
      <c r="J849" s="116"/>
      <c r="K849" s="129"/>
      <c r="L849" s="130"/>
      <c r="M849" s="117"/>
      <c r="N849" s="130"/>
      <c r="O849" s="117"/>
      <c r="P849" s="116"/>
      <c r="Q849" s="117"/>
      <c r="R849" s="116"/>
      <c r="S849" s="117"/>
    </row>
    <row r="850" spans="1:19" ht="12" customHeight="1">
      <c r="A850" s="116"/>
      <c r="B850" s="116"/>
      <c r="C850" s="116"/>
      <c r="D850" s="116"/>
      <c r="E850" s="116"/>
      <c r="F850" s="116"/>
      <c r="G850" s="116"/>
      <c r="H850" s="116"/>
      <c r="I850" s="116"/>
      <c r="J850" s="116"/>
      <c r="K850" s="129"/>
      <c r="L850" s="130"/>
      <c r="M850" s="117"/>
      <c r="N850" s="130"/>
      <c r="O850" s="117"/>
      <c r="P850" s="116"/>
      <c r="Q850" s="117"/>
      <c r="R850" s="116"/>
      <c r="S850" s="117"/>
    </row>
    <row r="851" spans="1:19" ht="12" customHeight="1">
      <c r="A851" s="116"/>
      <c r="B851" s="116"/>
      <c r="C851" s="116"/>
      <c r="D851" s="116"/>
      <c r="E851" s="116"/>
      <c r="F851" s="116"/>
      <c r="G851" s="116"/>
      <c r="H851" s="116"/>
      <c r="I851" s="116"/>
      <c r="J851" s="116"/>
      <c r="K851" s="129"/>
      <c r="L851" s="130"/>
      <c r="M851" s="117"/>
      <c r="N851" s="130"/>
      <c r="O851" s="117"/>
      <c r="P851" s="116"/>
      <c r="Q851" s="117"/>
      <c r="R851" s="116"/>
      <c r="S851" s="117"/>
    </row>
    <row r="852" spans="1:19" ht="12" customHeight="1">
      <c r="A852" s="116"/>
      <c r="B852" s="116"/>
      <c r="C852" s="116"/>
      <c r="D852" s="116"/>
      <c r="E852" s="116"/>
      <c r="F852" s="116"/>
      <c r="G852" s="116"/>
      <c r="H852" s="116"/>
      <c r="I852" s="116"/>
      <c r="J852" s="116"/>
      <c r="K852" s="129"/>
      <c r="L852" s="130"/>
      <c r="M852" s="117"/>
      <c r="N852" s="130"/>
      <c r="O852" s="117"/>
      <c r="P852" s="116"/>
      <c r="Q852" s="117"/>
      <c r="R852" s="116"/>
      <c r="S852" s="117"/>
    </row>
    <row r="853" spans="1:19" ht="12" customHeight="1">
      <c r="A853" s="116"/>
      <c r="B853" s="116"/>
      <c r="C853" s="116"/>
      <c r="D853" s="116"/>
      <c r="E853" s="116"/>
      <c r="F853" s="116"/>
      <c r="G853" s="116"/>
      <c r="H853" s="116"/>
      <c r="I853" s="116"/>
      <c r="J853" s="116"/>
      <c r="K853" s="129"/>
      <c r="L853" s="130"/>
      <c r="M853" s="117"/>
      <c r="N853" s="130"/>
      <c r="O853" s="117"/>
      <c r="P853" s="116"/>
      <c r="Q853" s="117"/>
      <c r="R853" s="116"/>
      <c r="S853" s="117"/>
    </row>
    <row r="854" spans="1:19" ht="12" customHeight="1">
      <c r="A854" s="116"/>
      <c r="B854" s="116"/>
      <c r="C854" s="116"/>
      <c r="D854" s="116"/>
      <c r="E854" s="116"/>
      <c r="F854" s="116"/>
      <c r="G854" s="116"/>
      <c r="H854" s="116"/>
      <c r="I854" s="116"/>
      <c r="J854" s="116"/>
      <c r="K854" s="129"/>
      <c r="L854" s="130"/>
      <c r="M854" s="117"/>
      <c r="N854" s="130"/>
      <c r="O854" s="117"/>
      <c r="P854" s="116"/>
      <c r="Q854" s="117"/>
      <c r="R854" s="116"/>
      <c r="S854" s="117"/>
    </row>
    <row r="855" spans="1:19" ht="12" customHeight="1">
      <c r="A855" s="116"/>
      <c r="B855" s="116"/>
      <c r="C855" s="116"/>
      <c r="D855" s="116"/>
      <c r="E855" s="116"/>
      <c r="F855" s="116"/>
      <c r="G855" s="116"/>
      <c r="H855" s="116"/>
      <c r="I855" s="116"/>
      <c r="J855" s="116"/>
      <c r="K855" s="129"/>
      <c r="L855" s="130"/>
      <c r="M855" s="117"/>
      <c r="N855" s="130"/>
      <c r="O855" s="117"/>
      <c r="P855" s="116"/>
      <c r="Q855" s="117"/>
      <c r="R855" s="116"/>
      <c r="S855" s="117"/>
    </row>
    <row r="856" spans="1:19" ht="12" customHeight="1">
      <c r="A856" s="116"/>
      <c r="B856" s="116"/>
      <c r="C856" s="116"/>
      <c r="D856" s="116"/>
      <c r="E856" s="116"/>
      <c r="F856" s="116"/>
      <c r="G856" s="116"/>
      <c r="H856" s="116"/>
      <c r="I856" s="116"/>
      <c r="J856" s="116"/>
      <c r="K856" s="129"/>
      <c r="L856" s="130"/>
      <c r="M856" s="117"/>
      <c r="N856" s="130"/>
      <c r="O856" s="117"/>
      <c r="P856" s="116"/>
      <c r="Q856" s="117"/>
      <c r="R856" s="116"/>
      <c r="S856" s="117"/>
    </row>
    <row r="857" spans="1:19" ht="12" customHeight="1">
      <c r="A857" s="116"/>
      <c r="B857" s="116"/>
      <c r="C857" s="116"/>
      <c r="D857" s="116"/>
      <c r="E857" s="116"/>
      <c r="F857" s="116"/>
      <c r="G857" s="116"/>
      <c r="H857" s="116"/>
      <c r="I857" s="116"/>
      <c r="J857" s="116"/>
      <c r="K857" s="129"/>
      <c r="L857" s="130"/>
      <c r="M857" s="117"/>
      <c r="N857" s="130"/>
      <c r="O857" s="117"/>
      <c r="P857" s="116"/>
      <c r="Q857" s="117"/>
      <c r="R857" s="116"/>
      <c r="S857" s="117"/>
    </row>
    <row r="858" spans="1:19" ht="12" customHeight="1">
      <c r="A858" s="116"/>
      <c r="B858" s="116"/>
      <c r="C858" s="116"/>
      <c r="D858" s="116"/>
      <c r="E858" s="116"/>
      <c r="F858" s="116"/>
      <c r="G858" s="116"/>
      <c r="H858" s="116"/>
      <c r="I858" s="116"/>
      <c r="J858" s="116"/>
      <c r="K858" s="129"/>
      <c r="L858" s="130"/>
      <c r="M858" s="117"/>
      <c r="N858" s="130"/>
      <c r="O858" s="117"/>
      <c r="P858" s="116"/>
      <c r="Q858" s="117"/>
      <c r="R858" s="116"/>
      <c r="S858" s="117"/>
    </row>
    <row r="859" spans="1:19" ht="12" customHeight="1">
      <c r="A859" s="116"/>
      <c r="B859" s="116"/>
      <c r="C859" s="116"/>
      <c r="D859" s="116"/>
      <c r="E859" s="116"/>
      <c r="F859" s="116"/>
      <c r="G859" s="116"/>
      <c r="H859" s="116"/>
      <c r="I859" s="116"/>
      <c r="J859" s="116"/>
      <c r="K859" s="129"/>
      <c r="L859" s="130"/>
      <c r="M859" s="117"/>
      <c r="N859" s="130"/>
      <c r="O859" s="117"/>
      <c r="P859" s="116"/>
      <c r="Q859" s="117"/>
      <c r="R859" s="116"/>
      <c r="S859" s="117"/>
    </row>
    <row r="860" spans="1:19" ht="12" customHeight="1">
      <c r="A860" s="116"/>
      <c r="B860" s="116"/>
      <c r="C860" s="116"/>
      <c r="D860" s="116"/>
      <c r="E860" s="116"/>
      <c r="F860" s="116"/>
      <c r="G860" s="116"/>
      <c r="H860" s="116"/>
      <c r="I860" s="116"/>
      <c r="J860" s="116"/>
      <c r="K860" s="129"/>
      <c r="L860" s="130"/>
      <c r="M860" s="117"/>
      <c r="N860" s="130"/>
      <c r="O860" s="117"/>
      <c r="P860" s="116"/>
      <c r="Q860" s="117"/>
      <c r="R860" s="116"/>
      <c r="S860" s="117"/>
    </row>
    <row r="861" spans="1:19" ht="12" customHeight="1">
      <c r="A861" s="116"/>
      <c r="B861" s="116"/>
      <c r="C861" s="116"/>
      <c r="D861" s="116"/>
      <c r="E861" s="116"/>
      <c r="F861" s="116"/>
      <c r="G861" s="116"/>
      <c r="H861" s="116"/>
      <c r="I861" s="116"/>
      <c r="J861" s="116"/>
      <c r="K861" s="129"/>
      <c r="L861" s="130"/>
      <c r="M861" s="117"/>
      <c r="N861" s="130"/>
      <c r="O861" s="117"/>
      <c r="P861" s="116"/>
      <c r="Q861" s="117"/>
      <c r="R861" s="116"/>
      <c r="S861" s="117"/>
    </row>
    <row r="862" spans="1:19" ht="12" customHeight="1">
      <c r="A862" s="116"/>
      <c r="B862" s="116"/>
      <c r="C862" s="116"/>
      <c r="D862" s="116"/>
      <c r="E862" s="116"/>
      <c r="F862" s="116"/>
      <c r="G862" s="116"/>
      <c r="H862" s="116"/>
      <c r="I862" s="116"/>
      <c r="J862" s="116"/>
      <c r="K862" s="129"/>
      <c r="L862" s="130"/>
      <c r="M862" s="117"/>
      <c r="N862" s="130"/>
      <c r="O862" s="117"/>
      <c r="P862" s="116"/>
      <c r="Q862" s="117"/>
      <c r="R862" s="116"/>
      <c r="S862" s="117"/>
    </row>
    <row r="863" spans="1:19" ht="12" customHeight="1">
      <c r="A863" s="116"/>
      <c r="B863" s="116"/>
      <c r="C863" s="116"/>
      <c r="D863" s="116"/>
      <c r="E863" s="116"/>
      <c r="F863" s="116"/>
      <c r="G863" s="116"/>
      <c r="H863" s="116"/>
      <c r="I863" s="116"/>
      <c r="J863" s="116"/>
      <c r="K863" s="129"/>
      <c r="L863" s="130"/>
      <c r="M863" s="117"/>
      <c r="N863" s="130"/>
      <c r="O863" s="117"/>
      <c r="P863" s="116"/>
      <c r="Q863" s="117"/>
      <c r="R863" s="116"/>
      <c r="S863" s="117"/>
    </row>
    <row r="864" spans="1:19" ht="12" customHeight="1">
      <c r="A864" s="116"/>
      <c r="B864" s="116"/>
      <c r="C864" s="116"/>
      <c r="D864" s="116"/>
      <c r="E864" s="116"/>
      <c r="F864" s="116"/>
      <c r="G864" s="116"/>
      <c r="H864" s="116"/>
      <c r="I864" s="116"/>
      <c r="J864" s="116"/>
      <c r="K864" s="129"/>
      <c r="L864" s="130"/>
      <c r="M864" s="117"/>
      <c r="N864" s="130"/>
      <c r="O864" s="117"/>
      <c r="P864" s="116"/>
      <c r="Q864" s="117"/>
      <c r="R864" s="116"/>
      <c r="S864" s="117"/>
    </row>
    <row r="865" spans="1:19" ht="12" customHeight="1">
      <c r="A865" s="116"/>
      <c r="B865" s="116"/>
      <c r="C865" s="116"/>
      <c r="D865" s="116"/>
      <c r="E865" s="116"/>
      <c r="F865" s="116"/>
      <c r="G865" s="116"/>
      <c r="H865" s="116"/>
      <c r="I865" s="116"/>
      <c r="J865" s="116"/>
      <c r="K865" s="129"/>
      <c r="L865" s="130"/>
      <c r="M865" s="117"/>
      <c r="N865" s="130"/>
      <c r="O865" s="117"/>
      <c r="P865" s="116"/>
      <c r="Q865" s="117"/>
      <c r="R865" s="116"/>
      <c r="S865" s="117"/>
    </row>
    <row r="866" spans="1:19" ht="12" customHeight="1">
      <c r="A866" s="116"/>
      <c r="B866" s="116"/>
      <c r="C866" s="116"/>
      <c r="D866" s="116"/>
      <c r="E866" s="116"/>
      <c r="F866" s="116"/>
      <c r="G866" s="116"/>
      <c r="H866" s="116"/>
      <c r="I866" s="116"/>
      <c r="J866" s="116"/>
      <c r="K866" s="129"/>
      <c r="L866" s="130"/>
      <c r="M866" s="117"/>
      <c r="N866" s="130"/>
      <c r="O866" s="117"/>
      <c r="P866" s="116"/>
      <c r="Q866" s="117"/>
      <c r="R866" s="116"/>
      <c r="S866" s="117"/>
    </row>
    <row r="867" spans="1:19" ht="12" customHeight="1">
      <c r="A867" s="116"/>
      <c r="B867" s="116"/>
      <c r="C867" s="116"/>
      <c r="D867" s="116"/>
      <c r="E867" s="116"/>
      <c r="F867" s="116"/>
      <c r="G867" s="116"/>
      <c r="H867" s="116"/>
      <c r="I867" s="116"/>
      <c r="J867" s="116"/>
      <c r="K867" s="129"/>
      <c r="L867" s="130"/>
      <c r="M867" s="117"/>
      <c r="N867" s="130"/>
      <c r="O867" s="117"/>
      <c r="P867" s="116"/>
      <c r="Q867" s="117"/>
      <c r="R867" s="116"/>
      <c r="S867" s="117"/>
    </row>
    <row r="868" spans="1:19" ht="12" customHeight="1">
      <c r="A868" s="116"/>
      <c r="B868" s="116"/>
      <c r="C868" s="116"/>
      <c r="D868" s="116"/>
      <c r="E868" s="116"/>
      <c r="F868" s="116"/>
      <c r="G868" s="116"/>
      <c r="H868" s="116"/>
      <c r="I868" s="116"/>
      <c r="J868" s="116"/>
      <c r="K868" s="129"/>
      <c r="L868" s="130"/>
      <c r="M868" s="117"/>
      <c r="N868" s="130"/>
      <c r="O868" s="117"/>
      <c r="P868" s="116"/>
      <c r="Q868" s="117"/>
      <c r="R868" s="116"/>
      <c r="S868" s="117"/>
    </row>
    <row r="869" spans="1:19" ht="12" customHeight="1">
      <c r="A869" s="116"/>
      <c r="B869" s="116"/>
      <c r="C869" s="116"/>
      <c r="D869" s="116"/>
      <c r="E869" s="116"/>
      <c r="F869" s="116"/>
      <c r="G869" s="116"/>
      <c r="H869" s="116"/>
      <c r="I869" s="116"/>
      <c r="J869" s="116"/>
      <c r="K869" s="129"/>
      <c r="L869" s="130"/>
      <c r="M869" s="117"/>
      <c r="N869" s="130"/>
      <c r="O869" s="117"/>
      <c r="P869" s="116"/>
      <c r="Q869" s="117"/>
      <c r="R869" s="116"/>
      <c r="S869" s="117"/>
    </row>
    <row r="870" spans="1:19" ht="12" customHeight="1">
      <c r="A870" s="116"/>
      <c r="B870" s="116"/>
      <c r="C870" s="116"/>
      <c r="D870" s="116"/>
      <c r="E870" s="116"/>
      <c r="F870" s="116"/>
      <c r="G870" s="116"/>
      <c r="H870" s="116"/>
      <c r="I870" s="116"/>
      <c r="J870" s="116"/>
      <c r="K870" s="129"/>
      <c r="L870" s="130"/>
      <c r="M870" s="117"/>
      <c r="N870" s="130"/>
      <c r="O870" s="117"/>
      <c r="P870" s="116"/>
      <c r="Q870" s="117"/>
      <c r="R870" s="116"/>
      <c r="S870" s="117"/>
    </row>
    <row r="871" spans="1:19" ht="12" customHeight="1">
      <c r="A871" s="116"/>
      <c r="B871" s="116"/>
      <c r="C871" s="116"/>
      <c r="D871" s="116"/>
      <c r="E871" s="116"/>
      <c r="F871" s="116"/>
      <c r="G871" s="116"/>
      <c r="H871" s="116"/>
      <c r="I871" s="116"/>
      <c r="J871" s="116"/>
      <c r="K871" s="129"/>
      <c r="L871" s="130"/>
      <c r="M871" s="117"/>
      <c r="N871" s="130"/>
      <c r="O871" s="117"/>
      <c r="P871" s="116"/>
      <c r="Q871" s="117"/>
      <c r="R871" s="116"/>
      <c r="S871" s="117"/>
    </row>
    <row r="872" spans="1:19" ht="12" customHeight="1">
      <c r="A872" s="116"/>
      <c r="B872" s="116"/>
      <c r="C872" s="116"/>
      <c r="D872" s="116"/>
      <c r="E872" s="116"/>
      <c r="F872" s="116"/>
      <c r="G872" s="116"/>
      <c r="H872" s="116"/>
      <c r="I872" s="116"/>
      <c r="J872" s="116"/>
      <c r="K872" s="129"/>
      <c r="L872" s="130"/>
      <c r="M872" s="117"/>
      <c r="N872" s="130"/>
      <c r="O872" s="117"/>
      <c r="P872" s="116"/>
      <c r="Q872" s="117"/>
      <c r="R872" s="116"/>
      <c r="S872" s="117"/>
    </row>
    <row r="873" spans="1:19" ht="12" customHeight="1">
      <c r="A873" s="116"/>
      <c r="B873" s="116"/>
      <c r="C873" s="116"/>
      <c r="D873" s="116"/>
      <c r="E873" s="116"/>
      <c r="F873" s="116"/>
      <c r="G873" s="116"/>
      <c r="H873" s="116"/>
      <c r="I873" s="116"/>
      <c r="J873" s="116"/>
      <c r="K873" s="129"/>
      <c r="L873" s="130"/>
      <c r="M873" s="117"/>
      <c r="N873" s="130"/>
      <c r="O873" s="117"/>
      <c r="P873" s="116"/>
      <c r="Q873" s="117"/>
      <c r="R873" s="116"/>
      <c r="S873" s="117"/>
    </row>
    <row r="874" spans="1:19" ht="12" customHeight="1">
      <c r="A874" s="116"/>
      <c r="B874" s="116"/>
      <c r="C874" s="116"/>
      <c r="D874" s="116"/>
      <c r="E874" s="116"/>
      <c r="F874" s="116"/>
      <c r="G874" s="116"/>
      <c r="H874" s="116"/>
      <c r="I874" s="116"/>
      <c r="J874" s="116"/>
      <c r="K874" s="129"/>
      <c r="L874" s="130"/>
      <c r="M874" s="117"/>
      <c r="N874" s="130"/>
      <c r="O874" s="117"/>
      <c r="P874" s="116"/>
      <c r="Q874" s="117"/>
      <c r="R874" s="116"/>
      <c r="S874" s="117"/>
    </row>
    <row r="875" spans="1:19" ht="12" customHeight="1">
      <c r="A875" s="116"/>
      <c r="B875" s="116"/>
      <c r="C875" s="116"/>
      <c r="D875" s="116"/>
      <c r="E875" s="116"/>
      <c r="F875" s="116"/>
      <c r="G875" s="116"/>
      <c r="H875" s="116"/>
      <c r="I875" s="116"/>
      <c r="J875" s="116"/>
      <c r="K875" s="129"/>
      <c r="L875" s="130"/>
      <c r="M875" s="117"/>
      <c r="N875" s="130"/>
      <c r="O875" s="117"/>
      <c r="P875" s="116"/>
      <c r="Q875" s="117"/>
      <c r="R875" s="116"/>
      <c r="S875" s="117"/>
    </row>
    <row r="876" spans="1:19" ht="12" customHeight="1">
      <c r="A876" s="116"/>
      <c r="B876" s="116"/>
      <c r="C876" s="116"/>
      <c r="D876" s="116"/>
      <c r="E876" s="116"/>
      <c r="F876" s="116"/>
      <c r="G876" s="116"/>
      <c r="H876" s="116"/>
      <c r="I876" s="116"/>
      <c r="J876" s="116"/>
      <c r="K876" s="129"/>
      <c r="L876" s="130"/>
      <c r="M876" s="117"/>
      <c r="N876" s="130"/>
      <c r="O876" s="117"/>
      <c r="P876" s="116"/>
      <c r="Q876" s="117"/>
      <c r="R876" s="116"/>
      <c r="S876" s="117"/>
    </row>
    <row r="877" spans="1:19" ht="12" customHeight="1">
      <c r="A877" s="116"/>
      <c r="B877" s="116"/>
      <c r="C877" s="116"/>
      <c r="D877" s="116"/>
      <c r="E877" s="116"/>
      <c r="F877" s="116"/>
      <c r="G877" s="116"/>
      <c r="H877" s="116"/>
      <c r="I877" s="116"/>
      <c r="J877" s="116"/>
      <c r="K877" s="129"/>
      <c r="L877" s="130"/>
      <c r="M877" s="117"/>
      <c r="N877" s="130"/>
      <c r="O877" s="117"/>
      <c r="P877" s="116"/>
      <c r="Q877" s="117"/>
      <c r="R877" s="116"/>
      <c r="S877" s="117"/>
    </row>
    <row r="878" spans="1:19" ht="12" customHeight="1">
      <c r="A878" s="116"/>
      <c r="B878" s="116"/>
      <c r="C878" s="116"/>
      <c r="D878" s="116"/>
      <c r="E878" s="116"/>
      <c r="F878" s="116"/>
      <c r="G878" s="116"/>
      <c r="H878" s="116"/>
      <c r="I878" s="116"/>
      <c r="J878" s="116"/>
      <c r="K878" s="129"/>
      <c r="L878" s="130"/>
      <c r="M878" s="117"/>
      <c r="N878" s="130"/>
      <c r="O878" s="117"/>
      <c r="P878" s="116"/>
      <c r="Q878" s="117"/>
      <c r="R878" s="116"/>
      <c r="S878" s="117"/>
    </row>
    <row r="879" spans="1:19" ht="12" customHeight="1">
      <c r="A879" s="116"/>
      <c r="B879" s="116"/>
      <c r="C879" s="116"/>
      <c r="D879" s="116"/>
      <c r="E879" s="116"/>
      <c r="F879" s="116"/>
      <c r="G879" s="116"/>
      <c r="H879" s="116"/>
      <c r="I879" s="116"/>
      <c r="J879" s="116"/>
      <c r="K879" s="129"/>
      <c r="L879" s="130"/>
      <c r="M879" s="117"/>
      <c r="N879" s="130"/>
      <c r="O879" s="117"/>
      <c r="P879" s="116"/>
      <c r="Q879" s="117"/>
      <c r="R879" s="116"/>
      <c r="S879" s="117"/>
    </row>
    <row r="880" spans="1:19" ht="12" customHeight="1">
      <c r="A880" s="116"/>
      <c r="B880" s="116"/>
      <c r="C880" s="116"/>
      <c r="D880" s="116"/>
      <c r="E880" s="116"/>
      <c r="F880" s="116"/>
      <c r="G880" s="116"/>
      <c r="H880" s="116"/>
      <c r="I880" s="116"/>
      <c r="J880" s="116"/>
      <c r="K880" s="129"/>
      <c r="L880" s="130"/>
      <c r="M880" s="117"/>
      <c r="N880" s="130"/>
      <c r="O880" s="117"/>
      <c r="P880" s="116"/>
      <c r="Q880" s="117"/>
      <c r="R880" s="116"/>
      <c r="S880" s="117"/>
    </row>
    <row r="881" spans="1:19" ht="12" customHeight="1">
      <c r="A881" s="116"/>
      <c r="B881" s="116"/>
      <c r="C881" s="116"/>
      <c r="D881" s="116"/>
      <c r="E881" s="116"/>
      <c r="F881" s="116"/>
      <c r="G881" s="116"/>
      <c r="H881" s="116"/>
      <c r="I881" s="116"/>
      <c r="J881" s="116"/>
      <c r="K881" s="129"/>
      <c r="L881" s="130"/>
      <c r="M881" s="117"/>
      <c r="N881" s="130"/>
      <c r="O881" s="117"/>
      <c r="P881" s="116"/>
      <c r="Q881" s="117"/>
      <c r="R881" s="116"/>
      <c r="S881" s="117"/>
    </row>
    <row r="882" spans="1:19" ht="12" customHeight="1">
      <c r="A882" s="116"/>
      <c r="B882" s="116"/>
      <c r="C882" s="116"/>
      <c r="D882" s="116"/>
      <c r="E882" s="116"/>
      <c r="F882" s="116"/>
      <c r="G882" s="116"/>
      <c r="H882" s="116"/>
      <c r="I882" s="116"/>
      <c r="J882" s="116"/>
      <c r="K882" s="129"/>
      <c r="L882" s="130"/>
      <c r="M882" s="117"/>
      <c r="N882" s="130"/>
      <c r="O882" s="117"/>
      <c r="P882" s="116"/>
      <c r="Q882" s="117"/>
      <c r="R882" s="116"/>
      <c r="S882" s="117"/>
    </row>
    <row r="883" spans="1:19" ht="12" customHeight="1">
      <c r="A883" s="116"/>
      <c r="B883" s="116"/>
      <c r="C883" s="116"/>
      <c r="D883" s="116"/>
      <c r="E883" s="116"/>
      <c r="F883" s="116"/>
      <c r="G883" s="116"/>
      <c r="H883" s="116"/>
      <c r="I883" s="116"/>
      <c r="J883" s="116"/>
      <c r="K883" s="129"/>
      <c r="L883" s="130"/>
      <c r="M883" s="117"/>
      <c r="N883" s="130"/>
      <c r="O883" s="117"/>
      <c r="P883" s="116"/>
      <c r="Q883" s="117"/>
      <c r="R883" s="116"/>
      <c r="S883" s="117"/>
    </row>
    <row r="884" spans="1:19" ht="12" customHeight="1">
      <c r="A884" s="116"/>
      <c r="B884" s="116"/>
      <c r="C884" s="116"/>
      <c r="D884" s="116"/>
      <c r="E884" s="116"/>
      <c r="F884" s="116"/>
      <c r="G884" s="116"/>
      <c r="H884" s="116"/>
      <c r="I884" s="116"/>
      <c r="J884" s="116"/>
      <c r="K884" s="129"/>
      <c r="L884" s="130"/>
      <c r="M884" s="117"/>
      <c r="N884" s="130"/>
      <c r="O884" s="117"/>
      <c r="P884" s="116"/>
      <c r="Q884" s="117"/>
      <c r="R884" s="116"/>
      <c r="S884" s="117"/>
    </row>
    <row r="885" spans="1:19" ht="12" customHeight="1">
      <c r="A885" s="116"/>
      <c r="B885" s="116"/>
      <c r="C885" s="116"/>
      <c r="D885" s="116"/>
      <c r="E885" s="116"/>
      <c r="F885" s="116"/>
      <c r="G885" s="116"/>
      <c r="H885" s="116"/>
      <c r="I885" s="116"/>
      <c r="J885" s="116"/>
      <c r="K885" s="129"/>
      <c r="L885" s="130"/>
      <c r="M885" s="117"/>
      <c r="N885" s="130"/>
      <c r="O885" s="117"/>
      <c r="P885" s="116"/>
      <c r="Q885" s="117"/>
      <c r="R885" s="116"/>
      <c r="S885" s="117"/>
    </row>
    <row r="886" spans="1:19" ht="12" customHeight="1">
      <c r="A886" s="116"/>
      <c r="B886" s="116"/>
      <c r="C886" s="116"/>
      <c r="D886" s="116"/>
      <c r="E886" s="116"/>
      <c r="F886" s="116"/>
      <c r="G886" s="116"/>
      <c r="H886" s="116"/>
      <c r="I886" s="116"/>
      <c r="J886" s="116"/>
      <c r="K886" s="129"/>
      <c r="L886" s="130"/>
      <c r="M886" s="117"/>
      <c r="N886" s="130"/>
      <c r="O886" s="117"/>
      <c r="P886" s="116"/>
      <c r="Q886" s="117"/>
      <c r="R886" s="116"/>
      <c r="S886" s="117"/>
    </row>
    <row r="887" spans="1:19" ht="12" customHeight="1">
      <c r="A887" s="116"/>
      <c r="B887" s="116"/>
      <c r="C887" s="116"/>
      <c r="D887" s="116"/>
      <c r="E887" s="116"/>
      <c r="F887" s="116"/>
      <c r="G887" s="116"/>
      <c r="H887" s="116"/>
      <c r="I887" s="116"/>
      <c r="J887" s="116"/>
      <c r="K887" s="129"/>
      <c r="L887" s="130"/>
      <c r="M887" s="117"/>
      <c r="N887" s="130"/>
      <c r="O887" s="117"/>
      <c r="P887" s="116"/>
      <c r="Q887" s="117"/>
      <c r="R887" s="116"/>
      <c r="S887" s="117"/>
    </row>
    <row r="888" spans="1:19" ht="12" customHeight="1">
      <c r="A888" s="116"/>
      <c r="B888" s="116"/>
      <c r="C888" s="116"/>
      <c r="D888" s="116"/>
      <c r="E888" s="116"/>
      <c r="F888" s="116"/>
      <c r="G888" s="116"/>
      <c r="H888" s="116"/>
      <c r="I888" s="116"/>
      <c r="J888" s="116"/>
      <c r="K888" s="129"/>
      <c r="L888" s="130"/>
      <c r="M888" s="117"/>
      <c r="N888" s="130"/>
      <c r="O888" s="117"/>
      <c r="P888" s="116"/>
      <c r="Q888" s="117"/>
      <c r="R888" s="116"/>
      <c r="S888" s="117"/>
    </row>
    <row r="889" spans="1:19" ht="12" customHeight="1">
      <c r="A889" s="116"/>
      <c r="B889" s="116"/>
      <c r="C889" s="116"/>
      <c r="D889" s="116"/>
      <c r="E889" s="116"/>
      <c r="F889" s="116"/>
      <c r="G889" s="116"/>
      <c r="H889" s="116"/>
      <c r="I889" s="116"/>
      <c r="J889" s="116"/>
      <c r="K889" s="129"/>
      <c r="L889" s="130"/>
      <c r="M889" s="117"/>
      <c r="N889" s="130"/>
      <c r="O889" s="117"/>
      <c r="P889" s="116"/>
      <c r="Q889" s="117"/>
      <c r="R889" s="116"/>
      <c r="S889" s="117"/>
    </row>
    <row r="890" spans="1:19" ht="12" customHeight="1">
      <c r="A890" s="116"/>
      <c r="B890" s="116"/>
      <c r="C890" s="116"/>
      <c r="D890" s="116"/>
      <c r="E890" s="116"/>
      <c r="F890" s="116"/>
      <c r="G890" s="116"/>
      <c r="H890" s="116"/>
      <c r="I890" s="116"/>
      <c r="J890" s="116"/>
      <c r="K890" s="129"/>
      <c r="L890" s="130"/>
      <c r="M890" s="117"/>
      <c r="N890" s="130"/>
      <c r="O890" s="117"/>
      <c r="P890" s="116"/>
      <c r="Q890" s="117"/>
      <c r="R890" s="116"/>
      <c r="S890" s="117"/>
    </row>
    <row r="891" spans="1:19" ht="12" customHeight="1">
      <c r="A891" s="116"/>
      <c r="B891" s="116"/>
      <c r="C891" s="116"/>
      <c r="D891" s="116"/>
      <c r="E891" s="116"/>
      <c r="F891" s="116"/>
      <c r="G891" s="116"/>
      <c r="H891" s="116"/>
      <c r="I891" s="116"/>
      <c r="J891" s="116"/>
      <c r="K891" s="129"/>
      <c r="L891" s="130"/>
      <c r="M891" s="117"/>
      <c r="N891" s="130"/>
      <c r="O891" s="117"/>
      <c r="P891" s="116"/>
      <c r="Q891" s="117"/>
      <c r="R891" s="116"/>
      <c r="S891" s="117"/>
    </row>
    <row r="892" spans="1:19" ht="12" customHeight="1">
      <c r="A892" s="116"/>
      <c r="B892" s="116"/>
      <c r="C892" s="116"/>
      <c r="D892" s="116"/>
      <c r="E892" s="116"/>
      <c r="F892" s="116"/>
      <c r="G892" s="116"/>
      <c r="H892" s="116"/>
      <c r="I892" s="116"/>
      <c r="J892" s="116"/>
      <c r="K892" s="129"/>
      <c r="L892" s="130"/>
      <c r="M892" s="117"/>
      <c r="N892" s="130"/>
      <c r="O892" s="117"/>
      <c r="P892" s="116"/>
      <c r="Q892" s="117"/>
      <c r="R892" s="116"/>
      <c r="S892" s="117"/>
    </row>
    <row r="893" spans="1:19" ht="12" customHeight="1">
      <c r="A893" s="116"/>
      <c r="B893" s="116"/>
      <c r="C893" s="116"/>
      <c r="D893" s="116"/>
      <c r="E893" s="116"/>
      <c r="F893" s="116"/>
      <c r="G893" s="116"/>
      <c r="H893" s="116"/>
      <c r="I893" s="116"/>
      <c r="J893" s="116"/>
      <c r="K893" s="129"/>
      <c r="L893" s="130"/>
      <c r="M893" s="117"/>
      <c r="N893" s="130"/>
      <c r="O893" s="117"/>
      <c r="P893" s="116"/>
      <c r="Q893" s="117"/>
      <c r="R893" s="116"/>
      <c r="S893" s="117"/>
    </row>
    <row r="894" spans="1:19" ht="12" customHeight="1">
      <c r="A894" s="116"/>
      <c r="B894" s="116"/>
      <c r="C894" s="116"/>
      <c r="D894" s="116"/>
      <c r="E894" s="116"/>
      <c r="F894" s="116"/>
      <c r="G894" s="116"/>
      <c r="H894" s="116"/>
      <c r="I894" s="116"/>
      <c r="J894" s="116"/>
      <c r="K894" s="129"/>
      <c r="L894" s="130"/>
      <c r="M894" s="117"/>
      <c r="N894" s="130"/>
      <c r="O894" s="117"/>
      <c r="P894" s="116"/>
      <c r="Q894" s="117"/>
      <c r="R894" s="116"/>
      <c r="S894" s="117"/>
    </row>
    <row r="895" spans="1:19" ht="12" customHeight="1">
      <c r="A895" s="116"/>
      <c r="B895" s="116"/>
      <c r="C895" s="116"/>
      <c r="D895" s="116"/>
      <c r="E895" s="116"/>
      <c r="F895" s="116"/>
      <c r="G895" s="116"/>
      <c r="H895" s="116"/>
      <c r="I895" s="116"/>
      <c r="J895" s="116"/>
      <c r="K895" s="129"/>
      <c r="L895" s="130"/>
      <c r="M895" s="117"/>
      <c r="N895" s="130"/>
      <c r="O895" s="117"/>
      <c r="P895" s="116"/>
      <c r="Q895" s="117"/>
      <c r="R895" s="116"/>
      <c r="S895" s="117"/>
    </row>
    <row r="896" spans="1:19" ht="12" customHeight="1">
      <c r="A896" s="116"/>
      <c r="B896" s="116"/>
      <c r="C896" s="116"/>
      <c r="D896" s="116"/>
      <c r="E896" s="116"/>
      <c r="F896" s="116"/>
      <c r="G896" s="116"/>
      <c r="H896" s="116"/>
      <c r="I896" s="116"/>
      <c r="J896" s="116"/>
      <c r="K896" s="129"/>
      <c r="L896" s="130"/>
      <c r="M896" s="117"/>
      <c r="N896" s="130"/>
      <c r="O896" s="117"/>
      <c r="P896" s="116"/>
      <c r="Q896" s="117"/>
      <c r="R896" s="116"/>
      <c r="S896" s="117"/>
    </row>
    <row r="897" spans="1:19" ht="12" customHeight="1">
      <c r="A897" s="116"/>
      <c r="B897" s="116"/>
      <c r="C897" s="116"/>
      <c r="D897" s="116"/>
      <c r="E897" s="116"/>
      <c r="F897" s="116"/>
      <c r="G897" s="116"/>
      <c r="H897" s="116"/>
      <c r="I897" s="116"/>
      <c r="J897" s="116"/>
      <c r="K897" s="129"/>
      <c r="L897" s="130"/>
      <c r="M897" s="117"/>
      <c r="N897" s="130"/>
      <c r="O897" s="117"/>
      <c r="P897" s="116"/>
      <c r="Q897" s="117"/>
      <c r="R897" s="116"/>
      <c r="S897" s="117"/>
    </row>
    <row r="898" spans="1:19" ht="12" customHeight="1">
      <c r="A898" s="116"/>
      <c r="B898" s="116"/>
      <c r="C898" s="116"/>
      <c r="D898" s="116"/>
      <c r="E898" s="116"/>
      <c r="F898" s="116"/>
      <c r="G898" s="116"/>
      <c r="H898" s="116"/>
      <c r="I898" s="116"/>
      <c r="J898" s="116"/>
      <c r="K898" s="129"/>
      <c r="L898" s="130"/>
      <c r="M898" s="117"/>
      <c r="N898" s="130"/>
      <c r="O898" s="117"/>
      <c r="P898" s="116"/>
      <c r="Q898" s="117"/>
      <c r="R898" s="116"/>
      <c r="S898" s="117"/>
    </row>
    <row r="899" spans="1:19" ht="12" customHeight="1">
      <c r="A899" s="116"/>
      <c r="B899" s="116"/>
      <c r="C899" s="116"/>
      <c r="D899" s="116"/>
      <c r="E899" s="116"/>
      <c r="F899" s="116"/>
      <c r="G899" s="116"/>
      <c r="H899" s="116"/>
      <c r="I899" s="116"/>
      <c r="J899" s="116"/>
      <c r="K899" s="129"/>
      <c r="L899" s="130"/>
      <c r="M899" s="117"/>
      <c r="N899" s="130"/>
      <c r="O899" s="117"/>
      <c r="P899" s="116"/>
      <c r="Q899" s="117"/>
      <c r="R899" s="116"/>
      <c r="S899" s="117"/>
    </row>
    <row r="900" spans="1:19" ht="12" customHeight="1">
      <c r="A900" s="116"/>
      <c r="B900" s="116"/>
      <c r="C900" s="116"/>
      <c r="D900" s="116"/>
      <c r="E900" s="116"/>
      <c r="F900" s="116"/>
      <c r="G900" s="116"/>
      <c r="H900" s="116"/>
      <c r="I900" s="116"/>
      <c r="J900" s="116"/>
      <c r="K900" s="129"/>
      <c r="L900" s="130"/>
      <c r="M900" s="117"/>
      <c r="N900" s="130"/>
      <c r="O900" s="117"/>
      <c r="P900" s="116"/>
      <c r="Q900" s="117"/>
      <c r="R900" s="116"/>
      <c r="S900" s="117"/>
    </row>
    <row r="901" spans="1:19" ht="12" customHeight="1">
      <c r="A901" s="116"/>
      <c r="B901" s="116"/>
      <c r="C901" s="116"/>
      <c r="D901" s="116"/>
      <c r="E901" s="116"/>
      <c r="F901" s="116"/>
      <c r="G901" s="116"/>
      <c r="H901" s="116"/>
      <c r="I901" s="116"/>
      <c r="J901" s="116"/>
      <c r="K901" s="129"/>
      <c r="L901" s="130"/>
      <c r="M901" s="117"/>
      <c r="N901" s="130"/>
      <c r="O901" s="117"/>
      <c r="P901" s="116"/>
      <c r="Q901" s="117"/>
      <c r="R901" s="116"/>
      <c r="S901" s="117"/>
    </row>
    <row r="902" spans="1:19" ht="12" customHeight="1">
      <c r="A902" s="116"/>
      <c r="B902" s="116"/>
      <c r="C902" s="116"/>
      <c r="D902" s="116"/>
      <c r="E902" s="116"/>
      <c r="F902" s="116"/>
      <c r="G902" s="116"/>
      <c r="H902" s="116"/>
      <c r="I902" s="116"/>
      <c r="J902" s="116"/>
      <c r="K902" s="129"/>
      <c r="L902" s="130"/>
      <c r="M902" s="117"/>
      <c r="N902" s="130"/>
      <c r="O902" s="117"/>
      <c r="P902" s="116"/>
      <c r="Q902" s="117"/>
      <c r="R902" s="116"/>
      <c r="S902" s="117"/>
    </row>
    <row r="903" spans="1:19" ht="12" customHeight="1">
      <c r="A903" s="116"/>
      <c r="B903" s="116"/>
      <c r="C903" s="116"/>
      <c r="D903" s="116"/>
      <c r="E903" s="116"/>
      <c r="F903" s="116"/>
      <c r="G903" s="116"/>
      <c r="H903" s="116"/>
      <c r="I903" s="116"/>
      <c r="J903" s="116"/>
      <c r="K903" s="129"/>
      <c r="L903" s="130"/>
      <c r="M903" s="117"/>
      <c r="N903" s="130"/>
      <c r="O903" s="117"/>
      <c r="P903" s="116"/>
      <c r="Q903" s="117"/>
      <c r="R903" s="116"/>
      <c r="S903" s="117"/>
    </row>
    <row r="904" spans="1:19" ht="12" customHeight="1">
      <c r="A904" s="116"/>
      <c r="B904" s="116"/>
      <c r="C904" s="116"/>
      <c r="D904" s="116"/>
      <c r="E904" s="116"/>
      <c r="F904" s="116"/>
      <c r="G904" s="116"/>
      <c r="H904" s="116"/>
      <c r="I904" s="116"/>
      <c r="J904" s="116"/>
      <c r="K904" s="129"/>
      <c r="L904" s="130"/>
      <c r="M904" s="117"/>
      <c r="N904" s="130"/>
      <c r="O904" s="117"/>
      <c r="P904" s="116"/>
      <c r="Q904" s="117"/>
      <c r="R904" s="116"/>
      <c r="S904" s="117"/>
    </row>
    <row r="905" spans="1:19" ht="12" customHeight="1">
      <c r="A905" s="116"/>
      <c r="B905" s="116"/>
      <c r="C905" s="116"/>
      <c r="D905" s="116"/>
      <c r="E905" s="116"/>
      <c r="F905" s="116"/>
      <c r="G905" s="116"/>
      <c r="H905" s="116"/>
      <c r="I905" s="116"/>
      <c r="J905" s="116"/>
      <c r="K905" s="129"/>
      <c r="L905" s="130"/>
      <c r="M905" s="117"/>
      <c r="N905" s="130"/>
      <c r="O905" s="117"/>
      <c r="P905" s="116"/>
      <c r="Q905" s="117"/>
      <c r="R905" s="116"/>
      <c r="S905" s="117"/>
    </row>
    <row r="906" spans="1:19" ht="12" customHeight="1">
      <c r="A906" s="116"/>
      <c r="B906" s="116"/>
      <c r="C906" s="116"/>
      <c r="D906" s="116"/>
      <c r="E906" s="116"/>
      <c r="F906" s="116"/>
      <c r="G906" s="116"/>
      <c r="H906" s="116"/>
      <c r="I906" s="116"/>
      <c r="J906" s="116"/>
      <c r="K906" s="129"/>
      <c r="L906" s="130"/>
      <c r="M906" s="117"/>
      <c r="N906" s="130"/>
      <c r="O906" s="117"/>
      <c r="P906" s="116"/>
      <c r="Q906" s="117"/>
      <c r="R906" s="116"/>
      <c r="S906" s="117"/>
    </row>
    <row r="907" spans="1:19" ht="12" customHeight="1">
      <c r="A907" s="116"/>
      <c r="B907" s="116"/>
      <c r="C907" s="116"/>
      <c r="D907" s="116"/>
      <c r="E907" s="116"/>
      <c r="F907" s="116"/>
      <c r="G907" s="116"/>
      <c r="H907" s="116"/>
      <c r="I907" s="116"/>
      <c r="J907" s="116"/>
      <c r="K907" s="129"/>
      <c r="L907" s="130"/>
      <c r="M907" s="117"/>
      <c r="N907" s="130"/>
      <c r="O907" s="117"/>
      <c r="P907" s="116"/>
      <c r="Q907" s="117"/>
      <c r="R907" s="116"/>
      <c r="S907" s="117"/>
    </row>
    <row r="908" spans="1:19" ht="12" customHeight="1">
      <c r="A908" s="116"/>
      <c r="B908" s="116"/>
      <c r="C908" s="116"/>
      <c r="D908" s="116"/>
      <c r="E908" s="116"/>
      <c r="F908" s="116"/>
      <c r="G908" s="116"/>
      <c r="H908" s="116"/>
      <c r="I908" s="116"/>
      <c r="J908" s="116"/>
      <c r="K908" s="129"/>
      <c r="L908" s="130"/>
      <c r="M908" s="117"/>
      <c r="N908" s="130"/>
      <c r="O908" s="117"/>
      <c r="P908" s="116"/>
      <c r="Q908" s="117"/>
      <c r="R908" s="116"/>
      <c r="S908" s="117"/>
    </row>
    <row r="909" spans="1:19" ht="12" customHeight="1">
      <c r="A909" s="116"/>
      <c r="B909" s="116"/>
      <c r="C909" s="116"/>
      <c r="D909" s="116"/>
      <c r="E909" s="116"/>
      <c r="F909" s="116"/>
      <c r="G909" s="116"/>
      <c r="H909" s="116"/>
      <c r="I909" s="116"/>
      <c r="J909" s="116"/>
      <c r="K909" s="129"/>
      <c r="L909" s="130"/>
      <c r="M909" s="117"/>
      <c r="N909" s="130"/>
      <c r="O909" s="117"/>
      <c r="P909" s="116"/>
      <c r="Q909" s="117"/>
      <c r="R909" s="116"/>
      <c r="S909" s="117"/>
    </row>
    <row r="910" spans="1:19" ht="12" customHeight="1">
      <c r="A910" s="116"/>
      <c r="B910" s="116"/>
      <c r="C910" s="116"/>
      <c r="D910" s="116"/>
      <c r="E910" s="116"/>
      <c r="F910" s="116"/>
      <c r="G910" s="116"/>
      <c r="H910" s="116"/>
      <c r="I910" s="116"/>
      <c r="J910" s="116"/>
      <c r="K910" s="129"/>
      <c r="L910" s="130"/>
      <c r="M910" s="117"/>
      <c r="N910" s="130"/>
      <c r="O910" s="117"/>
      <c r="P910" s="116"/>
      <c r="Q910" s="117"/>
      <c r="R910" s="116"/>
      <c r="S910" s="117"/>
    </row>
    <row r="911" spans="1:19" ht="12" customHeight="1">
      <c r="A911" s="116"/>
      <c r="B911" s="116"/>
      <c r="C911" s="116"/>
      <c r="D911" s="116"/>
      <c r="E911" s="116"/>
      <c r="F911" s="116"/>
      <c r="G911" s="116"/>
      <c r="H911" s="116"/>
      <c r="I911" s="116"/>
      <c r="J911" s="116"/>
      <c r="K911" s="129"/>
      <c r="L911" s="130"/>
      <c r="M911" s="117"/>
      <c r="N911" s="130"/>
      <c r="O911" s="117"/>
      <c r="P911" s="116"/>
      <c r="Q911" s="117"/>
      <c r="R911" s="116"/>
      <c r="S911" s="117"/>
    </row>
    <row r="912" spans="1:19" ht="12" customHeight="1">
      <c r="A912" s="116"/>
      <c r="B912" s="116"/>
      <c r="C912" s="116"/>
      <c r="D912" s="116"/>
      <c r="E912" s="116"/>
      <c r="F912" s="116"/>
      <c r="G912" s="116"/>
      <c r="H912" s="116"/>
      <c r="I912" s="116"/>
      <c r="J912" s="116"/>
      <c r="K912" s="129"/>
      <c r="L912" s="130"/>
      <c r="M912" s="117"/>
      <c r="N912" s="130"/>
      <c r="O912" s="117"/>
      <c r="P912" s="116"/>
      <c r="Q912" s="117"/>
      <c r="R912" s="116"/>
      <c r="S912" s="117"/>
    </row>
    <row r="913" spans="1:19" ht="12" customHeight="1">
      <c r="A913" s="116"/>
      <c r="B913" s="116"/>
      <c r="C913" s="116"/>
      <c r="D913" s="116"/>
      <c r="E913" s="116"/>
      <c r="F913" s="116"/>
      <c r="G913" s="116"/>
      <c r="H913" s="116"/>
      <c r="I913" s="116"/>
      <c r="J913" s="116"/>
      <c r="K913" s="129"/>
      <c r="L913" s="130"/>
      <c r="M913" s="117"/>
      <c r="N913" s="130"/>
      <c r="O913" s="117"/>
      <c r="P913" s="116"/>
      <c r="Q913" s="117"/>
      <c r="R913" s="116"/>
      <c r="S913" s="117"/>
    </row>
    <row r="914" spans="1:19" ht="12" customHeight="1">
      <c r="A914" s="116"/>
      <c r="B914" s="116"/>
      <c r="C914" s="116"/>
      <c r="D914" s="116"/>
      <c r="E914" s="116"/>
      <c r="F914" s="116"/>
      <c r="G914" s="116"/>
      <c r="H914" s="116"/>
      <c r="I914" s="116"/>
      <c r="J914" s="116"/>
      <c r="K914" s="129"/>
      <c r="L914" s="130"/>
      <c r="M914" s="117"/>
      <c r="N914" s="130"/>
      <c r="O914" s="117"/>
      <c r="P914" s="116"/>
      <c r="Q914" s="117"/>
      <c r="R914" s="116"/>
      <c r="S914" s="117"/>
    </row>
    <row r="915" spans="1:19" ht="12" customHeight="1">
      <c r="A915" s="116"/>
      <c r="B915" s="116"/>
      <c r="C915" s="116"/>
      <c r="D915" s="116"/>
      <c r="E915" s="116"/>
      <c r="F915" s="116"/>
      <c r="G915" s="116"/>
      <c r="H915" s="116"/>
      <c r="I915" s="116"/>
      <c r="J915" s="116"/>
      <c r="K915" s="129"/>
      <c r="L915" s="130"/>
      <c r="M915" s="117"/>
      <c r="N915" s="130"/>
      <c r="O915" s="117"/>
      <c r="P915" s="116"/>
      <c r="Q915" s="117"/>
      <c r="R915" s="116"/>
      <c r="S915" s="117"/>
    </row>
    <row r="916" spans="1:19" ht="12" customHeight="1">
      <c r="A916" s="116"/>
      <c r="B916" s="116"/>
      <c r="C916" s="116"/>
      <c r="D916" s="116"/>
      <c r="E916" s="116"/>
      <c r="F916" s="116"/>
      <c r="G916" s="116"/>
      <c r="H916" s="116"/>
      <c r="I916" s="116"/>
      <c r="J916" s="116"/>
      <c r="K916" s="129"/>
      <c r="L916" s="130"/>
      <c r="M916" s="117"/>
      <c r="N916" s="130"/>
      <c r="O916" s="117"/>
      <c r="P916" s="116"/>
      <c r="Q916" s="117"/>
      <c r="R916" s="116"/>
      <c r="S916" s="117"/>
    </row>
    <row r="917" spans="1:19" ht="12" customHeight="1">
      <c r="A917" s="116"/>
      <c r="B917" s="116"/>
      <c r="C917" s="116"/>
      <c r="D917" s="116"/>
      <c r="E917" s="116"/>
      <c r="F917" s="116"/>
      <c r="G917" s="116"/>
      <c r="H917" s="116"/>
      <c r="I917" s="116"/>
      <c r="J917" s="116"/>
      <c r="K917" s="129"/>
      <c r="L917" s="130"/>
      <c r="M917" s="117"/>
      <c r="N917" s="130"/>
      <c r="O917" s="117"/>
      <c r="P917" s="116"/>
      <c r="Q917" s="117"/>
      <c r="R917" s="116"/>
      <c r="S917" s="117"/>
    </row>
    <row r="918" spans="1:19" ht="12" customHeight="1">
      <c r="A918" s="116"/>
      <c r="B918" s="116"/>
      <c r="C918" s="116"/>
      <c r="D918" s="116"/>
      <c r="E918" s="116"/>
      <c r="F918" s="116"/>
      <c r="G918" s="116"/>
      <c r="H918" s="116"/>
      <c r="I918" s="116"/>
      <c r="J918" s="116"/>
      <c r="K918" s="129"/>
      <c r="L918" s="130"/>
      <c r="M918" s="117"/>
      <c r="N918" s="130"/>
      <c r="O918" s="117"/>
      <c r="P918" s="116"/>
      <c r="Q918" s="117"/>
      <c r="R918" s="116"/>
      <c r="S918" s="117"/>
    </row>
    <row r="919" spans="1:19" ht="12" customHeight="1">
      <c r="A919" s="116"/>
      <c r="B919" s="116"/>
      <c r="C919" s="116"/>
      <c r="D919" s="116"/>
      <c r="E919" s="116"/>
      <c r="F919" s="116"/>
      <c r="G919" s="116"/>
      <c r="H919" s="116"/>
      <c r="I919" s="116"/>
      <c r="J919" s="116"/>
      <c r="K919" s="129"/>
      <c r="L919" s="130"/>
      <c r="M919" s="117"/>
      <c r="N919" s="130"/>
      <c r="O919" s="117"/>
      <c r="P919" s="116"/>
      <c r="Q919" s="117"/>
      <c r="R919" s="116"/>
      <c r="S919" s="117"/>
    </row>
    <row r="920" spans="1:19" ht="12" customHeight="1">
      <c r="A920" s="116"/>
      <c r="B920" s="116"/>
      <c r="C920" s="116"/>
      <c r="D920" s="116"/>
      <c r="E920" s="116"/>
      <c r="F920" s="116"/>
      <c r="G920" s="116"/>
      <c r="H920" s="116"/>
      <c r="I920" s="116"/>
      <c r="J920" s="116"/>
      <c r="K920" s="129"/>
      <c r="L920" s="130"/>
      <c r="M920" s="117"/>
      <c r="N920" s="130"/>
      <c r="O920" s="117"/>
      <c r="P920" s="116"/>
      <c r="Q920" s="117"/>
      <c r="R920" s="116"/>
      <c r="S920" s="117"/>
    </row>
    <row r="921" spans="1:19" ht="12" customHeight="1">
      <c r="A921" s="116"/>
      <c r="B921" s="116"/>
      <c r="C921" s="116"/>
      <c r="D921" s="116"/>
      <c r="E921" s="116"/>
      <c r="F921" s="116"/>
      <c r="G921" s="116"/>
      <c r="H921" s="116"/>
      <c r="I921" s="116"/>
      <c r="J921" s="116"/>
      <c r="K921" s="129"/>
      <c r="L921" s="130"/>
      <c r="M921" s="117"/>
      <c r="N921" s="130"/>
      <c r="O921" s="117"/>
      <c r="P921" s="116"/>
      <c r="Q921" s="117"/>
      <c r="R921" s="116"/>
      <c r="S921" s="117"/>
    </row>
    <row r="922" spans="1:19" ht="12" customHeight="1">
      <c r="A922" s="116"/>
      <c r="B922" s="116"/>
      <c r="C922" s="116"/>
      <c r="D922" s="116"/>
      <c r="E922" s="116"/>
      <c r="F922" s="116"/>
      <c r="G922" s="116"/>
      <c r="H922" s="116"/>
      <c r="I922" s="116"/>
      <c r="J922" s="116"/>
      <c r="K922" s="129"/>
      <c r="L922" s="130"/>
      <c r="M922" s="117"/>
      <c r="N922" s="130"/>
      <c r="O922" s="117"/>
      <c r="P922" s="116"/>
      <c r="Q922" s="117"/>
      <c r="R922" s="116"/>
      <c r="S922" s="117"/>
    </row>
    <row r="923" spans="1:19" ht="12" customHeight="1">
      <c r="A923" s="116"/>
      <c r="B923" s="116"/>
      <c r="C923" s="116"/>
      <c r="D923" s="116"/>
      <c r="E923" s="116"/>
      <c r="F923" s="116"/>
      <c r="G923" s="116"/>
      <c r="H923" s="116"/>
      <c r="I923" s="116"/>
      <c r="J923" s="116"/>
      <c r="K923" s="129"/>
      <c r="L923" s="130"/>
      <c r="M923" s="117"/>
      <c r="N923" s="130"/>
      <c r="O923" s="117"/>
      <c r="P923" s="116"/>
      <c r="Q923" s="117"/>
      <c r="R923" s="116"/>
      <c r="S923" s="117"/>
    </row>
    <row r="924" spans="1:19" ht="12" customHeight="1">
      <c r="A924" s="116"/>
      <c r="B924" s="116"/>
      <c r="C924" s="116"/>
      <c r="D924" s="116"/>
      <c r="E924" s="116"/>
      <c r="F924" s="116"/>
      <c r="G924" s="116"/>
      <c r="H924" s="116"/>
      <c r="I924" s="116"/>
      <c r="J924" s="116"/>
      <c r="K924" s="129"/>
      <c r="L924" s="130"/>
      <c r="M924" s="117"/>
      <c r="N924" s="130"/>
      <c r="O924" s="117"/>
      <c r="P924" s="116"/>
      <c r="Q924" s="117"/>
      <c r="R924" s="116"/>
      <c r="S924" s="117"/>
    </row>
    <row r="925" spans="1:19" ht="12" customHeight="1">
      <c r="A925" s="116"/>
      <c r="B925" s="116"/>
      <c r="C925" s="116"/>
      <c r="D925" s="116"/>
      <c r="E925" s="116"/>
      <c r="F925" s="116"/>
      <c r="G925" s="116"/>
      <c r="H925" s="116"/>
      <c r="I925" s="116"/>
      <c r="J925" s="116"/>
      <c r="K925" s="129"/>
      <c r="L925" s="130"/>
      <c r="M925" s="117"/>
      <c r="N925" s="130"/>
      <c r="O925" s="117"/>
      <c r="P925" s="116"/>
      <c r="Q925" s="117"/>
      <c r="R925" s="116"/>
      <c r="S925" s="117"/>
    </row>
    <row r="926" spans="1:19" ht="12" customHeight="1">
      <c r="A926" s="116"/>
      <c r="B926" s="116"/>
      <c r="C926" s="116"/>
      <c r="D926" s="116"/>
      <c r="E926" s="116"/>
      <c r="F926" s="116"/>
      <c r="G926" s="116"/>
      <c r="H926" s="116"/>
      <c r="I926" s="116"/>
      <c r="J926" s="116"/>
      <c r="K926" s="129"/>
      <c r="L926" s="130"/>
      <c r="M926" s="117"/>
      <c r="N926" s="130"/>
      <c r="O926" s="117"/>
      <c r="P926" s="116"/>
      <c r="Q926" s="117"/>
      <c r="R926" s="116"/>
      <c r="S926" s="117"/>
    </row>
    <row r="927" spans="1:19" ht="12" customHeight="1">
      <c r="A927" s="116"/>
      <c r="B927" s="116"/>
      <c r="C927" s="116"/>
      <c r="D927" s="116"/>
      <c r="E927" s="116"/>
      <c r="F927" s="116"/>
      <c r="G927" s="116"/>
      <c r="H927" s="116"/>
      <c r="I927" s="116"/>
      <c r="J927" s="116"/>
      <c r="K927" s="129"/>
      <c r="L927" s="130"/>
      <c r="M927" s="117"/>
      <c r="N927" s="130"/>
      <c r="O927" s="117"/>
      <c r="P927" s="116"/>
      <c r="Q927" s="117"/>
      <c r="R927" s="116"/>
      <c r="S927" s="117"/>
    </row>
    <row r="928" spans="1:19" ht="12" customHeight="1">
      <c r="A928" s="116"/>
      <c r="B928" s="116"/>
      <c r="C928" s="116"/>
      <c r="D928" s="116"/>
      <c r="E928" s="116"/>
      <c r="F928" s="116"/>
      <c r="G928" s="116"/>
      <c r="H928" s="116"/>
      <c r="I928" s="116"/>
      <c r="J928" s="116"/>
      <c r="K928" s="129"/>
      <c r="L928" s="130"/>
      <c r="M928" s="117"/>
      <c r="N928" s="130"/>
      <c r="O928" s="117"/>
      <c r="P928" s="116"/>
      <c r="Q928" s="117"/>
      <c r="R928" s="116"/>
      <c r="S928" s="117"/>
    </row>
    <row r="929" spans="1:19" ht="12" customHeight="1">
      <c r="A929" s="116"/>
      <c r="B929" s="116"/>
      <c r="C929" s="116"/>
      <c r="D929" s="116"/>
      <c r="E929" s="116"/>
      <c r="F929" s="116"/>
      <c r="G929" s="116"/>
      <c r="H929" s="116"/>
      <c r="I929" s="116"/>
      <c r="J929" s="116"/>
      <c r="K929" s="129"/>
      <c r="L929" s="130"/>
      <c r="M929" s="117"/>
      <c r="N929" s="130"/>
      <c r="O929" s="117"/>
      <c r="P929" s="116"/>
      <c r="Q929" s="117"/>
      <c r="R929" s="116"/>
      <c r="S929" s="117"/>
    </row>
    <row r="930" spans="1:19" ht="12" customHeight="1">
      <c r="A930" s="116"/>
      <c r="B930" s="116"/>
      <c r="C930" s="116"/>
      <c r="D930" s="116"/>
      <c r="E930" s="116"/>
      <c r="F930" s="116"/>
      <c r="G930" s="116"/>
      <c r="H930" s="116"/>
      <c r="I930" s="116"/>
      <c r="J930" s="116"/>
      <c r="K930" s="129"/>
      <c r="L930" s="130"/>
      <c r="M930" s="117"/>
      <c r="N930" s="130"/>
      <c r="O930" s="117"/>
      <c r="P930" s="116"/>
      <c r="Q930" s="117"/>
      <c r="R930" s="116"/>
      <c r="S930" s="117"/>
    </row>
    <row r="931" spans="1:19" ht="12" customHeight="1">
      <c r="A931" s="116"/>
      <c r="B931" s="116"/>
      <c r="C931" s="116"/>
      <c r="D931" s="116"/>
      <c r="E931" s="116"/>
      <c r="F931" s="116"/>
      <c r="G931" s="116"/>
      <c r="H931" s="116"/>
      <c r="I931" s="116"/>
      <c r="J931" s="116"/>
      <c r="K931" s="129"/>
      <c r="L931" s="130"/>
      <c r="M931" s="117"/>
      <c r="N931" s="130"/>
      <c r="O931" s="117"/>
      <c r="P931" s="116"/>
      <c r="Q931" s="117"/>
      <c r="R931" s="116"/>
      <c r="S931" s="117"/>
    </row>
    <row r="932" spans="1:19" ht="12" customHeight="1">
      <c r="A932" s="116"/>
      <c r="B932" s="116"/>
      <c r="C932" s="116"/>
      <c r="D932" s="116"/>
      <c r="E932" s="116"/>
      <c r="F932" s="116"/>
      <c r="G932" s="116"/>
      <c r="H932" s="116"/>
      <c r="I932" s="116"/>
      <c r="J932" s="116"/>
      <c r="K932" s="129"/>
      <c r="L932" s="130"/>
      <c r="M932" s="117"/>
      <c r="N932" s="130"/>
      <c r="O932" s="117"/>
      <c r="P932" s="116"/>
      <c r="Q932" s="117"/>
      <c r="R932" s="116"/>
      <c r="S932" s="117"/>
    </row>
    <row r="933" spans="1:19" ht="12" customHeight="1">
      <c r="A933" s="116"/>
      <c r="B933" s="116"/>
      <c r="C933" s="116"/>
      <c r="D933" s="116"/>
      <c r="E933" s="116"/>
      <c r="F933" s="116"/>
      <c r="G933" s="116"/>
      <c r="H933" s="116"/>
      <c r="I933" s="116"/>
      <c r="J933" s="116"/>
      <c r="K933" s="129"/>
      <c r="L933" s="130"/>
      <c r="M933" s="117"/>
      <c r="N933" s="130"/>
      <c r="O933" s="117"/>
      <c r="P933" s="116"/>
      <c r="Q933" s="117"/>
      <c r="R933" s="116"/>
      <c r="S933" s="117"/>
    </row>
    <row r="934" spans="1:19" ht="12" customHeight="1">
      <c r="A934" s="116"/>
      <c r="B934" s="116"/>
      <c r="C934" s="116"/>
      <c r="D934" s="116"/>
      <c r="E934" s="116"/>
      <c r="F934" s="116"/>
      <c r="G934" s="116"/>
      <c r="H934" s="116"/>
      <c r="I934" s="116"/>
      <c r="J934" s="116"/>
      <c r="K934" s="129"/>
      <c r="L934" s="130"/>
      <c r="M934" s="117"/>
      <c r="N934" s="130"/>
      <c r="O934" s="117"/>
      <c r="P934" s="116"/>
      <c r="Q934" s="117"/>
      <c r="R934" s="116"/>
      <c r="S934" s="117"/>
    </row>
    <row r="935" spans="1:19" ht="12" customHeight="1">
      <c r="A935" s="116"/>
      <c r="B935" s="116"/>
      <c r="C935" s="116"/>
      <c r="D935" s="116"/>
      <c r="E935" s="116"/>
      <c r="F935" s="116"/>
      <c r="G935" s="116"/>
      <c r="H935" s="116"/>
      <c r="I935" s="116"/>
      <c r="J935" s="116"/>
      <c r="K935" s="129"/>
      <c r="L935" s="130"/>
      <c r="M935" s="117"/>
      <c r="N935" s="130"/>
      <c r="O935" s="117"/>
      <c r="P935" s="116"/>
      <c r="Q935" s="117"/>
      <c r="R935" s="116"/>
      <c r="S935" s="117"/>
    </row>
    <row r="936" spans="1:19" ht="12" customHeight="1">
      <c r="A936" s="116"/>
      <c r="B936" s="116"/>
      <c r="C936" s="116"/>
      <c r="D936" s="116"/>
      <c r="E936" s="116"/>
      <c r="F936" s="116"/>
      <c r="G936" s="116"/>
      <c r="H936" s="116"/>
      <c r="I936" s="116"/>
      <c r="J936" s="116"/>
      <c r="K936" s="129"/>
      <c r="L936" s="130"/>
      <c r="M936" s="117"/>
      <c r="N936" s="130"/>
      <c r="O936" s="117"/>
      <c r="P936" s="116"/>
      <c r="Q936" s="117"/>
      <c r="R936" s="116"/>
      <c r="S936" s="117"/>
    </row>
    <row r="937" spans="1:19" ht="12" customHeight="1">
      <c r="A937" s="116"/>
      <c r="B937" s="116"/>
      <c r="C937" s="116"/>
      <c r="D937" s="116"/>
      <c r="E937" s="116"/>
      <c r="F937" s="116"/>
      <c r="G937" s="116"/>
      <c r="H937" s="116"/>
      <c r="I937" s="116"/>
      <c r="J937" s="116"/>
      <c r="K937" s="129"/>
      <c r="L937" s="130"/>
      <c r="M937" s="117"/>
      <c r="N937" s="130"/>
      <c r="O937" s="117"/>
      <c r="P937" s="116"/>
      <c r="Q937" s="117"/>
      <c r="R937" s="116"/>
      <c r="S937" s="117"/>
    </row>
    <row r="938" spans="1:19" ht="12" customHeight="1">
      <c r="A938" s="116"/>
      <c r="B938" s="116"/>
      <c r="C938" s="116"/>
      <c r="D938" s="116"/>
      <c r="E938" s="116"/>
      <c r="F938" s="116"/>
      <c r="G938" s="116"/>
      <c r="H938" s="116"/>
      <c r="I938" s="116"/>
      <c r="J938" s="116"/>
      <c r="K938" s="129"/>
      <c r="L938" s="130"/>
      <c r="M938" s="117"/>
      <c r="N938" s="130"/>
      <c r="O938" s="117"/>
      <c r="P938" s="116"/>
      <c r="Q938" s="117"/>
      <c r="R938" s="116"/>
      <c r="S938" s="117"/>
    </row>
    <row r="939" spans="1:19" ht="12" customHeight="1">
      <c r="A939" s="116"/>
      <c r="B939" s="116"/>
      <c r="C939" s="116"/>
      <c r="D939" s="116"/>
      <c r="E939" s="116"/>
      <c r="F939" s="116"/>
      <c r="G939" s="116"/>
      <c r="H939" s="116"/>
      <c r="I939" s="116"/>
      <c r="J939" s="116"/>
      <c r="K939" s="129"/>
      <c r="L939" s="130"/>
      <c r="M939" s="117"/>
      <c r="N939" s="130"/>
      <c r="O939" s="117"/>
      <c r="P939" s="116"/>
      <c r="Q939" s="117"/>
      <c r="R939" s="116"/>
      <c r="S939" s="117"/>
    </row>
    <row r="940" spans="1:19" ht="12" customHeight="1">
      <c r="A940" s="116"/>
      <c r="B940" s="116"/>
      <c r="C940" s="116"/>
      <c r="D940" s="116"/>
      <c r="E940" s="116"/>
      <c r="F940" s="116"/>
      <c r="G940" s="116"/>
      <c r="H940" s="116"/>
      <c r="I940" s="116"/>
      <c r="J940" s="116"/>
      <c r="K940" s="129"/>
      <c r="L940" s="130"/>
      <c r="M940" s="117"/>
      <c r="N940" s="130"/>
      <c r="O940" s="117"/>
      <c r="P940" s="116"/>
      <c r="Q940" s="117"/>
      <c r="R940" s="116"/>
      <c r="S940" s="117"/>
    </row>
    <row r="941" spans="1:19" ht="12" customHeight="1">
      <c r="A941" s="116"/>
      <c r="B941" s="116"/>
      <c r="C941" s="116"/>
      <c r="D941" s="116"/>
      <c r="E941" s="116"/>
      <c r="F941" s="116"/>
      <c r="G941" s="116"/>
      <c r="H941" s="116"/>
      <c r="I941" s="116"/>
      <c r="J941" s="116"/>
      <c r="K941" s="129"/>
      <c r="L941" s="130"/>
      <c r="M941" s="117"/>
      <c r="N941" s="130"/>
      <c r="O941" s="117"/>
      <c r="P941" s="116"/>
      <c r="Q941" s="117"/>
      <c r="R941" s="116"/>
      <c r="S941" s="117"/>
    </row>
    <row r="942" spans="1:19" ht="12" customHeight="1">
      <c r="A942" s="116"/>
      <c r="B942" s="116"/>
      <c r="C942" s="116"/>
      <c r="D942" s="116"/>
      <c r="E942" s="116"/>
      <c r="F942" s="116"/>
      <c r="G942" s="116"/>
      <c r="H942" s="116"/>
      <c r="I942" s="116"/>
      <c r="J942" s="116"/>
      <c r="K942" s="129"/>
      <c r="L942" s="130"/>
      <c r="M942" s="117"/>
      <c r="N942" s="130"/>
      <c r="O942" s="117"/>
      <c r="P942" s="116"/>
      <c r="Q942" s="117"/>
      <c r="R942" s="116"/>
      <c r="S942" s="117"/>
    </row>
    <row r="943" spans="1:19" ht="12" customHeight="1">
      <c r="A943" s="116"/>
      <c r="B943" s="116"/>
      <c r="C943" s="116"/>
      <c r="D943" s="116"/>
      <c r="E943" s="116"/>
      <c r="F943" s="116"/>
      <c r="G943" s="116"/>
      <c r="H943" s="116"/>
      <c r="I943" s="116"/>
      <c r="J943" s="116"/>
      <c r="K943" s="129"/>
      <c r="L943" s="130"/>
      <c r="M943" s="117"/>
      <c r="N943" s="130"/>
      <c r="O943" s="117"/>
      <c r="P943" s="116"/>
      <c r="Q943" s="117"/>
      <c r="R943" s="116"/>
      <c r="S943" s="117"/>
    </row>
    <row r="944" spans="1:19" ht="12" customHeight="1">
      <c r="A944" s="116"/>
      <c r="B944" s="116"/>
      <c r="C944" s="116"/>
      <c r="D944" s="116"/>
      <c r="E944" s="116"/>
      <c r="F944" s="116"/>
      <c r="G944" s="116"/>
      <c r="H944" s="116"/>
      <c r="I944" s="116"/>
      <c r="J944" s="116"/>
      <c r="K944" s="129"/>
      <c r="L944" s="130"/>
      <c r="M944" s="117"/>
      <c r="N944" s="130"/>
      <c r="O944" s="117"/>
      <c r="P944" s="116"/>
      <c r="Q944" s="117"/>
      <c r="R944" s="116"/>
      <c r="S944" s="117"/>
    </row>
    <row r="945" spans="1:19" ht="12" customHeight="1">
      <c r="A945" s="116"/>
      <c r="B945" s="116"/>
      <c r="C945" s="116"/>
      <c r="D945" s="116"/>
      <c r="E945" s="116"/>
      <c r="F945" s="116"/>
      <c r="G945" s="116"/>
      <c r="H945" s="116"/>
      <c r="I945" s="116"/>
      <c r="J945" s="116"/>
      <c r="K945" s="129"/>
      <c r="L945" s="130"/>
      <c r="M945" s="117"/>
      <c r="N945" s="130"/>
      <c r="O945" s="117"/>
      <c r="P945" s="116"/>
      <c r="Q945" s="117"/>
      <c r="R945" s="116"/>
      <c r="S945" s="117"/>
    </row>
    <row r="946" spans="1:19" ht="12" customHeight="1">
      <c r="A946" s="116"/>
      <c r="B946" s="116"/>
      <c r="C946" s="116"/>
      <c r="D946" s="116"/>
      <c r="E946" s="116"/>
      <c r="F946" s="116"/>
      <c r="G946" s="116"/>
      <c r="H946" s="116"/>
      <c r="I946" s="116"/>
      <c r="J946" s="116"/>
      <c r="K946" s="129"/>
      <c r="L946" s="130"/>
      <c r="M946" s="117"/>
      <c r="N946" s="130"/>
      <c r="O946" s="117"/>
      <c r="P946" s="116"/>
      <c r="Q946" s="117"/>
      <c r="R946" s="116"/>
      <c r="S946" s="117"/>
    </row>
    <row r="947" spans="1:19" ht="12" customHeight="1">
      <c r="A947" s="116"/>
      <c r="B947" s="116"/>
      <c r="C947" s="116"/>
      <c r="D947" s="116"/>
      <c r="E947" s="116"/>
      <c r="F947" s="116"/>
      <c r="G947" s="116"/>
      <c r="H947" s="116"/>
      <c r="I947" s="116"/>
      <c r="J947" s="116"/>
      <c r="K947" s="129"/>
      <c r="L947" s="130"/>
      <c r="M947" s="117"/>
      <c r="N947" s="130"/>
      <c r="O947" s="117"/>
      <c r="P947" s="116"/>
      <c r="Q947" s="117"/>
      <c r="R947" s="116"/>
      <c r="S947" s="117"/>
    </row>
    <row r="948" spans="1:19" ht="12" customHeight="1">
      <c r="A948" s="116"/>
      <c r="B948" s="116"/>
      <c r="C948" s="116"/>
      <c r="D948" s="116"/>
      <c r="E948" s="116"/>
      <c r="F948" s="116"/>
      <c r="G948" s="116"/>
      <c r="H948" s="116"/>
      <c r="I948" s="116"/>
      <c r="J948" s="116"/>
      <c r="K948" s="129"/>
      <c r="L948" s="130"/>
      <c r="M948" s="117"/>
      <c r="N948" s="130"/>
      <c r="O948" s="117"/>
      <c r="P948" s="116"/>
      <c r="Q948" s="117"/>
      <c r="R948" s="116"/>
      <c r="S948" s="117"/>
    </row>
    <row r="949" spans="1:19" ht="12" customHeight="1">
      <c r="A949" s="116"/>
      <c r="B949" s="116"/>
      <c r="C949" s="116"/>
      <c r="D949" s="116"/>
      <c r="E949" s="116"/>
      <c r="F949" s="116"/>
      <c r="G949" s="116"/>
      <c r="H949" s="116"/>
      <c r="I949" s="116"/>
      <c r="J949" s="116"/>
      <c r="K949" s="129"/>
      <c r="L949" s="130"/>
      <c r="M949" s="117"/>
      <c r="N949" s="130"/>
      <c r="O949" s="117"/>
      <c r="P949" s="116"/>
      <c r="Q949" s="117"/>
      <c r="R949" s="116"/>
      <c r="S949" s="117"/>
    </row>
    <row r="950" spans="1:19" ht="12" customHeight="1">
      <c r="A950" s="116"/>
      <c r="B950" s="116"/>
      <c r="C950" s="116"/>
      <c r="D950" s="116"/>
      <c r="E950" s="116"/>
      <c r="F950" s="116"/>
      <c r="G950" s="116"/>
      <c r="H950" s="116"/>
      <c r="I950" s="116"/>
      <c r="J950" s="116"/>
      <c r="K950" s="129"/>
      <c r="L950" s="130"/>
      <c r="M950" s="117"/>
      <c r="N950" s="130"/>
      <c r="O950" s="117"/>
      <c r="P950" s="116"/>
      <c r="Q950" s="117"/>
      <c r="R950" s="116"/>
      <c r="S950" s="117"/>
    </row>
    <row r="951" spans="1:19" ht="12" customHeight="1">
      <c r="A951" s="116"/>
      <c r="B951" s="116"/>
      <c r="C951" s="116"/>
      <c r="D951" s="116"/>
      <c r="E951" s="116"/>
      <c r="F951" s="116"/>
      <c r="G951" s="116"/>
      <c r="H951" s="116"/>
      <c r="I951" s="116"/>
      <c r="J951" s="116"/>
      <c r="K951" s="129"/>
      <c r="L951" s="130"/>
      <c r="M951" s="117"/>
      <c r="N951" s="130"/>
      <c r="O951" s="117"/>
      <c r="P951" s="116"/>
      <c r="Q951" s="117"/>
      <c r="R951" s="116"/>
      <c r="S951" s="117"/>
    </row>
    <row r="952" spans="1:19" ht="12" customHeight="1">
      <c r="A952" s="116"/>
      <c r="B952" s="116"/>
      <c r="C952" s="116"/>
      <c r="D952" s="116"/>
      <c r="E952" s="116"/>
      <c r="F952" s="116"/>
      <c r="G952" s="116"/>
      <c r="H952" s="116"/>
      <c r="I952" s="116"/>
      <c r="J952" s="116"/>
      <c r="K952" s="129"/>
      <c r="L952" s="130"/>
      <c r="M952" s="117"/>
      <c r="N952" s="130"/>
      <c r="O952" s="117"/>
      <c r="P952" s="116"/>
      <c r="Q952" s="117"/>
      <c r="R952" s="116"/>
      <c r="S952" s="117"/>
    </row>
    <row r="953" spans="1:19" ht="12" customHeight="1">
      <c r="A953" s="116"/>
      <c r="B953" s="116"/>
      <c r="C953" s="116"/>
      <c r="D953" s="116"/>
      <c r="E953" s="116"/>
      <c r="F953" s="116"/>
      <c r="G953" s="116"/>
      <c r="H953" s="116"/>
      <c r="I953" s="116"/>
      <c r="J953" s="116"/>
      <c r="K953" s="129"/>
      <c r="L953" s="130"/>
      <c r="M953" s="117"/>
      <c r="N953" s="130"/>
      <c r="O953" s="117"/>
      <c r="P953" s="116"/>
      <c r="Q953" s="117"/>
      <c r="R953" s="116"/>
      <c r="S953" s="117"/>
    </row>
    <row r="954" spans="1:19" ht="12" customHeight="1">
      <c r="A954" s="116"/>
      <c r="B954" s="116"/>
      <c r="C954" s="116"/>
      <c r="D954" s="116"/>
      <c r="E954" s="116"/>
      <c r="F954" s="116"/>
      <c r="G954" s="116"/>
      <c r="H954" s="116"/>
      <c r="I954" s="116"/>
      <c r="J954" s="116"/>
      <c r="K954" s="129"/>
      <c r="L954" s="130"/>
      <c r="M954" s="117"/>
      <c r="N954" s="130"/>
      <c r="O954" s="117"/>
      <c r="P954" s="116"/>
      <c r="Q954" s="117"/>
      <c r="R954" s="116"/>
      <c r="S954" s="117"/>
    </row>
    <row r="955" spans="1:19" ht="12" customHeight="1">
      <c r="A955" s="116"/>
      <c r="B955" s="116"/>
      <c r="C955" s="116"/>
      <c r="D955" s="116"/>
      <c r="E955" s="116"/>
      <c r="F955" s="116"/>
      <c r="G955" s="116"/>
      <c r="H955" s="116"/>
      <c r="I955" s="116"/>
      <c r="J955" s="116"/>
      <c r="K955" s="129"/>
      <c r="L955" s="130"/>
      <c r="M955" s="117"/>
      <c r="N955" s="130"/>
      <c r="O955" s="117"/>
      <c r="P955" s="116"/>
      <c r="Q955" s="117"/>
      <c r="R955" s="116"/>
      <c r="S955" s="117"/>
    </row>
    <row r="956" spans="1:19" ht="12" customHeight="1">
      <c r="A956" s="116"/>
      <c r="B956" s="116"/>
      <c r="C956" s="116"/>
      <c r="D956" s="116"/>
      <c r="E956" s="116"/>
      <c r="F956" s="116"/>
      <c r="G956" s="116"/>
      <c r="H956" s="116"/>
      <c r="I956" s="116"/>
      <c r="J956" s="116"/>
      <c r="K956" s="129"/>
      <c r="L956" s="130"/>
      <c r="M956" s="117"/>
      <c r="N956" s="130"/>
      <c r="O956" s="117"/>
      <c r="P956" s="116"/>
      <c r="Q956" s="117"/>
      <c r="R956" s="116"/>
      <c r="S956" s="117"/>
    </row>
    <row r="957" spans="1:19" ht="12" customHeight="1">
      <c r="A957" s="116"/>
      <c r="B957" s="116"/>
      <c r="C957" s="116"/>
      <c r="D957" s="116"/>
      <c r="E957" s="116"/>
      <c r="F957" s="116"/>
      <c r="G957" s="116"/>
      <c r="H957" s="116"/>
      <c r="I957" s="116"/>
      <c r="J957" s="116"/>
      <c r="K957" s="129"/>
      <c r="L957" s="130"/>
      <c r="M957" s="117"/>
      <c r="N957" s="130"/>
      <c r="O957" s="117"/>
      <c r="P957" s="116"/>
      <c r="Q957" s="117"/>
      <c r="R957" s="116"/>
      <c r="S957" s="117"/>
    </row>
    <row r="958" spans="1:19" ht="12" customHeight="1">
      <c r="A958" s="116"/>
      <c r="B958" s="116"/>
      <c r="C958" s="116"/>
      <c r="D958" s="116"/>
      <c r="E958" s="116"/>
      <c r="F958" s="116"/>
      <c r="G958" s="116"/>
      <c r="H958" s="116"/>
      <c r="I958" s="116"/>
      <c r="J958" s="116"/>
      <c r="K958" s="129"/>
      <c r="L958" s="130"/>
      <c r="M958" s="117"/>
      <c r="N958" s="130"/>
      <c r="O958" s="117"/>
      <c r="P958" s="116"/>
      <c r="Q958" s="117"/>
      <c r="R958" s="116"/>
      <c r="S958" s="117"/>
    </row>
    <row r="959" spans="1:19" ht="12" customHeight="1">
      <c r="A959" s="116"/>
      <c r="B959" s="116"/>
      <c r="C959" s="116"/>
      <c r="D959" s="116"/>
      <c r="E959" s="116"/>
      <c r="F959" s="116"/>
      <c r="G959" s="116"/>
      <c r="H959" s="116"/>
      <c r="I959" s="116"/>
      <c r="J959" s="116"/>
      <c r="K959" s="129"/>
      <c r="L959" s="130"/>
      <c r="M959" s="117"/>
      <c r="N959" s="130"/>
      <c r="O959" s="117"/>
      <c r="P959" s="116"/>
      <c r="Q959" s="117"/>
      <c r="R959" s="116"/>
      <c r="S959" s="117"/>
    </row>
    <row r="960" spans="1:19" ht="12" customHeight="1">
      <c r="A960" s="116"/>
      <c r="B960" s="116"/>
      <c r="C960" s="116"/>
      <c r="D960" s="116"/>
      <c r="E960" s="116"/>
      <c r="F960" s="116"/>
      <c r="G960" s="116"/>
      <c r="H960" s="116"/>
      <c r="I960" s="116"/>
      <c r="J960" s="116"/>
      <c r="K960" s="129"/>
      <c r="L960" s="130"/>
      <c r="M960" s="117"/>
      <c r="N960" s="130"/>
      <c r="O960" s="117"/>
      <c r="P960" s="116"/>
      <c r="Q960" s="117"/>
      <c r="R960" s="116"/>
      <c r="S960" s="117"/>
    </row>
    <row r="961" spans="1:19" ht="12" customHeight="1">
      <c r="A961" s="116"/>
      <c r="B961" s="116"/>
      <c r="C961" s="116"/>
      <c r="D961" s="116"/>
      <c r="E961" s="116"/>
      <c r="F961" s="116"/>
      <c r="G961" s="116"/>
      <c r="H961" s="116"/>
      <c r="I961" s="116"/>
      <c r="J961" s="116"/>
      <c r="K961" s="129"/>
      <c r="L961" s="130"/>
      <c r="M961" s="117"/>
      <c r="N961" s="130"/>
      <c r="O961" s="117"/>
      <c r="P961" s="116"/>
      <c r="Q961" s="117"/>
      <c r="R961" s="116"/>
      <c r="S961" s="117"/>
    </row>
    <row r="962" spans="1:19" ht="12" customHeight="1">
      <c r="A962" s="116"/>
      <c r="B962" s="116"/>
      <c r="C962" s="116"/>
      <c r="D962" s="116"/>
      <c r="E962" s="116"/>
      <c r="F962" s="116"/>
      <c r="G962" s="116"/>
      <c r="H962" s="116"/>
      <c r="I962" s="116"/>
      <c r="J962" s="116"/>
      <c r="K962" s="129"/>
      <c r="L962" s="130"/>
      <c r="M962" s="117"/>
      <c r="N962" s="130"/>
      <c r="O962" s="117"/>
      <c r="P962" s="116"/>
      <c r="Q962" s="117"/>
      <c r="R962" s="116"/>
      <c r="S962" s="117"/>
    </row>
    <row r="963" spans="1:19" ht="12" customHeight="1">
      <c r="A963" s="116"/>
      <c r="B963" s="116"/>
      <c r="C963" s="116"/>
      <c r="D963" s="116"/>
      <c r="E963" s="116"/>
      <c r="F963" s="116"/>
      <c r="G963" s="116"/>
      <c r="H963" s="116"/>
      <c r="I963" s="116"/>
      <c r="J963" s="116"/>
      <c r="K963" s="129"/>
      <c r="L963" s="130"/>
      <c r="M963" s="117"/>
      <c r="N963" s="130"/>
      <c r="O963" s="117"/>
      <c r="P963" s="116"/>
      <c r="Q963" s="117"/>
      <c r="R963" s="116"/>
      <c r="S963" s="117"/>
    </row>
    <row r="964" spans="1:19" ht="12" customHeight="1">
      <c r="A964" s="116"/>
      <c r="B964" s="116"/>
      <c r="C964" s="116"/>
      <c r="D964" s="116"/>
      <c r="E964" s="116"/>
      <c r="F964" s="116"/>
      <c r="G964" s="116"/>
      <c r="H964" s="116"/>
      <c r="I964" s="116"/>
      <c r="J964" s="116"/>
      <c r="K964" s="129"/>
      <c r="L964" s="130"/>
      <c r="M964" s="117"/>
      <c r="N964" s="130"/>
      <c r="O964" s="117"/>
      <c r="P964" s="116"/>
      <c r="Q964" s="117"/>
      <c r="R964" s="116"/>
      <c r="S964" s="117"/>
    </row>
    <row r="965" spans="1:19" ht="12" customHeight="1">
      <c r="A965" s="116"/>
      <c r="B965" s="116"/>
      <c r="C965" s="116"/>
      <c r="D965" s="116"/>
      <c r="E965" s="116"/>
      <c r="F965" s="116"/>
      <c r="G965" s="116"/>
      <c r="H965" s="116"/>
      <c r="I965" s="116"/>
      <c r="J965" s="116"/>
      <c r="K965" s="129"/>
      <c r="L965" s="130"/>
      <c r="M965" s="117"/>
      <c r="N965" s="130"/>
      <c r="O965" s="117"/>
      <c r="P965" s="116"/>
      <c r="Q965" s="117"/>
      <c r="R965" s="116"/>
      <c r="S965" s="117"/>
    </row>
    <row r="966" spans="1:19" ht="12" customHeight="1">
      <c r="A966" s="116"/>
      <c r="B966" s="116"/>
      <c r="C966" s="116"/>
      <c r="D966" s="116"/>
      <c r="E966" s="116"/>
      <c r="F966" s="116"/>
      <c r="G966" s="116"/>
      <c r="H966" s="116"/>
      <c r="I966" s="116"/>
      <c r="J966" s="116"/>
      <c r="K966" s="129"/>
      <c r="L966" s="130"/>
      <c r="M966" s="117"/>
      <c r="N966" s="130"/>
      <c r="O966" s="117"/>
      <c r="P966" s="116"/>
      <c r="Q966" s="117"/>
      <c r="R966" s="116"/>
      <c r="S966" s="117"/>
    </row>
    <row r="967" spans="1:19" ht="12" customHeight="1">
      <c r="A967" s="116"/>
      <c r="B967" s="116"/>
      <c r="C967" s="116"/>
      <c r="D967" s="116"/>
      <c r="E967" s="116"/>
      <c r="F967" s="116"/>
      <c r="G967" s="116"/>
      <c r="H967" s="116"/>
      <c r="I967" s="116"/>
      <c r="J967" s="116"/>
      <c r="K967" s="129"/>
      <c r="L967" s="130"/>
      <c r="M967" s="117"/>
      <c r="N967" s="130"/>
      <c r="O967" s="117"/>
      <c r="P967" s="116"/>
      <c r="Q967" s="117"/>
      <c r="R967" s="116"/>
      <c r="S967" s="117"/>
    </row>
    <row r="968" spans="1:19" ht="12" customHeight="1">
      <c r="A968" s="116"/>
      <c r="B968" s="116"/>
      <c r="C968" s="116"/>
      <c r="D968" s="116"/>
      <c r="E968" s="116"/>
      <c r="F968" s="116"/>
      <c r="G968" s="116"/>
      <c r="H968" s="116"/>
      <c r="I968" s="116"/>
      <c r="J968" s="116"/>
      <c r="K968" s="129"/>
      <c r="L968" s="130"/>
      <c r="M968" s="117"/>
      <c r="N968" s="130"/>
      <c r="O968" s="117"/>
      <c r="P968" s="116"/>
      <c r="Q968" s="117"/>
      <c r="R968" s="116"/>
      <c r="S968" s="117"/>
    </row>
    <row r="969" spans="1:19" ht="12" customHeight="1">
      <c r="A969" s="116"/>
      <c r="B969" s="116"/>
      <c r="C969" s="116"/>
      <c r="D969" s="116"/>
      <c r="E969" s="116"/>
      <c r="F969" s="116"/>
      <c r="G969" s="116"/>
      <c r="H969" s="116"/>
      <c r="I969" s="116"/>
      <c r="J969" s="116"/>
      <c r="K969" s="129"/>
      <c r="L969" s="130"/>
      <c r="M969" s="117"/>
      <c r="N969" s="130"/>
      <c r="O969" s="117"/>
      <c r="P969" s="116"/>
      <c r="Q969" s="117"/>
      <c r="R969" s="116"/>
      <c r="S969" s="117"/>
    </row>
    <row r="970" spans="1:19" ht="12" customHeight="1">
      <c r="A970" s="116"/>
      <c r="B970" s="116"/>
      <c r="C970" s="116"/>
      <c r="D970" s="116"/>
      <c r="E970" s="116"/>
      <c r="F970" s="116"/>
      <c r="G970" s="116"/>
      <c r="H970" s="116"/>
      <c r="I970" s="116"/>
      <c r="J970" s="116"/>
      <c r="K970" s="129"/>
      <c r="L970" s="130"/>
      <c r="M970" s="117"/>
      <c r="N970" s="130"/>
      <c r="O970" s="117"/>
      <c r="P970" s="116"/>
      <c r="Q970" s="117"/>
      <c r="R970" s="116"/>
      <c r="S970" s="117"/>
    </row>
    <row r="971" spans="1:19" ht="12" customHeight="1">
      <c r="A971" s="116"/>
      <c r="B971" s="116"/>
      <c r="C971" s="116"/>
      <c r="D971" s="116"/>
      <c r="E971" s="116"/>
      <c r="F971" s="116"/>
      <c r="G971" s="116"/>
      <c r="H971" s="116"/>
      <c r="I971" s="116"/>
      <c r="J971" s="116"/>
      <c r="K971" s="129"/>
      <c r="L971" s="130"/>
      <c r="M971" s="117"/>
      <c r="N971" s="130"/>
      <c r="O971" s="117"/>
      <c r="P971" s="116"/>
      <c r="Q971" s="117"/>
      <c r="R971" s="116"/>
      <c r="S971" s="117"/>
    </row>
    <row r="972" spans="1:19" ht="12" customHeight="1">
      <c r="A972" s="116"/>
      <c r="B972" s="116"/>
      <c r="C972" s="116"/>
      <c r="D972" s="116"/>
      <c r="E972" s="116"/>
      <c r="F972" s="116"/>
      <c r="G972" s="116"/>
      <c r="H972" s="116"/>
      <c r="I972" s="116"/>
      <c r="J972" s="116"/>
      <c r="K972" s="129"/>
      <c r="L972" s="130"/>
      <c r="M972" s="117"/>
      <c r="N972" s="130"/>
      <c r="O972" s="117"/>
      <c r="P972" s="116"/>
      <c r="Q972" s="117"/>
      <c r="R972" s="116"/>
      <c r="S972" s="117"/>
    </row>
    <row r="973" spans="1:19" ht="12" customHeight="1">
      <c r="A973" s="116"/>
      <c r="B973" s="116"/>
      <c r="C973" s="116"/>
      <c r="D973" s="116"/>
      <c r="E973" s="116"/>
      <c r="F973" s="116"/>
      <c r="G973" s="116"/>
      <c r="H973" s="116"/>
      <c r="I973" s="116"/>
      <c r="J973" s="116"/>
      <c r="K973" s="129"/>
      <c r="L973" s="130"/>
      <c r="M973" s="117"/>
      <c r="N973" s="130"/>
      <c r="O973" s="117"/>
      <c r="P973" s="116"/>
      <c r="Q973" s="117"/>
      <c r="R973" s="116"/>
      <c r="S973" s="117"/>
    </row>
    <row r="974" spans="1:19" ht="12" customHeight="1">
      <c r="A974" s="116"/>
      <c r="B974" s="116"/>
      <c r="C974" s="116"/>
      <c r="D974" s="116"/>
      <c r="E974" s="116"/>
      <c r="F974" s="116"/>
      <c r="G974" s="116"/>
      <c r="H974" s="116"/>
      <c r="I974" s="116"/>
      <c r="J974" s="116"/>
      <c r="K974" s="129"/>
      <c r="L974" s="130"/>
      <c r="M974" s="117"/>
      <c r="N974" s="130"/>
      <c r="O974" s="117"/>
      <c r="P974" s="116"/>
      <c r="Q974" s="117"/>
      <c r="R974" s="116"/>
      <c r="S974" s="117"/>
    </row>
    <row r="975" spans="1:19" ht="12" customHeight="1">
      <c r="A975" s="116"/>
      <c r="B975" s="116"/>
      <c r="C975" s="116"/>
      <c r="D975" s="116"/>
      <c r="E975" s="116"/>
      <c r="F975" s="116"/>
      <c r="G975" s="116"/>
      <c r="H975" s="116"/>
      <c r="I975" s="116"/>
      <c r="J975" s="116"/>
      <c r="K975" s="129"/>
      <c r="L975" s="130"/>
      <c r="M975" s="117"/>
      <c r="N975" s="130"/>
      <c r="O975" s="117"/>
      <c r="P975" s="116"/>
      <c r="Q975" s="117"/>
      <c r="R975" s="116"/>
      <c r="S975" s="117"/>
    </row>
    <row r="976" spans="1:19" ht="12" customHeight="1">
      <c r="A976" s="116"/>
      <c r="B976" s="116"/>
      <c r="C976" s="116"/>
      <c r="D976" s="116"/>
      <c r="E976" s="116"/>
      <c r="F976" s="116"/>
      <c r="G976" s="116"/>
      <c r="H976" s="116"/>
      <c r="I976" s="116"/>
      <c r="J976" s="116"/>
      <c r="K976" s="129"/>
      <c r="L976" s="130"/>
      <c r="M976" s="117"/>
      <c r="N976" s="130"/>
      <c r="O976" s="117"/>
      <c r="P976" s="116"/>
      <c r="Q976" s="117"/>
      <c r="R976" s="116"/>
      <c r="S976" s="117"/>
    </row>
    <row r="977" spans="1:19" ht="12" customHeight="1">
      <c r="A977" s="116"/>
      <c r="B977" s="116"/>
      <c r="C977" s="116"/>
      <c r="D977" s="116"/>
      <c r="E977" s="116"/>
      <c r="F977" s="116"/>
      <c r="G977" s="116"/>
      <c r="H977" s="116"/>
      <c r="I977" s="116"/>
      <c r="J977" s="116"/>
      <c r="K977" s="129"/>
      <c r="L977" s="130"/>
      <c r="M977" s="117"/>
      <c r="N977" s="130"/>
      <c r="O977" s="117"/>
      <c r="P977" s="116"/>
      <c r="Q977" s="117"/>
      <c r="R977" s="116"/>
      <c r="S977" s="117"/>
    </row>
    <row r="978" spans="1:19" ht="12" customHeight="1">
      <c r="A978" s="116"/>
      <c r="B978" s="116"/>
      <c r="C978" s="116"/>
      <c r="D978" s="116"/>
      <c r="E978" s="116"/>
      <c r="F978" s="116"/>
      <c r="G978" s="116"/>
      <c r="H978" s="116"/>
      <c r="I978" s="116"/>
      <c r="J978" s="116"/>
      <c r="K978" s="129"/>
      <c r="L978" s="130"/>
      <c r="M978" s="117"/>
      <c r="N978" s="130"/>
      <c r="O978" s="117"/>
      <c r="P978" s="116"/>
      <c r="Q978" s="117"/>
      <c r="R978" s="116"/>
      <c r="S978" s="117"/>
    </row>
    <row r="979" spans="1:19" ht="12" customHeight="1">
      <c r="A979" s="116"/>
      <c r="B979" s="116"/>
      <c r="C979" s="116"/>
      <c r="D979" s="116"/>
      <c r="E979" s="116"/>
      <c r="F979" s="116"/>
      <c r="G979" s="116"/>
      <c r="H979" s="116"/>
      <c r="I979" s="116"/>
      <c r="J979" s="116"/>
      <c r="K979" s="129"/>
      <c r="L979" s="130"/>
      <c r="M979" s="117"/>
      <c r="N979" s="130"/>
      <c r="O979" s="117"/>
      <c r="P979" s="116"/>
      <c r="Q979" s="117"/>
      <c r="R979" s="116"/>
      <c r="S979" s="117"/>
    </row>
    <row r="980" spans="1:19" ht="12" customHeight="1">
      <c r="A980" s="116"/>
      <c r="B980" s="116"/>
      <c r="C980" s="116"/>
      <c r="D980" s="116"/>
      <c r="E980" s="116"/>
      <c r="F980" s="116"/>
      <c r="G980" s="116"/>
      <c r="H980" s="116"/>
      <c r="I980" s="116"/>
      <c r="J980" s="116"/>
      <c r="K980" s="129"/>
      <c r="L980" s="130"/>
      <c r="M980" s="117"/>
      <c r="N980" s="130"/>
      <c r="O980" s="117"/>
      <c r="P980" s="116"/>
      <c r="Q980" s="117"/>
      <c r="R980" s="116"/>
      <c r="S980" s="117"/>
    </row>
    <row r="981" spans="1:19" ht="12" customHeight="1">
      <c r="A981" s="116"/>
      <c r="B981" s="116"/>
      <c r="C981" s="116"/>
      <c r="D981" s="116"/>
      <c r="E981" s="116"/>
      <c r="F981" s="116"/>
      <c r="G981" s="116"/>
      <c r="H981" s="116"/>
      <c r="I981" s="116"/>
      <c r="J981" s="116"/>
      <c r="K981" s="129"/>
      <c r="L981" s="130"/>
      <c r="M981" s="117"/>
      <c r="N981" s="130"/>
      <c r="O981" s="117"/>
      <c r="P981" s="116"/>
      <c r="Q981" s="117"/>
      <c r="R981" s="116"/>
      <c r="S981" s="117"/>
    </row>
    <row r="982" spans="1:19" ht="12" customHeight="1">
      <c r="A982" s="116"/>
      <c r="B982" s="116"/>
      <c r="C982" s="116"/>
      <c r="D982" s="116"/>
      <c r="E982" s="116"/>
      <c r="F982" s="116"/>
      <c r="G982" s="116"/>
      <c r="H982" s="116"/>
      <c r="I982" s="116"/>
      <c r="J982" s="116"/>
      <c r="K982" s="129"/>
      <c r="L982" s="130"/>
      <c r="M982" s="117"/>
      <c r="N982" s="130"/>
      <c r="O982" s="117"/>
      <c r="P982" s="116"/>
      <c r="Q982" s="117"/>
      <c r="R982" s="116"/>
      <c r="S982" s="117"/>
    </row>
    <row r="983" spans="1:19" ht="12" customHeight="1">
      <c r="A983" s="116"/>
      <c r="B983" s="116"/>
      <c r="C983" s="116"/>
      <c r="D983" s="116"/>
      <c r="E983" s="116"/>
      <c r="F983" s="116"/>
      <c r="G983" s="116"/>
      <c r="H983" s="116"/>
      <c r="I983" s="116"/>
      <c r="J983" s="116"/>
      <c r="K983" s="129"/>
      <c r="L983" s="130"/>
      <c r="M983" s="117"/>
      <c r="N983" s="130"/>
      <c r="O983" s="117"/>
      <c r="P983" s="116"/>
      <c r="Q983" s="117"/>
      <c r="R983" s="116"/>
      <c r="S983" s="117"/>
    </row>
    <row r="984" spans="1:19" ht="12" customHeight="1">
      <c r="A984" s="116"/>
      <c r="B984" s="116"/>
      <c r="C984" s="116"/>
      <c r="D984" s="116"/>
      <c r="E984" s="116"/>
      <c r="F984" s="116"/>
      <c r="G984" s="116"/>
      <c r="H984" s="116"/>
      <c r="I984" s="116"/>
      <c r="J984" s="116"/>
      <c r="K984" s="129"/>
      <c r="L984" s="130"/>
      <c r="M984" s="117"/>
      <c r="N984" s="130"/>
      <c r="O984" s="117"/>
      <c r="P984" s="116"/>
      <c r="Q984" s="117"/>
      <c r="R984" s="116"/>
      <c r="S984" s="117"/>
    </row>
    <row r="985" spans="1:19" ht="12" customHeight="1">
      <c r="A985" s="116"/>
      <c r="B985" s="116"/>
      <c r="C985" s="116"/>
      <c r="D985" s="116"/>
      <c r="E985" s="116"/>
      <c r="F985" s="116"/>
      <c r="G985" s="116"/>
      <c r="H985" s="116"/>
      <c r="I985" s="116"/>
      <c r="J985" s="116"/>
      <c r="K985" s="129"/>
      <c r="L985" s="130"/>
      <c r="M985" s="117"/>
      <c r="N985" s="130"/>
      <c r="O985" s="117"/>
      <c r="P985" s="116"/>
      <c r="Q985" s="117"/>
      <c r="R985" s="116"/>
      <c r="S985" s="117"/>
    </row>
    <row r="986" spans="1:19" ht="12" customHeight="1">
      <c r="A986" s="116"/>
      <c r="B986" s="116"/>
      <c r="C986" s="116"/>
      <c r="D986" s="116"/>
      <c r="E986" s="116"/>
      <c r="F986" s="116"/>
      <c r="G986" s="116"/>
      <c r="H986" s="116"/>
      <c r="I986" s="116"/>
      <c r="J986" s="116"/>
      <c r="K986" s="129"/>
      <c r="L986" s="130"/>
      <c r="M986" s="117"/>
      <c r="N986" s="130"/>
      <c r="O986" s="117"/>
      <c r="P986" s="116"/>
      <c r="Q986" s="117"/>
      <c r="R986" s="116"/>
      <c r="S986" s="117"/>
    </row>
    <row r="987" spans="1:19" ht="12" customHeight="1">
      <c r="A987" s="116"/>
      <c r="B987" s="116"/>
      <c r="C987" s="116"/>
      <c r="D987" s="116"/>
      <c r="E987" s="116"/>
      <c r="F987" s="116"/>
      <c r="G987" s="116"/>
      <c r="H987" s="116"/>
      <c r="I987" s="116"/>
      <c r="J987" s="116"/>
      <c r="K987" s="129"/>
      <c r="L987" s="130"/>
      <c r="M987" s="117"/>
      <c r="N987" s="130"/>
      <c r="O987" s="117"/>
      <c r="P987" s="116"/>
      <c r="Q987" s="117"/>
      <c r="R987" s="116"/>
      <c r="S987" s="117"/>
    </row>
    <row r="988" spans="1:19" ht="12" customHeight="1">
      <c r="A988" s="116"/>
      <c r="B988" s="116"/>
      <c r="C988" s="116"/>
      <c r="D988" s="116"/>
      <c r="E988" s="116"/>
      <c r="F988" s="116"/>
      <c r="G988" s="116"/>
      <c r="H988" s="116"/>
      <c r="I988" s="116"/>
      <c r="J988" s="116"/>
      <c r="K988" s="129"/>
      <c r="L988" s="130"/>
      <c r="M988" s="117"/>
      <c r="N988" s="130"/>
      <c r="O988" s="117"/>
      <c r="P988" s="116"/>
      <c r="Q988" s="117"/>
      <c r="R988" s="116"/>
      <c r="S988" s="117"/>
    </row>
    <row r="989" spans="1:19" ht="12" customHeight="1">
      <c r="A989" s="116"/>
      <c r="B989" s="116"/>
      <c r="C989" s="116"/>
      <c r="D989" s="116"/>
      <c r="E989" s="116"/>
      <c r="F989" s="116"/>
      <c r="G989" s="116"/>
      <c r="H989" s="116"/>
      <c r="I989" s="116"/>
      <c r="J989" s="116"/>
      <c r="K989" s="129"/>
      <c r="L989" s="130"/>
      <c r="M989" s="117"/>
      <c r="N989" s="130"/>
      <c r="O989" s="117"/>
      <c r="P989" s="116"/>
      <c r="Q989" s="117"/>
      <c r="R989" s="116"/>
      <c r="S989" s="117"/>
    </row>
    <row r="990" spans="1:19" ht="12" customHeight="1">
      <c r="A990" s="116"/>
      <c r="B990" s="116"/>
      <c r="C990" s="116"/>
      <c r="D990" s="116"/>
      <c r="E990" s="116"/>
      <c r="F990" s="116"/>
      <c r="G990" s="116"/>
      <c r="H990" s="116"/>
      <c r="I990" s="116"/>
      <c r="J990" s="116"/>
      <c r="K990" s="129"/>
      <c r="L990" s="130"/>
      <c r="M990" s="117"/>
      <c r="N990" s="130"/>
      <c r="O990" s="117"/>
      <c r="P990" s="116"/>
      <c r="Q990" s="117"/>
      <c r="R990" s="116"/>
      <c r="S990" s="117"/>
    </row>
    <row r="991" spans="1:19" ht="12" customHeight="1">
      <c r="A991" s="116"/>
      <c r="B991" s="116"/>
      <c r="C991" s="116"/>
      <c r="D991" s="116"/>
      <c r="E991" s="116"/>
      <c r="F991" s="116"/>
      <c r="G991" s="116"/>
      <c r="H991" s="116"/>
      <c r="I991" s="116"/>
      <c r="J991" s="116"/>
      <c r="K991" s="129"/>
      <c r="L991" s="130"/>
      <c r="M991" s="117"/>
      <c r="N991" s="130"/>
      <c r="O991" s="117"/>
      <c r="P991" s="116"/>
      <c r="Q991" s="117"/>
      <c r="R991" s="116"/>
      <c r="S991" s="117"/>
    </row>
    <row r="992" spans="1:19" ht="12" customHeight="1">
      <c r="A992" s="116"/>
      <c r="B992" s="116"/>
      <c r="C992" s="116"/>
      <c r="D992" s="116"/>
      <c r="E992" s="116"/>
      <c r="F992" s="116"/>
      <c r="G992" s="116"/>
      <c r="H992" s="116"/>
      <c r="I992" s="116"/>
      <c r="J992" s="116"/>
      <c r="K992" s="129"/>
      <c r="L992" s="130"/>
      <c r="M992" s="117"/>
      <c r="N992" s="130"/>
      <c r="O992" s="117"/>
      <c r="P992" s="116"/>
      <c r="Q992" s="117"/>
      <c r="R992" s="116"/>
      <c r="S992" s="117"/>
    </row>
    <row r="993" spans="1:19" ht="12" customHeight="1">
      <c r="A993" s="116"/>
      <c r="B993" s="116"/>
      <c r="C993" s="116"/>
      <c r="D993" s="116"/>
      <c r="E993" s="116"/>
      <c r="F993" s="116"/>
      <c r="G993" s="116"/>
      <c r="H993" s="116"/>
      <c r="I993" s="116"/>
      <c r="J993" s="116"/>
      <c r="K993" s="129"/>
      <c r="L993" s="130"/>
      <c r="M993" s="117"/>
      <c r="N993" s="130"/>
      <c r="O993" s="117"/>
      <c r="P993" s="116"/>
      <c r="Q993" s="117"/>
      <c r="R993" s="116"/>
      <c r="S993" s="117"/>
    </row>
    <row r="994" spans="1:19" ht="12" customHeight="1">
      <c r="A994" s="116"/>
      <c r="B994" s="116"/>
      <c r="C994" s="116"/>
      <c r="D994" s="116"/>
      <c r="E994" s="116"/>
      <c r="F994" s="116"/>
      <c r="G994" s="116"/>
      <c r="H994" s="116"/>
      <c r="I994" s="116"/>
      <c r="J994" s="116"/>
      <c r="K994" s="129"/>
      <c r="L994" s="130"/>
      <c r="M994" s="117"/>
      <c r="N994" s="130"/>
      <c r="O994" s="117"/>
      <c r="P994" s="116"/>
      <c r="Q994" s="117"/>
      <c r="R994" s="116"/>
      <c r="S994" s="117"/>
    </row>
    <row r="995" spans="1:19" ht="12" customHeight="1">
      <c r="A995" s="116"/>
      <c r="B995" s="116"/>
      <c r="C995" s="116"/>
      <c r="D995" s="116"/>
      <c r="E995" s="116"/>
      <c r="F995" s="116"/>
      <c r="G995" s="116"/>
      <c r="H995" s="116"/>
      <c r="I995" s="116"/>
      <c r="J995" s="116"/>
      <c r="K995" s="129"/>
      <c r="L995" s="130"/>
      <c r="M995" s="117"/>
      <c r="N995" s="130"/>
      <c r="O995" s="117"/>
      <c r="P995" s="116"/>
      <c r="Q995" s="117"/>
      <c r="R995" s="116"/>
      <c r="S995" s="117"/>
    </row>
    <row r="996" spans="1:19" ht="12" customHeight="1">
      <c r="A996" s="116"/>
      <c r="B996" s="116"/>
      <c r="C996" s="116"/>
      <c r="D996" s="116"/>
      <c r="E996" s="116"/>
      <c r="F996" s="116"/>
      <c r="G996" s="116"/>
      <c r="H996" s="116"/>
      <c r="I996" s="116"/>
      <c r="J996" s="116"/>
      <c r="K996" s="129"/>
      <c r="L996" s="130"/>
      <c r="M996" s="117"/>
      <c r="N996" s="130"/>
      <c r="O996" s="117"/>
      <c r="P996" s="116"/>
      <c r="Q996" s="117"/>
      <c r="R996" s="116"/>
      <c r="S996" s="117"/>
    </row>
    <row r="997" spans="1:19" ht="12" customHeight="1">
      <c r="A997" s="116"/>
      <c r="B997" s="116"/>
      <c r="C997" s="116"/>
      <c r="D997" s="116"/>
      <c r="E997" s="116"/>
      <c r="F997" s="116"/>
      <c r="G997" s="116"/>
      <c r="H997" s="116"/>
      <c r="I997" s="116"/>
      <c r="J997" s="116"/>
      <c r="K997" s="129"/>
      <c r="L997" s="130"/>
      <c r="M997" s="117"/>
      <c r="N997" s="130"/>
      <c r="O997" s="117"/>
      <c r="P997" s="116"/>
      <c r="Q997" s="117"/>
      <c r="R997" s="116"/>
      <c r="S997" s="117"/>
    </row>
    <row r="998" spans="1:19" ht="12" customHeight="1">
      <c r="A998" s="116"/>
      <c r="B998" s="116"/>
      <c r="C998" s="116"/>
      <c r="D998" s="116"/>
      <c r="E998" s="116"/>
      <c r="F998" s="116"/>
      <c r="G998" s="116"/>
      <c r="H998" s="116"/>
      <c r="I998" s="116"/>
      <c r="J998" s="116"/>
      <c r="K998" s="129"/>
      <c r="L998" s="130"/>
      <c r="M998" s="117"/>
      <c r="N998" s="130"/>
      <c r="O998" s="117"/>
      <c r="P998" s="116"/>
      <c r="Q998" s="117"/>
      <c r="R998" s="116"/>
      <c r="S998" s="117"/>
    </row>
    <row r="999" spans="1:19" ht="12" customHeight="1">
      <c r="A999" s="116"/>
      <c r="B999" s="116"/>
      <c r="C999" s="116"/>
      <c r="D999" s="116"/>
      <c r="E999" s="116"/>
      <c r="F999" s="116"/>
      <c r="G999" s="116"/>
      <c r="H999" s="116"/>
      <c r="I999" s="116"/>
      <c r="J999" s="116"/>
      <c r="K999" s="129"/>
      <c r="L999" s="130"/>
      <c r="M999" s="117"/>
      <c r="N999" s="130"/>
      <c r="O999" s="117"/>
      <c r="P999" s="116"/>
      <c r="Q999" s="117"/>
      <c r="R999" s="116"/>
      <c r="S999" s="117"/>
    </row>
    <row r="1000" spans="1:19" ht="12" customHeight="1">
      <c r="A1000" s="116"/>
      <c r="B1000" s="116"/>
      <c r="C1000" s="116"/>
      <c r="D1000" s="116"/>
      <c r="E1000" s="116"/>
      <c r="F1000" s="116"/>
      <c r="G1000" s="116"/>
      <c r="H1000" s="116"/>
      <c r="I1000" s="116"/>
      <c r="J1000" s="116"/>
      <c r="K1000" s="129"/>
      <c r="L1000" s="130"/>
      <c r="M1000" s="117"/>
      <c r="N1000" s="130"/>
      <c r="O1000" s="117"/>
      <c r="P1000" s="116"/>
      <c r="Q1000" s="117"/>
      <c r="R1000" s="116"/>
      <c r="S1000" s="117"/>
    </row>
  </sheetData>
  <mergeCells count="7">
    <mergeCell ref="A6:K6"/>
    <mergeCell ref="A8:F8"/>
    <mergeCell ref="A1:S1"/>
    <mergeCell ref="A2:S2"/>
    <mergeCell ref="A3:S3"/>
    <mergeCell ref="A4:S4"/>
    <mergeCell ref="A5:S5"/>
  </mergeCells>
  <pageMargins left="0.31496062992125984" right="0.11811023622047245" top="0.35433070866141736" bottom="0.35433070866141736" header="0" footer="0"/>
  <pageSetup scale="85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topLeftCell="A34" workbookViewId="0">
      <selection activeCell="H50" sqref="H50"/>
    </sheetView>
  </sheetViews>
  <sheetFormatPr baseColWidth="10" defaultColWidth="14.42578125" defaultRowHeight="15" customHeight="1"/>
  <cols>
    <col min="1" max="1" width="17.28515625" customWidth="1"/>
    <col min="2" max="2" width="3.7109375" customWidth="1"/>
    <col min="3" max="3" width="51.42578125" style="381" customWidth="1"/>
    <col min="4" max="4" width="20.42578125" customWidth="1"/>
    <col min="5" max="5" width="10.5703125" customWidth="1"/>
    <col min="6" max="6" width="4.28515625" customWidth="1"/>
    <col min="7" max="7" width="25.7109375" customWidth="1"/>
    <col min="8" max="8" width="52.140625" customWidth="1"/>
    <col min="9" max="9" width="14.28515625" customWidth="1"/>
    <col min="10" max="26" width="10" customWidth="1"/>
  </cols>
  <sheetData>
    <row r="1" spans="1:26" ht="15" customHeight="1">
      <c r="A1" s="429" t="s">
        <v>0</v>
      </c>
      <c r="B1" s="430"/>
      <c r="C1" s="430"/>
      <c r="D1" s="430"/>
      <c r="E1" s="430"/>
      <c r="F1" s="48"/>
      <c r="G1" s="12"/>
      <c r="H1" s="2"/>
      <c r="I1" s="1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" customHeight="1">
      <c r="A2" s="177" t="s">
        <v>1025</v>
      </c>
      <c r="B2" s="1"/>
      <c r="C2" s="406"/>
      <c r="D2" s="178"/>
      <c r="E2" s="179"/>
      <c r="F2" s="48"/>
      <c r="G2" s="12"/>
      <c r="H2" s="2"/>
      <c r="I2" s="1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>
      <c r="A3" s="434" t="str">
        <f>INGRESOS!$A$3</f>
        <v>PRESUPUESTO ORDINARIO 2021</v>
      </c>
      <c r="B3" s="430"/>
      <c r="C3" s="430"/>
      <c r="D3" s="430"/>
      <c r="E3" s="430"/>
      <c r="F3" s="48"/>
      <c r="G3" s="12"/>
      <c r="H3" s="2"/>
      <c r="I3" s="1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>
      <c r="A4" s="180"/>
      <c r="B4" s="181"/>
      <c r="C4" s="407"/>
      <c r="D4" s="182"/>
      <c r="E4" s="179"/>
      <c r="F4" s="48"/>
      <c r="G4" s="12"/>
      <c r="H4" s="2"/>
      <c r="I4" s="1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>
      <c r="A5" s="452" t="s">
        <v>1026</v>
      </c>
      <c r="B5" s="430"/>
      <c r="C5" s="430"/>
      <c r="D5" s="430"/>
      <c r="E5" s="430"/>
      <c r="F5" s="48"/>
      <c r="G5" s="12"/>
      <c r="H5" s="2"/>
      <c r="I5" s="1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>
      <c r="A6" s="452" t="s">
        <v>1027</v>
      </c>
      <c r="B6" s="430"/>
      <c r="C6" s="430"/>
      <c r="D6" s="430"/>
      <c r="E6" s="430"/>
      <c r="F6" s="48"/>
      <c r="G6" s="12"/>
      <c r="H6" s="2"/>
      <c r="I6" s="1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9.5" customHeight="1">
      <c r="A7" s="4" t="s">
        <v>23</v>
      </c>
      <c r="B7" s="183"/>
      <c r="C7" s="408" t="s">
        <v>1028</v>
      </c>
      <c r="D7" s="184" t="s">
        <v>25</v>
      </c>
      <c r="E7" s="185"/>
      <c r="F7" s="48"/>
      <c r="G7" s="12"/>
      <c r="H7" s="2"/>
      <c r="I7" s="1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3.5" customHeight="1">
      <c r="A8" s="186"/>
      <c r="B8" s="187"/>
      <c r="C8" s="409"/>
      <c r="D8" s="48"/>
      <c r="E8" s="50"/>
      <c r="F8" s="48"/>
      <c r="G8" s="12"/>
      <c r="H8" s="2"/>
      <c r="I8" s="1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7.25" customHeight="1">
      <c r="A9" s="188" t="s">
        <v>790</v>
      </c>
      <c r="B9" s="189"/>
      <c r="C9" s="213" t="s">
        <v>1029</v>
      </c>
      <c r="D9" s="191">
        <f>SUM(D10:D18)-0.01</f>
        <v>1284724709.838912</v>
      </c>
      <c r="E9" s="192">
        <f>+D9/$D$319</f>
        <v>0.33411621795758556</v>
      </c>
      <c r="F9" s="48"/>
      <c r="G9" s="193"/>
      <c r="H9" s="12"/>
      <c r="I9" s="193"/>
      <c r="J9" s="194"/>
      <c r="K9" s="194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  <c r="Y9" s="194"/>
      <c r="Z9" s="194"/>
    </row>
    <row r="10" spans="1:26" ht="17.25" customHeight="1">
      <c r="A10" s="186"/>
      <c r="B10" s="187" t="s">
        <v>1030</v>
      </c>
      <c r="C10" s="410" t="s">
        <v>183</v>
      </c>
      <c r="D10" s="48">
        <f>+'0BJ PROGR. I-II Y III'!G10</f>
        <v>769752678.83883202</v>
      </c>
      <c r="E10" s="192"/>
      <c r="F10" s="48"/>
      <c r="G10" s="193"/>
      <c r="H10" s="12"/>
      <c r="I10" s="193"/>
      <c r="J10" s="194"/>
      <c r="K10" s="194"/>
      <c r="L10" s="194"/>
      <c r="M10" s="194"/>
      <c r="N10" s="194"/>
      <c r="O10" s="194"/>
      <c r="P10" s="194"/>
      <c r="Q10" s="194"/>
      <c r="R10" s="194"/>
      <c r="S10" s="194"/>
      <c r="T10" s="194"/>
      <c r="U10" s="194"/>
      <c r="V10" s="194"/>
      <c r="W10" s="194"/>
      <c r="X10" s="194"/>
      <c r="Y10" s="194"/>
      <c r="Z10" s="194"/>
    </row>
    <row r="11" spans="1:26" ht="17.25" customHeight="1">
      <c r="A11" s="186"/>
      <c r="B11" s="187" t="s">
        <v>954</v>
      </c>
      <c r="C11" s="410" t="s">
        <v>184</v>
      </c>
      <c r="D11" s="48">
        <f>+'0BJ PROGR. I-II Y III'!G48</f>
        <v>121945672.01008001</v>
      </c>
      <c r="E11" s="192"/>
      <c r="F11" s="48"/>
      <c r="G11" s="193"/>
      <c r="H11" s="12"/>
      <c r="I11" s="193"/>
      <c r="J11" s="194"/>
      <c r="K11" s="194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4"/>
      <c r="W11" s="194"/>
      <c r="X11" s="194"/>
      <c r="Y11" s="194"/>
      <c r="Z11" s="194"/>
    </row>
    <row r="12" spans="1:26" ht="17.25" customHeight="1">
      <c r="A12" s="186"/>
      <c r="B12" s="187" t="s">
        <v>983</v>
      </c>
      <c r="C12" s="410" t="s">
        <v>185</v>
      </c>
      <c r="D12" s="48">
        <f>+'0BJ PROGR. I-II Y III'!G112</f>
        <v>27417000</v>
      </c>
      <c r="E12" s="192"/>
      <c r="F12" s="48"/>
      <c r="G12" s="193"/>
      <c r="H12" s="12"/>
      <c r="I12" s="193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  <c r="Z12" s="194"/>
    </row>
    <row r="13" spans="1:26" ht="17.25" customHeight="1">
      <c r="A13" s="186"/>
      <c r="B13" s="187" t="s">
        <v>1031</v>
      </c>
      <c r="C13" s="410" t="s">
        <v>1032</v>
      </c>
      <c r="D13" s="48">
        <f>+'0BJ PROGR. I-II Y III'!G151</f>
        <v>4500000</v>
      </c>
      <c r="E13" s="192"/>
      <c r="F13" s="48"/>
      <c r="G13" s="193"/>
      <c r="H13" s="12"/>
      <c r="I13" s="193"/>
      <c r="J13" s="194"/>
      <c r="K13" s="194"/>
      <c r="L13" s="194"/>
      <c r="M13" s="194"/>
      <c r="N13" s="194"/>
      <c r="O13" s="194"/>
      <c r="P13" s="194"/>
      <c r="Q13" s="194"/>
      <c r="R13" s="194"/>
      <c r="S13" s="194"/>
      <c r="T13" s="194"/>
      <c r="U13" s="194"/>
      <c r="V13" s="194"/>
      <c r="W13" s="194"/>
      <c r="X13" s="194"/>
      <c r="Y13" s="194"/>
      <c r="Z13" s="194"/>
    </row>
    <row r="14" spans="1:26" ht="17.25" customHeight="1">
      <c r="A14" s="186"/>
      <c r="B14" s="187" t="s">
        <v>1033</v>
      </c>
      <c r="C14" s="410" t="s">
        <v>1034</v>
      </c>
      <c r="D14" s="48">
        <f>+'0BJ PROGR. I-II Y III'!G246</f>
        <v>13445000</v>
      </c>
      <c r="E14" s="192"/>
      <c r="F14" s="48"/>
      <c r="G14" s="193"/>
      <c r="H14" s="12"/>
      <c r="I14" s="193"/>
      <c r="J14" s="194"/>
      <c r="K14" s="194"/>
      <c r="L14" s="194"/>
      <c r="M14" s="194"/>
      <c r="N14" s="194"/>
      <c r="O14" s="194"/>
      <c r="P14" s="194"/>
      <c r="Q14" s="194"/>
      <c r="R14" s="194"/>
      <c r="S14" s="194"/>
      <c r="T14" s="194"/>
      <c r="U14" s="194"/>
      <c r="V14" s="194"/>
      <c r="W14" s="194"/>
      <c r="X14" s="194"/>
      <c r="Y14" s="194"/>
      <c r="Z14" s="194"/>
    </row>
    <row r="15" spans="1:26" ht="17.25" customHeight="1">
      <c r="A15" s="186"/>
      <c r="B15" s="187" t="s">
        <v>1035</v>
      </c>
      <c r="C15" s="410" t="s">
        <v>1036</v>
      </c>
      <c r="D15" s="48">
        <f>+'0BJ PROGR. I-II Y III'!G192</f>
        <v>341664359</v>
      </c>
      <c r="E15" s="192"/>
      <c r="F15" s="48"/>
      <c r="G15" s="193"/>
      <c r="H15" s="12"/>
      <c r="I15" s="193"/>
      <c r="J15" s="194"/>
      <c r="K15" s="194"/>
      <c r="L15" s="194"/>
      <c r="M15" s="194"/>
      <c r="N15" s="194"/>
      <c r="O15" s="194"/>
      <c r="P15" s="194"/>
      <c r="Q15" s="194"/>
      <c r="R15" s="194"/>
      <c r="S15" s="194"/>
      <c r="T15" s="194"/>
      <c r="U15" s="194"/>
      <c r="V15" s="194"/>
      <c r="W15" s="194"/>
      <c r="X15" s="194"/>
      <c r="Y15" s="194"/>
      <c r="Z15" s="194"/>
    </row>
    <row r="16" spans="1:26" ht="17.25" customHeight="1">
      <c r="A16" s="186"/>
      <c r="B16" s="187" t="s">
        <v>1037</v>
      </c>
      <c r="C16" s="410" t="s">
        <v>1038</v>
      </c>
      <c r="D16" s="48">
        <f>+'0BJ PROGR. I-II Y III'!G284</f>
        <v>0</v>
      </c>
      <c r="E16" s="192"/>
      <c r="F16" s="48"/>
      <c r="G16" s="193"/>
      <c r="H16" s="12"/>
      <c r="I16" s="193"/>
      <c r="J16" s="194"/>
      <c r="K16" s="194"/>
      <c r="L16" s="194"/>
      <c r="M16" s="194"/>
      <c r="N16" s="194"/>
      <c r="O16" s="194"/>
      <c r="P16" s="194"/>
      <c r="Q16" s="194"/>
      <c r="R16" s="194"/>
      <c r="S16" s="194"/>
      <c r="T16" s="194"/>
      <c r="U16" s="194"/>
      <c r="V16" s="194"/>
      <c r="W16" s="194"/>
      <c r="X16" s="194"/>
      <c r="Y16" s="194"/>
      <c r="Z16" s="194"/>
    </row>
    <row r="17" spans="1:26" ht="17.25" customHeight="1">
      <c r="A17" s="186"/>
      <c r="B17" s="187" t="s">
        <v>1039</v>
      </c>
      <c r="C17" s="410" t="s">
        <v>1040</v>
      </c>
      <c r="D17" s="48">
        <f>+'0BJ PROGR. I-II Y III'!G336</f>
        <v>6000000</v>
      </c>
      <c r="E17" s="192"/>
      <c r="F17" s="48"/>
      <c r="G17" s="193"/>
      <c r="H17" s="12"/>
      <c r="I17" s="193"/>
      <c r="J17" s="194"/>
      <c r="K17" s="194"/>
      <c r="L17" s="194"/>
      <c r="M17" s="194"/>
      <c r="N17" s="194"/>
      <c r="O17" s="194"/>
      <c r="P17" s="194"/>
      <c r="Q17" s="194"/>
      <c r="R17" s="194"/>
      <c r="S17" s="194"/>
      <c r="T17" s="194"/>
      <c r="U17" s="194"/>
      <c r="V17" s="194"/>
      <c r="W17" s="194"/>
      <c r="X17" s="194"/>
      <c r="Y17" s="194"/>
      <c r="Z17" s="194"/>
    </row>
    <row r="18" spans="1:26" ht="17.25" customHeight="1">
      <c r="A18" s="186"/>
      <c r="B18" s="187" t="s">
        <v>1041</v>
      </c>
      <c r="C18" s="410" t="s">
        <v>246</v>
      </c>
      <c r="D18" s="48">
        <f>+'0BJ PROGR. I-II Y III'!G364</f>
        <v>0</v>
      </c>
      <c r="E18" s="192"/>
      <c r="F18" s="48"/>
      <c r="G18" s="193"/>
      <c r="H18" s="12"/>
      <c r="I18" s="193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4"/>
      <c r="Y18" s="194"/>
      <c r="Z18" s="194"/>
    </row>
    <row r="19" spans="1:26" ht="17.25" customHeight="1">
      <c r="A19" s="186"/>
      <c r="B19" s="187"/>
      <c r="C19" s="411"/>
      <c r="D19" s="48"/>
      <c r="E19" s="192"/>
      <c r="F19" s="48"/>
      <c r="G19" s="193"/>
      <c r="H19" s="12"/>
      <c r="I19" s="193"/>
      <c r="J19" s="194"/>
      <c r="K19" s="194"/>
      <c r="L19" s="194"/>
      <c r="M19" s="194"/>
      <c r="N19" s="194"/>
      <c r="O19" s="194"/>
      <c r="P19" s="194"/>
      <c r="Q19" s="194"/>
      <c r="R19" s="194"/>
      <c r="S19" s="194"/>
      <c r="T19" s="194"/>
      <c r="U19" s="194"/>
      <c r="V19" s="194"/>
      <c r="W19" s="194"/>
      <c r="X19" s="194"/>
      <c r="Y19" s="194"/>
      <c r="Z19" s="194"/>
    </row>
    <row r="20" spans="1:26" ht="17.25" customHeight="1">
      <c r="A20" s="186"/>
      <c r="B20" s="187"/>
      <c r="C20" s="411"/>
      <c r="D20" s="48"/>
      <c r="E20" s="192"/>
      <c r="F20" s="48"/>
      <c r="G20" s="193"/>
      <c r="H20" s="12"/>
      <c r="I20" s="193"/>
      <c r="J20" s="194"/>
      <c r="K20" s="194"/>
      <c r="L20" s="194"/>
      <c r="M20" s="194"/>
      <c r="N20" s="194"/>
      <c r="O20" s="194"/>
      <c r="P20" s="194"/>
      <c r="Q20" s="194"/>
      <c r="R20" s="194"/>
      <c r="S20" s="194"/>
      <c r="T20" s="194"/>
      <c r="U20" s="194"/>
      <c r="V20" s="194"/>
      <c r="W20" s="194"/>
      <c r="X20" s="194"/>
      <c r="Y20" s="194"/>
      <c r="Z20" s="194"/>
    </row>
    <row r="21" spans="1:26" ht="16.5" customHeight="1">
      <c r="A21" s="188" t="s">
        <v>772</v>
      </c>
      <c r="B21" s="189"/>
      <c r="C21" s="213" t="s">
        <v>1042</v>
      </c>
      <c r="D21" s="191">
        <f>SUM(D22:D30)</f>
        <v>861032356.54053462</v>
      </c>
      <c r="E21" s="192">
        <f>+D21/$D$319</f>
        <v>0.22392725251038628</v>
      </c>
      <c r="F21" s="48"/>
      <c r="G21" s="193"/>
      <c r="H21" s="12"/>
      <c r="I21" s="193"/>
      <c r="J21" s="194"/>
      <c r="K21" s="194"/>
      <c r="L21" s="194"/>
      <c r="M21" s="194"/>
      <c r="N21" s="194"/>
      <c r="O21" s="194"/>
      <c r="P21" s="194"/>
      <c r="Q21" s="194"/>
      <c r="R21" s="194"/>
      <c r="S21" s="194"/>
      <c r="T21" s="194"/>
      <c r="U21" s="194"/>
      <c r="V21" s="194"/>
      <c r="W21" s="194"/>
      <c r="X21" s="194"/>
      <c r="Y21" s="194"/>
      <c r="Z21" s="194"/>
    </row>
    <row r="22" spans="1:26" ht="17.25" customHeight="1">
      <c r="A22" s="186"/>
      <c r="B22" s="187" t="s">
        <v>1030</v>
      </c>
      <c r="C22" s="410" t="s">
        <v>183</v>
      </c>
      <c r="D22" s="48">
        <f>+'0BJ PROGR. I-II Y III'!AB10+0.01</f>
        <v>277888812.41057855</v>
      </c>
      <c r="E22" s="192"/>
      <c r="F22" s="48"/>
      <c r="G22" s="193"/>
      <c r="H22" s="12"/>
      <c r="I22" s="193"/>
      <c r="J22" s="194"/>
      <c r="K22" s="194"/>
      <c r="L22" s="194"/>
      <c r="M22" s="194"/>
      <c r="N22" s="194"/>
      <c r="O22" s="194"/>
      <c r="P22" s="194"/>
      <c r="Q22" s="194"/>
      <c r="R22" s="194"/>
      <c r="S22" s="194"/>
      <c r="T22" s="194"/>
      <c r="U22" s="194"/>
      <c r="V22" s="194"/>
      <c r="W22" s="194"/>
      <c r="X22" s="194"/>
      <c r="Y22" s="194"/>
      <c r="Z22" s="194"/>
    </row>
    <row r="23" spans="1:26" ht="17.25" customHeight="1">
      <c r="A23" s="186"/>
      <c r="B23" s="187" t="s">
        <v>954</v>
      </c>
      <c r="C23" s="410" t="s">
        <v>184</v>
      </c>
      <c r="D23" s="48">
        <f>+'0BJ PROGR. I-II Y III'!AB48</f>
        <v>209578581.99995601</v>
      </c>
      <c r="E23" s="192"/>
      <c r="F23" s="48"/>
      <c r="G23" s="193"/>
      <c r="H23" s="12"/>
      <c r="I23" s="193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4"/>
      <c r="Y23" s="194"/>
      <c r="Z23" s="194"/>
    </row>
    <row r="24" spans="1:26" ht="16.5" customHeight="1">
      <c r="A24" s="186"/>
      <c r="B24" s="187" t="s">
        <v>983</v>
      </c>
      <c r="C24" s="410" t="s">
        <v>185</v>
      </c>
      <c r="D24" s="48">
        <f>+'0BJ PROGR. I-II Y III'!AB112</f>
        <v>155278800</v>
      </c>
      <c r="E24" s="192"/>
      <c r="F24" s="48"/>
      <c r="G24" s="193"/>
      <c r="H24" s="12"/>
      <c r="I24" s="193"/>
      <c r="J24" s="194"/>
      <c r="K24" s="194"/>
      <c r="L24" s="194"/>
      <c r="M24" s="194"/>
      <c r="N24" s="194"/>
      <c r="O24" s="194"/>
      <c r="P24" s="194"/>
      <c r="Q24" s="194"/>
      <c r="R24" s="194"/>
      <c r="S24" s="194"/>
      <c r="T24" s="194"/>
      <c r="U24" s="194"/>
      <c r="V24" s="194"/>
      <c r="W24" s="194"/>
      <c r="X24" s="194"/>
      <c r="Y24" s="194"/>
      <c r="Z24" s="194"/>
    </row>
    <row r="25" spans="1:26" ht="17.25" customHeight="1">
      <c r="A25" s="186"/>
      <c r="B25" s="187" t="s">
        <v>1031</v>
      </c>
      <c r="C25" s="410" t="s">
        <v>1032</v>
      </c>
      <c r="D25" s="48">
        <f>+'0BJ PROGR. I-II Y III'!AB151</f>
        <v>23158556</v>
      </c>
      <c r="E25" s="192"/>
      <c r="F25" s="48"/>
      <c r="G25" s="193"/>
      <c r="H25" s="12"/>
      <c r="I25" s="193"/>
      <c r="J25" s="194"/>
      <c r="K25" s="194"/>
      <c r="L25" s="194"/>
      <c r="M25" s="194"/>
      <c r="N25" s="194"/>
      <c r="O25" s="194"/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</row>
    <row r="26" spans="1:26" ht="17.25" customHeight="1">
      <c r="A26" s="186"/>
      <c r="B26" s="187" t="s">
        <v>1033</v>
      </c>
      <c r="C26" s="410" t="s">
        <v>1034</v>
      </c>
      <c r="D26" s="48">
        <f>+'0BJ PROGR. I-II Y III'!AB246</f>
        <v>5638592</v>
      </c>
      <c r="E26" s="192"/>
      <c r="F26" s="48"/>
      <c r="G26" s="193"/>
      <c r="H26" s="12"/>
      <c r="I26" s="193"/>
      <c r="J26" s="194"/>
      <c r="K26" s="194"/>
      <c r="L26" s="194"/>
      <c r="M26" s="194"/>
      <c r="N26" s="194"/>
      <c r="O26" s="194"/>
      <c r="P26" s="194"/>
      <c r="Q26" s="194"/>
      <c r="R26" s="194"/>
      <c r="S26" s="194"/>
      <c r="T26" s="194"/>
      <c r="U26" s="194"/>
      <c r="V26" s="194"/>
      <c r="W26" s="194"/>
      <c r="X26" s="194"/>
      <c r="Y26" s="194"/>
      <c r="Z26" s="194"/>
    </row>
    <row r="27" spans="1:26" ht="17.25" customHeight="1">
      <c r="A27" s="186"/>
      <c r="B27" s="187" t="s">
        <v>1035</v>
      </c>
      <c r="C27" s="410" t="s">
        <v>1036</v>
      </c>
      <c r="D27" s="48">
        <f>+'0BJ PROGR. I-II Y III'!AB192</f>
        <v>1000000</v>
      </c>
      <c r="E27" s="192"/>
      <c r="F27" s="48"/>
      <c r="G27" s="193"/>
      <c r="H27" s="12"/>
      <c r="I27" s="193"/>
      <c r="J27" s="194"/>
      <c r="K27" s="194"/>
      <c r="L27" s="194"/>
      <c r="M27" s="194"/>
      <c r="N27" s="194"/>
      <c r="O27" s="194"/>
      <c r="P27" s="194"/>
      <c r="Q27" s="194"/>
      <c r="R27" s="194"/>
      <c r="S27" s="194"/>
      <c r="T27" s="194"/>
      <c r="U27" s="194"/>
      <c r="V27" s="194"/>
      <c r="W27" s="194"/>
      <c r="X27" s="194"/>
      <c r="Y27" s="194"/>
      <c r="Z27" s="194"/>
    </row>
    <row r="28" spans="1:26" ht="17.25" customHeight="1">
      <c r="A28" s="186"/>
      <c r="B28" s="187" t="s">
        <v>1037</v>
      </c>
      <c r="C28" s="410" t="s">
        <v>1038</v>
      </c>
      <c r="D28" s="48">
        <f>+'0BJ PROGR. I-II Y III'!AB284</f>
        <v>0</v>
      </c>
      <c r="E28" s="192"/>
      <c r="F28" s="48"/>
      <c r="G28" s="193"/>
      <c r="H28" s="12"/>
      <c r="I28" s="193"/>
      <c r="J28" s="194"/>
      <c r="K28" s="194"/>
      <c r="L28" s="194"/>
      <c r="M28" s="194"/>
      <c r="N28" s="194"/>
      <c r="O28" s="194"/>
      <c r="P28" s="194"/>
      <c r="Q28" s="194"/>
      <c r="R28" s="194"/>
      <c r="S28" s="194"/>
      <c r="T28" s="194"/>
      <c r="U28" s="194"/>
      <c r="V28" s="194"/>
      <c r="W28" s="194"/>
      <c r="X28" s="194"/>
      <c r="Y28" s="194"/>
      <c r="Z28" s="194"/>
    </row>
    <row r="29" spans="1:26" ht="17.25" customHeight="1">
      <c r="A29" s="186"/>
      <c r="B29" s="187" t="s">
        <v>1039</v>
      </c>
      <c r="C29" s="410" t="s">
        <v>1040</v>
      </c>
      <c r="D29" s="48">
        <f>+'0BJ PROGR. I-II Y III'!AB336</f>
        <v>188489014.13</v>
      </c>
      <c r="E29" s="192"/>
      <c r="F29" s="48"/>
      <c r="G29" s="193"/>
      <c r="H29" s="12"/>
      <c r="I29" s="193"/>
      <c r="J29" s="194"/>
      <c r="K29" s="194"/>
      <c r="L29" s="194"/>
      <c r="M29" s="194"/>
      <c r="N29" s="194"/>
      <c r="O29" s="194"/>
      <c r="P29" s="194"/>
      <c r="Q29" s="194"/>
      <c r="R29" s="194"/>
      <c r="S29" s="194"/>
      <c r="T29" s="194"/>
      <c r="U29" s="194"/>
      <c r="V29" s="194"/>
      <c r="W29" s="194"/>
      <c r="X29" s="194"/>
      <c r="Y29" s="194"/>
      <c r="Z29" s="194"/>
    </row>
    <row r="30" spans="1:26" ht="17.25" customHeight="1">
      <c r="A30" s="186"/>
      <c r="B30" s="187" t="s">
        <v>1041</v>
      </c>
      <c r="C30" s="410" t="s">
        <v>246</v>
      </c>
      <c r="D30" s="48">
        <f>+'0BJ PROGR. I-II Y III'!AB364</f>
        <v>0</v>
      </c>
      <c r="E30" s="192"/>
      <c r="F30" s="48"/>
      <c r="G30" s="193"/>
      <c r="H30" s="12"/>
      <c r="I30" s="193"/>
      <c r="J30" s="194"/>
      <c r="K30" s="194"/>
      <c r="L30" s="194"/>
      <c r="M30" s="194"/>
      <c r="N30" s="194"/>
      <c r="O30" s="194"/>
      <c r="P30" s="194"/>
      <c r="Q30" s="194"/>
      <c r="R30" s="194"/>
      <c r="S30" s="194"/>
      <c r="T30" s="194"/>
      <c r="U30" s="194"/>
      <c r="V30" s="194"/>
      <c r="W30" s="194"/>
      <c r="X30" s="194"/>
      <c r="Y30" s="194"/>
      <c r="Z30" s="194"/>
    </row>
    <row r="31" spans="1:26" ht="17.25" customHeight="1">
      <c r="A31" s="186"/>
      <c r="B31" s="187"/>
      <c r="C31" s="409"/>
      <c r="D31" s="48"/>
      <c r="E31" s="192"/>
      <c r="F31" s="48"/>
      <c r="G31" s="193"/>
      <c r="H31" s="12"/>
      <c r="I31" s="193"/>
      <c r="J31" s="194"/>
      <c r="K31" s="194"/>
      <c r="L31" s="194"/>
      <c r="M31" s="194"/>
      <c r="N31" s="194"/>
      <c r="O31" s="194"/>
      <c r="P31" s="194"/>
      <c r="Q31" s="194"/>
      <c r="R31" s="194"/>
      <c r="S31" s="194"/>
      <c r="T31" s="194"/>
      <c r="U31" s="194"/>
      <c r="V31" s="194"/>
      <c r="W31" s="194"/>
      <c r="X31" s="194"/>
      <c r="Y31" s="194"/>
      <c r="Z31" s="194"/>
    </row>
    <row r="32" spans="1:26" ht="17.25" customHeight="1">
      <c r="A32" s="186"/>
      <c r="B32" s="187"/>
      <c r="C32" s="409"/>
      <c r="D32" s="48"/>
      <c r="E32" s="192"/>
      <c r="F32" s="48"/>
      <c r="G32" s="193"/>
      <c r="H32" s="194"/>
      <c r="I32" s="193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</row>
    <row r="33" spans="1:26" ht="17.25" customHeight="1">
      <c r="A33" s="188" t="s">
        <v>812</v>
      </c>
      <c r="B33" s="189"/>
      <c r="C33" s="213" t="s">
        <v>1043</v>
      </c>
      <c r="D33" s="191">
        <f>+D34+D55+D233+D312</f>
        <v>1699386152.614671</v>
      </c>
      <c r="E33" s="192">
        <f t="shared" ref="E33:E34" si="0">+D33/$D$319</f>
        <v>0.44195652952942738</v>
      </c>
      <c r="F33" s="48"/>
      <c r="G33" s="193"/>
      <c r="H33" s="194"/>
      <c r="I33" s="193"/>
      <c r="J33" s="194"/>
      <c r="K33" s="194"/>
      <c r="L33" s="194"/>
      <c r="M33" s="194"/>
      <c r="N33" s="194"/>
      <c r="O33" s="194"/>
      <c r="P33" s="194"/>
      <c r="Q33" s="194"/>
      <c r="R33" s="194"/>
      <c r="S33" s="194"/>
      <c r="T33" s="194"/>
      <c r="U33" s="194"/>
      <c r="V33" s="194"/>
      <c r="W33" s="194"/>
      <c r="X33" s="194"/>
      <c r="Y33" s="194"/>
      <c r="Z33" s="194"/>
    </row>
    <row r="34" spans="1:26" ht="17.25" customHeight="1">
      <c r="A34" s="190" t="s">
        <v>814</v>
      </c>
      <c r="B34" s="195"/>
      <c r="C34" s="213" t="s">
        <v>227</v>
      </c>
      <c r="D34" s="191">
        <f>D35+D41+D48</f>
        <v>33000000</v>
      </c>
      <c r="E34" s="192">
        <f t="shared" si="0"/>
        <v>8.582255099602483E-3</v>
      </c>
      <c r="F34" s="48"/>
      <c r="G34" s="193"/>
      <c r="H34" s="194"/>
      <c r="I34" s="193"/>
      <c r="J34" s="194"/>
      <c r="K34" s="194"/>
      <c r="L34" s="194"/>
      <c r="M34" s="194"/>
      <c r="N34" s="194"/>
      <c r="O34" s="194"/>
      <c r="P34" s="194"/>
      <c r="Q34" s="194"/>
      <c r="R34" s="194"/>
      <c r="S34" s="194"/>
      <c r="T34" s="194"/>
      <c r="U34" s="194"/>
      <c r="V34" s="194"/>
      <c r="W34" s="194"/>
      <c r="X34" s="194"/>
      <c r="Y34" s="194"/>
      <c r="Z34" s="194"/>
    </row>
    <row r="35" spans="1:26" ht="16.5" customHeight="1">
      <c r="A35" s="190" t="s">
        <v>1044</v>
      </c>
      <c r="B35" s="195"/>
      <c r="C35" s="196" t="s">
        <v>1045</v>
      </c>
      <c r="D35" s="191">
        <f t="shared" ref="D35:D38" si="1">+D36</f>
        <v>2000000</v>
      </c>
      <c r="E35" s="192">
        <v>2.5201705832086298E-3</v>
      </c>
      <c r="F35" s="48"/>
      <c r="G35" s="193"/>
      <c r="H35" s="193"/>
      <c r="I35" s="193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4"/>
      <c r="Y35" s="194"/>
      <c r="Z35" s="194"/>
    </row>
    <row r="36" spans="1:26" ht="17.25" customHeight="1">
      <c r="A36" s="190" t="s">
        <v>1046</v>
      </c>
      <c r="B36" s="195"/>
      <c r="C36" s="213" t="s">
        <v>176</v>
      </c>
      <c r="D36" s="191">
        <f t="shared" si="1"/>
        <v>2000000</v>
      </c>
      <c r="E36" s="192">
        <v>2.5201705832086298E-3</v>
      </c>
      <c r="F36" s="48"/>
      <c r="G36" s="193"/>
      <c r="H36" s="193"/>
      <c r="I36" s="193"/>
      <c r="J36" s="194"/>
      <c r="K36" s="194"/>
      <c r="L36" s="194"/>
      <c r="M36" s="194"/>
      <c r="N36" s="194"/>
      <c r="O36" s="194"/>
      <c r="P36" s="194"/>
      <c r="Q36" s="194"/>
      <c r="R36" s="194"/>
      <c r="S36" s="194"/>
      <c r="T36" s="194"/>
      <c r="U36" s="194"/>
      <c r="V36" s="194"/>
      <c r="W36" s="194"/>
      <c r="X36" s="194"/>
      <c r="Y36" s="194"/>
      <c r="Z36" s="194"/>
    </row>
    <row r="37" spans="1:26" ht="17.25" customHeight="1">
      <c r="A37" s="190" t="s">
        <v>1047</v>
      </c>
      <c r="B37" s="195"/>
      <c r="C37" s="412" t="s">
        <v>773</v>
      </c>
      <c r="D37" s="191">
        <f t="shared" si="1"/>
        <v>2000000</v>
      </c>
      <c r="E37" s="192">
        <v>2.5201705832086298E-3</v>
      </c>
      <c r="F37" s="48"/>
      <c r="G37" s="193"/>
      <c r="H37" s="193"/>
      <c r="I37" s="193"/>
      <c r="J37" s="194"/>
      <c r="K37" s="194"/>
      <c r="L37" s="194"/>
      <c r="M37" s="194"/>
      <c r="N37" s="194"/>
      <c r="O37" s="194"/>
      <c r="P37" s="194"/>
      <c r="Q37" s="194"/>
      <c r="R37" s="194"/>
      <c r="S37" s="194"/>
      <c r="T37" s="194"/>
      <c r="U37" s="194"/>
      <c r="V37" s="194"/>
      <c r="W37" s="194"/>
      <c r="X37" s="194"/>
      <c r="Y37" s="194"/>
      <c r="Z37" s="194"/>
    </row>
    <row r="38" spans="1:26" ht="17.25" customHeight="1">
      <c r="A38" s="186" t="s">
        <v>1048</v>
      </c>
      <c r="B38" s="187"/>
      <c r="C38" s="409" t="s">
        <v>775</v>
      </c>
      <c r="D38" s="48">
        <f t="shared" si="1"/>
        <v>2000000</v>
      </c>
      <c r="E38" s="50">
        <v>2.5201705832086298E-3</v>
      </c>
      <c r="F38" s="48"/>
      <c r="G38" s="193"/>
      <c r="H38" s="193"/>
      <c r="I38" s="193"/>
      <c r="J38" s="194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</row>
    <row r="39" spans="1:26" ht="17.25" customHeight="1">
      <c r="A39" s="186"/>
      <c r="B39" s="197" t="s">
        <v>181</v>
      </c>
      <c r="C39" s="413" t="s">
        <v>1049</v>
      </c>
      <c r="D39" s="198">
        <v>2000000</v>
      </c>
      <c r="E39" s="50"/>
      <c r="F39" s="48"/>
      <c r="G39" s="193"/>
      <c r="H39" s="193"/>
      <c r="I39" s="193"/>
      <c r="J39" s="194"/>
      <c r="K39" s="194"/>
      <c r="L39" s="194"/>
      <c r="M39" s="194"/>
      <c r="N39" s="194"/>
      <c r="O39" s="194"/>
      <c r="P39" s="194"/>
      <c r="Q39" s="194"/>
      <c r="R39" s="194"/>
      <c r="S39" s="194"/>
      <c r="T39" s="194"/>
      <c r="U39" s="194"/>
      <c r="V39" s="194"/>
      <c r="W39" s="194"/>
      <c r="X39" s="194"/>
      <c r="Y39" s="194"/>
      <c r="Z39" s="194"/>
    </row>
    <row r="40" spans="1:26" ht="17.25" customHeight="1">
      <c r="A40" s="186"/>
      <c r="B40" s="197"/>
      <c r="C40" s="414"/>
      <c r="D40" s="198"/>
      <c r="E40" s="50"/>
      <c r="F40" s="48"/>
      <c r="G40" s="193"/>
      <c r="H40" s="193"/>
      <c r="I40" s="193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4"/>
      <c r="Y40" s="194"/>
      <c r="Z40" s="194"/>
    </row>
    <row r="41" spans="1:26" ht="33" customHeight="1">
      <c r="A41" s="190" t="s">
        <v>1050</v>
      </c>
      <c r="B41" s="195"/>
      <c r="C41" s="415" t="s">
        <v>1051</v>
      </c>
      <c r="D41" s="191">
        <f t="shared" ref="D41:D43" si="2">+D42</f>
        <v>26000000</v>
      </c>
      <c r="E41" s="192">
        <f t="shared" ref="E41:E44" si="3">+D41/$D$319</f>
        <v>6.7617767451413503E-3</v>
      </c>
      <c r="F41" s="48"/>
      <c r="G41" s="193"/>
      <c r="H41" s="194"/>
      <c r="I41" s="193"/>
      <c r="J41" s="194"/>
      <c r="K41" s="194"/>
      <c r="L41" s="194"/>
      <c r="M41" s="194"/>
      <c r="N41" s="194"/>
      <c r="O41" s="194"/>
      <c r="P41" s="194"/>
      <c r="Q41" s="194"/>
      <c r="R41" s="194"/>
      <c r="S41" s="194"/>
      <c r="T41" s="194"/>
      <c r="U41" s="194"/>
      <c r="V41" s="194"/>
      <c r="W41" s="194"/>
      <c r="X41" s="194"/>
      <c r="Y41" s="194"/>
      <c r="Z41" s="194"/>
    </row>
    <row r="42" spans="1:26" ht="17.25" customHeight="1">
      <c r="A42" s="190" t="s">
        <v>1052</v>
      </c>
      <c r="B42" s="195"/>
      <c r="C42" s="213" t="s">
        <v>176</v>
      </c>
      <c r="D42" s="191">
        <f t="shared" si="2"/>
        <v>26000000</v>
      </c>
      <c r="E42" s="192">
        <f t="shared" si="3"/>
        <v>6.7617767451413503E-3</v>
      </c>
      <c r="F42" s="48"/>
      <c r="G42" s="193"/>
      <c r="H42" s="194"/>
      <c r="I42" s="193"/>
      <c r="J42" s="194"/>
      <c r="K42" s="194"/>
      <c r="L42" s="194"/>
      <c r="M42" s="194"/>
      <c r="N42" s="194"/>
      <c r="O42" s="194"/>
      <c r="P42" s="194"/>
      <c r="Q42" s="194"/>
      <c r="R42" s="194"/>
      <c r="S42" s="194"/>
      <c r="T42" s="194"/>
      <c r="U42" s="194"/>
      <c r="V42" s="194"/>
      <c r="W42" s="194"/>
      <c r="X42" s="194"/>
      <c r="Y42" s="194"/>
      <c r="Z42" s="194"/>
    </row>
    <row r="43" spans="1:26" ht="17.25" customHeight="1">
      <c r="A43" s="190" t="s">
        <v>1053</v>
      </c>
      <c r="B43" s="195"/>
      <c r="C43" s="412" t="s">
        <v>773</v>
      </c>
      <c r="D43" s="191">
        <f t="shared" si="2"/>
        <v>26000000</v>
      </c>
      <c r="E43" s="192">
        <f t="shared" si="3"/>
        <v>6.7617767451413503E-3</v>
      </c>
      <c r="F43" s="48"/>
      <c r="G43" s="193"/>
      <c r="H43" s="193"/>
      <c r="I43" s="193"/>
      <c r="J43" s="194"/>
      <c r="K43" s="194"/>
      <c r="L43" s="194"/>
      <c r="M43" s="194"/>
      <c r="N43" s="194"/>
      <c r="O43" s="194"/>
      <c r="P43" s="194"/>
      <c r="Q43" s="194"/>
      <c r="R43" s="194"/>
      <c r="S43" s="194"/>
      <c r="T43" s="194"/>
      <c r="U43" s="194"/>
      <c r="V43" s="194"/>
      <c r="W43" s="194"/>
      <c r="X43" s="194"/>
      <c r="Y43" s="194"/>
      <c r="Z43" s="194"/>
    </row>
    <row r="44" spans="1:26" ht="17.25" customHeight="1">
      <c r="A44" s="186" t="s">
        <v>1054</v>
      </c>
      <c r="B44" s="187"/>
      <c r="C44" s="409" t="s">
        <v>775</v>
      </c>
      <c r="D44" s="48">
        <f>SUM(D45:D46)</f>
        <v>26000000</v>
      </c>
      <c r="E44" s="50">
        <f t="shared" si="3"/>
        <v>6.7617767451413503E-3</v>
      </c>
      <c r="F44" s="48"/>
      <c r="G44" s="193"/>
      <c r="H44" s="193"/>
      <c r="I44" s="193"/>
      <c r="J44" s="194"/>
      <c r="K44" s="194"/>
      <c r="L44" s="194"/>
      <c r="M44" s="194"/>
      <c r="N44" s="194"/>
      <c r="O44" s="194"/>
      <c r="P44" s="194"/>
      <c r="Q44" s="194"/>
      <c r="R44" s="194"/>
      <c r="S44" s="194"/>
      <c r="T44" s="194"/>
      <c r="U44" s="194"/>
      <c r="V44" s="194"/>
      <c r="W44" s="194"/>
      <c r="X44" s="194"/>
      <c r="Y44" s="194"/>
      <c r="Z44" s="194"/>
    </row>
    <row r="45" spans="1:26" ht="17.25" customHeight="1">
      <c r="A45" s="186"/>
      <c r="B45" s="197" t="s">
        <v>181</v>
      </c>
      <c r="C45" s="414" t="s">
        <v>1055</v>
      </c>
      <c r="D45" s="200">
        <v>11000000</v>
      </c>
      <c r="E45" s="50"/>
      <c r="F45" s="48"/>
      <c r="G45" s="193"/>
      <c r="H45" s="193"/>
      <c r="I45" s="193"/>
      <c r="J45" s="194"/>
      <c r="K45" s="194"/>
      <c r="L45" s="194"/>
      <c r="M45" s="194"/>
      <c r="N45" s="194"/>
      <c r="O45" s="194"/>
      <c r="P45" s="194"/>
      <c r="Q45" s="194"/>
      <c r="R45" s="194"/>
      <c r="S45" s="194"/>
      <c r="T45" s="194"/>
      <c r="U45" s="194"/>
      <c r="V45" s="194"/>
      <c r="W45" s="194"/>
      <c r="X45" s="194"/>
      <c r="Y45" s="194"/>
      <c r="Z45" s="194"/>
    </row>
    <row r="46" spans="1:26" ht="17.25" customHeight="1">
      <c r="A46" s="186"/>
      <c r="B46" s="197" t="s">
        <v>181</v>
      </c>
      <c r="C46" s="414" t="s">
        <v>1056</v>
      </c>
      <c r="D46" s="200">
        <v>15000000</v>
      </c>
      <c r="E46" s="50"/>
      <c r="F46" s="48"/>
      <c r="G46" s="193"/>
      <c r="H46" s="193"/>
      <c r="I46" s="193"/>
      <c r="J46" s="194"/>
      <c r="K46" s="194"/>
      <c r="L46" s="194"/>
      <c r="M46" s="194"/>
      <c r="N46" s="194"/>
      <c r="O46" s="194"/>
      <c r="P46" s="194"/>
      <c r="Q46" s="194"/>
      <c r="R46" s="194"/>
      <c r="S46" s="194"/>
      <c r="T46" s="194"/>
      <c r="U46" s="194"/>
      <c r="V46" s="194"/>
      <c r="W46" s="194"/>
      <c r="X46" s="194"/>
      <c r="Y46" s="194"/>
      <c r="Z46" s="194"/>
    </row>
    <row r="47" spans="1:26" ht="17.25" customHeight="1">
      <c r="A47" s="186"/>
      <c r="B47" s="187"/>
      <c r="C47" s="409"/>
      <c r="D47" s="48"/>
      <c r="E47" s="50"/>
      <c r="F47" s="48"/>
      <c r="G47" s="193"/>
      <c r="H47" s="193"/>
      <c r="I47" s="193"/>
      <c r="J47" s="194"/>
      <c r="K47" s="194"/>
      <c r="L47" s="194"/>
      <c r="M47" s="194"/>
      <c r="N47" s="194"/>
      <c r="O47" s="194"/>
      <c r="P47" s="194"/>
      <c r="Q47" s="194"/>
      <c r="R47" s="194"/>
      <c r="S47" s="194"/>
      <c r="T47" s="194"/>
      <c r="U47" s="194"/>
      <c r="V47" s="194"/>
      <c r="W47" s="194"/>
      <c r="X47" s="194"/>
      <c r="Y47" s="194"/>
      <c r="Z47" s="194"/>
    </row>
    <row r="48" spans="1:26" ht="33" customHeight="1">
      <c r="A48" s="190" t="s">
        <v>1057</v>
      </c>
      <c r="B48" s="195"/>
      <c r="C48" s="415" t="s">
        <v>1058</v>
      </c>
      <c r="D48" s="191">
        <f t="shared" ref="D48:D51" si="4">+D49</f>
        <v>5000000</v>
      </c>
      <c r="E48" s="192">
        <f t="shared" ref="E48:E51" si="5">+D48/$D$319</f>
        <v>1.300341681757952E-3</v>
      </c>
      <c r="F48" s="48"/>
      <c r="G48" s="193"/>
      <c r="H48" s="193"/>
      <c r="I48" s="193"/>
      <c r="J48" s="194"/>
      <c r="K48" s="194"/>
      <c r="L48" s="194"/>
      <c r="M48" s="194"/>
      <c r="N48" s="194"/>
      <c r="O48" s="194"/>
      <c r="P48" s="194"/>
      <c r="Q48" s="194"/>
      <c r="R48" s="194"/>
      <c r="S48" s="194"/>
      <c r="T48" s="194"/>
      <c r="U48" s="194"/>
      <c r="V48" s="194"/>
      <c r="W48" s="194"/>
      <c r="X48" s="194"/>
      <c r="Y48" s="194"/>
      <c r="Z48" s="194"/>
    </row>
    <row r="49" spans="1:26" ht="17.25" customHeight="1">
      <c r="A49" s="190" t="s">
        <v>1059</v>
      </c>
      <c r="B49" s="195"/>
      <c r="C49" s="213" t="s">
        <v>176</v>
      </c>
      <c r="D49" s="191">
        <f t="shared" si="4"/>
        <v>5000000</v>
      </c>
      <c r="E49" s="192">
        <f t="shared" si="5"/>
        <v>1.300341681757952E-3</v>
      </c>
      <c r="F49" s="48"/>
      <c r="G49" s="193"/>
      <c r="H49" s="193"/>
      <c r="I49" s="193"/>
      <c r="J49" s="194"/>
      <c r="K49" s="194"/>
      <c r="L49" s="194"/>
      <c r="M49" s="194"/>
      <c r="N49" s="194"/>
      <c r="O49" s="194"/>
      <c r="P49" s="194"/>
      <c r="Q49" s="194"/>
      <c r="R49" s="194"/>
      <c r="S49" s="194"/>
      <c r="T49" s="194"/>
      <c r="U49" s="194"/>
      <c r="V49" s="194"/>
      <c r="W49" s="194"/>
      <c r="X49" s="194"/>
      <c r="Y49" s="194"/>
      <c r="Z49" s="194"/>
    </row>
    <row r="50" spans="1:26" ht="17.25" customHeight="1">
      <c r="A50" s="190" t="s">
        <v>1060</v>
      </c>
      <c r="B50" s="195"/>
      <c r="C50" s="412" t="s">
        <v>773</v>
      </c>
      <c r="D50" s="191">
        <f t="shared" si="4"/>
        <v>5000000</v>
      </c>
      <c r="E50" s="192">
        <f t="shared" si="5"/>
        <v>1.300341681757952E-3</v>
      </c>
      <c r="F50" s="48"/>
      <c r="G50" s="193"/>
      <c r="H50" s="193"/>
      <c r="I50" s="193"/>
      <c r="J50" s="194"/>
      <c r="K50" s="194"/>
      <c r="L50" s="194"/>
      <c r="M50" s="194"/>
      <c r="N50" s="194"/>
      <c r="O50" s="194"/>
      <c r="P50" s="194"/>
      <c r="Q50" s="194"/>
      <c r="R50" s="194"/>
      <c r="S50" s="194"/>
      <c r="T50" s="194"/>
      <c r="U50" s="194"/>
      <c r="V50" s="194"/>
      <c r="W50" s="194"/>
      <c r="X50" s="194"/>
      <c r="Y50" s="194"/>
      <c r="Z50" s="194"/>
    </row>
    <row r="51" spans="1:26" ht="17.25" customHeight="1">
      <c r="A51" s="186" t="s">
        <v>1061</v>
      </c>
      <c r="B51" s="187"/>
      <c r="C51" s="409" t="s">
        <v>775</v>
      </c>
      <c r="D51" s="48">
        <f t="shared" si="4"/>
        <v>5000000</v>
      </c>
      <c r="E51" s="50">
        <f t="shared" si="5"/>
        <v>1.300341681757952E-3</v>
      </c>
      <c r="F51" s="48"/>
      <c r="G51" s="193"/>
      <c r="H51" s="193"/>
      <c r="I51" s="193"/>
      <c r="J51" s="194"/>
      <c r="K51" s="194"/>
      <c r="L51" s="194"/>
      <c r="M51" s="194"/>
      <c r="N51" s="194"/>
      <c r="O51" s="194"/>
      <c r="P51" s="194"/>
      <c r="Q51" s="194"/>
      <c r="R51" s="194"/>
      <c r="S51" s="194"/>
      <c r="T51" s="194"/>
      <c r="U51" s="194"/>
      <c r="V51" s="194"/>
      <c r="W51" s="194"/>
      <c r="X51" s="194"/>
      <c r="Y51" s="194"/>
      <c r="Z51" s="194"/>
    </row>
    <row r="52" spans="1:26" ht="17.25" customHeight="1">
      <c r="A52" s="186"/>
      <c r="B52" s="201" t="s">
        <v>181</v>
      </c>
      <c r="C52" s="414" t="s">
        <v>1062</v>
      </c>
      <c r="D52" s="200">
        <v>5000000</v>
      </c>
      <c r="E52" s="50"/>
      <c r="F52" s="48"/>
      <c r="G52" s="193"/>
      <c r="H52" s="193"/>
      <c r="I52" s="193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4"/>
      <c r="Y52" s="194"/>
      <c r="Z52" s="194"/>
    </row>
    <row r="53" spans="1:26" ht="17.25" customHeight="1">
      <c r="A53" s="186"/>
      <c r="B53" s="187"/>
      <c r="C53" s="409"/>
      <c r="D53" s="48"/>
      <c r="E53" s="50"/>
      <c r="F53" s="48"/>
      <c r="G53" s="193"/>
      <c r="H53" s="193"/>
      <c r="I53" s="193"/>
      <c r="J53" s="194"/>
      <c r="K53" s="194"/>
      <c r="L53" s="194"/>
      <c r="M53" s="194"/>
      <c r="N53" s="194"/>
      <c r="O53" s="194"/>
      <c r="P53" s="194"/>
      <c r="Q53" s="194"/>
      <c r="R53" s="194"/>
      <c r="S53" s="194"/>
      <c r="T53" s="194"/>
      <c r="U53" s="194"/>
      <c r="V53" s="194"/>
      <c r="W53" s="194"/>
      <c r="X53" s="194"/>
      <c r="Y53" s="194"/>
      <c r="Z53" s="194"/>
    </row>
    <row r="54" spans="1:26" ht="17.25" customHeight="1">
      <c r="A54" s="186"/>
      <c r="B54" s="202"/>
      <c r="C54" s="414"/>
      <c r="D54" s="200"/>
      <c r="E54" s="50"/>
      <c r="F54" s="48"/>
      <c r="G54" s="193"/>
      <c r="H54" s="2"/>
      <c r="I54" s="1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7.25" customHeight="1">
      <c r="A55" s="188" t="s">
        <v>816</v>
      </c>
      <c r="B55" s="189"/>
      <c r="C55" s="412" t="s">
        <v>1063</v>
      </c>
      <c r="D55" s="191">
        <f>+D56+D168+D181+D187+D196+D206+D212+D217+D222+D227</f>
        <v>1422043655.584671</v>
      </c>
      <c r="E55" s="192">
        <f t="shared" ref="E55:E101" si="6">+D55/$D$319</f>
        <v>0.3698285277272394</v>
      </c>
      <c r="F55" s="48"/>
      <c r="G55" s="193"/>
      <c r="H55" s="2"/>
      <c r="I55" s="1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6.5" customHeight="1">
      <c r="A56" s="188" t="s">
        <v>1064</v>
      </c>
      <c r="B56" s="189"/>
      <c r="C56" s="412" t="s">
        <v>1065</v>
      </c>
      <c r="D56" s="191">
        <f>D57+D77+D118+D142+D148+D156+D160+D164</f>
        <v>784389893.0846709</v>
      </c>
      <c r="E56" s="192">
        <f t="shared" si="6"/>
        <v>0.20399497454553223</v>
      </c>
      <c r="F56" s="48"/>
      <c r="G56" s="193"/>
      <c r="H56" s="2"/>
      <c r="I56" s="1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6.5" customHeight="1">
      <c r="A57" s="188" t="s">
        <v>1066</v>
      </c>
      <c r="B57" s="189"/>
      <c r="C57" s="412" t="s">
        <v>172</v>
      </c>
      <c r="D57" s="191">
        <f>+D58+D62+D65+D70+D73</f>
        <v>252141751.09467089</v>
      </c>
      <c r="E57" s="192">
        <f t="shared" si="6"/>
        <v>6.5574085731967852E-2</v>
      </c>
      <c r="F57" s="48"/>
      <c r="G57" s="194"/>
      <c r="H57" s="194"/>
      <c r="I57" s="193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4"/>
      <c r="Y57" s="194"/>
      <c r="Z57" s="194"/>
    </row>
    <row r="58" spans="1:26" ht="17.25" customHeight="1">
      <c r="A58" s="188" t="s">
        <v>1067</v>
      </c>
      <c r="B58" s="189"/>
      <c r="C58" s="213" t="s">
        <v>389</v>
      </c>
      <c r="D58" s="191">
        <f>SUM(D59:D61)</f>
        <v>115045517.27</v>
      </c>
      <c r="E58" s="192">
        <f t="shared" si="6"/>
        <v>2.9919696281117063E-2</v>
      </c>
      <c r="F58" s="48"/>
      <c r="G58" s="193"/>
      <c r="H58" s="194"/>
      <c r="I58" s="193"/>
      <c r="J58" s="194"/>
      <c r="K58" s="194"/>
      <c r="L58" s="194"/>
      <c r="M58" s="194"/>
      <c r="N58" s="194"/>
      <c r="O58" s="194"/>
      <c r="P58" s="194"/>
      <c r="Q58" s="194"/>
      <c r="R58" s="194"/>
      <c r="S58" s="194"/>
      <c r="T58" s="194"/>
      <c r="U58" s="194"/>
      <c r="V58" s="194"/>
      <c r="W58" s="194"/>
      <c r="X58" s="194"/>
      <c r="Y58" s="194"/>
      <c r="Z58" s="194"/>
    </row>
    <row r="59" spans="1:26" ht="17.25" customHeight="1">
      <c r="A59" s="203" t="s">
        <v>1068</v>
      </c>
      <c r="B59" s="204"/>
      <c r="C59" s="221" t="s">
        <v>1069</v>
      </c>
      <c r="D59" s="205">
        <v>104270004</v>
      </c>
      <c r="E59" s="50">
        <f t="shared" si="6"/>
        <v>2.7117326471653679E-2</v>
      </c>
      <c r="F59" s="48"/>
      <c r="G59" s="206"/>
      <c r="H59" s="207"/>
      <c r="I59" s="193"/>
      <c r="J59" s="194"/>
      <c r="K59" s="194"/>
      <c r="L59" s="194"/>
      <c r="M59" s="194"/>
      <c r="N59" s="194"/>
      <c r="O59" s="194"/>
      <c r="P59" s="194"/>
      <c r="Q59" s="194"/>
      <c r="R59" s="194"/>
      <c r="S59" s="194"/>
      <c r="T59" s="194"/>
      <c r="U59" s="194"/>
      <c r="V59" s="194"/>
      <c r="W59" s="194"/>
      <c r="X59" s="194"/>
      <c r="Y59" s="194"/>
      <c r="Z59" s="194"/>
    </row>
    <row r="60" spans="1:26" ht="17.25" customHeight="1">
      <c r="A60" s="203" t="s">
        <v>1070</v>
      </c>
      <c r="B60" s="204"/>
      <c r="C60" s="221" t="s">
        <v>393</v>
      </c>
      <c r="D60" s="48">
        <v>8000000</v>
      </c>
      <c r="E60" s="50">
        <f t="shared" si="6"/>
        <v>2.0805466908127234E-3</v>
      </c>
      <c r="F60" s="48"/>
      <c r="G60" s="206"/>
      <c r="H60" s="207"/>
      <c r="I60" s="193"/>
      <c r="J60" s="194"/>
      <c r="K60" s="194"/>
      <c r="L60" s="194"/>
      <c r="M60" s="194"/>
      <c r="N60" s="194"/>
      <c r="O60" s="194"/>
      <c r="P60" s="194"/>
      <c r="Q60" s="194"/>
      <c r="R60" s="194"/>
      <c r="S60" s="194"/>
      <c r="T60" s="194"/>
      <c r="U60" s="194"/>
      <c r="V60" s="194"/>
      <c r="W60" s="194"/>
      <c r="X60" s="194"/>
      <c r="Y60" s="194"/>
      <c r="Z60" s="194"/>
    </row>
    <row r="61" spans="1:26" ht="17.25" customHeight="1">
      <c r="A61" s="203" t="s">
        <v>1071</v>
      </c>
      <c r="B61" s="204"/>
      <c r="C61" s="221" t="s">
        <v>1072</v>
      </c>
      <c r="D61" s="48">
        <v>2775513.27</v>
      </c>
      <c r="E61" s="50">
        <f t="shared" si="6"/>
        <v>7.2182311865066255E-4</v>
      </c>
      <c r="F61" s="48"/>
      <c r="G61" s="206"/>
      <c r="H61" s="207"/>
      <c r="I61" s="193"/>
      <c r="J61" s="194"/>
      <c r="K61" s="194"/>
      <c r="L61" s="194"/>
      <c r="M61" s="194"/>
      <c r="N61" s="194"/>
      <c r="O61" s="194"/>
      <c r="P61" s="194"/>
      <c r="Q61" s="194"/>
      <c r="R61" s="194"/>
      <c r="S61" s="194"/>
      <c r="T61" s="194"/>
      <c r="U61" s="194"/>
      <c r="V61" s="194"/>
      <c r="W61" s="194"/>
      <c r="X61" s="194"/>
      <c r="Y61" s="194"/>
      <c r="Z61" s="194"/>
    </row>
    <row r="62" spans="1:26" ht="17.25" customHeight="1">
      <c r="A62" s="188" t="s">
        <v>1073</v>
      </c>
      <c r="B62" s="189"/>
      <c r="C62" s="412" t="s">
        <v>401</v>
      </c>
      <c r="D62" s="191">
        <f>SUM(D63:D64)</f>
        <v>9197709.5</v>
      </c>
      <c r="E62" s="192">
        <f t="shared" si="6"/>
        <v>2.3920330079102185E-3</v>
      </c>
      <c r="F62" s="48"/>
      <c r="G62" s="206"/>
      <c r="H62" s="207"/>
      <c r="I62" s="193"/>
      <c r="J62" s="194"/>
      <c r="K62" s="194"/>
      <c r="L62" s="194"/>
      <c r="M62" s="194"/>
      <c r="N62" s="194"/>
      <c r="O62" s="194"/>
      <c r="P62" s="194"/>
      <c r="Q62" s="194"/>
      <c r="R62" s="194"/>
      <c r="S62" s="194"/>
      <c r="T62" s="194"/>
      <c r="U62" s="194"/>
      <c r="V62" s="194"/>
      <c r="W62" s="194"/>
      <c r="X62" s="194"/>
      <c r="Y62" s="194"/>
      <c r="Z62" s="194"/>
    </row>
    <row r="63" spans="1:26" ht="17.25" customHeight="1">
      <c r="A63" s="203" t="s">
        <v>1074</v>
      </c>
      <c r="B63" s="204"/>
      <c r="C63" s="221" t="s">
        <v>1075</v>
      </c>
      <c r="D63" s="48">
        <v>8000000</v>
      </c>
      <c r="E63" s="50">
        <f t="shared" si="6"/>
        <v>2.0805466908127234E-3</v>
      </c>
      <c r="F63" s="48"/>
      <c r="G63" s="206"/>
      <c r="H63" s="207"/>
      <c r="I63" s="193"/>
      <c r="J63" s="194"/>
      <c r="K63" s="194"/>
      <c r="L63" s="194"/>
      <c r="M63" s="194"/>
      <c r="N63" s="194"/>
      <c r="O63" s="194"/>
      <c r="P63" s="194"/>
      <c r="Q63" s="194"/>
      <c r="R63" s="194"/>
      <c r="S63" s="194"/>
      <c r="T63" s="194"/>
      <c r="U63" s="194"/>
      <c r="V63" s="194"/>
      <c r="W63" s="194"/>
      <c r="X63" s="194"/>
      <c r="Y63" s="194"/>
      <c r="Z63" s="194"/>
    </row>
    <row r="64" spans="1:26" ht="17.25" customHeight="1">
      <c r="A64" s="203" t="s">
        <v>1076</v>
      </c>
      <c r="B64" s="204"/>
      <c r="C64" s="221" t="s">
        <v>1077</v>
      </c>
      <c r="D64" s="48">
        <v>1197709.5</v>
      </c>
      <c r="E64" s="50">
        <f t="shared" si="6"/>
        <v>3.1148631709749516E-4</v>
      </c>
      <c r="F64" s="48"/>
      <c r="G64" s="206"/>
      <c r="H64" s="208"/>
      <c r="I64" s="193"/>
      <c r="J64" s="194"/>
      <c r="K64" s="194"/>
      <c r="L64" s="194"/>
      <c r="M64" s="194"/>
      <c r="N64" s="194"/>
      <c r="O64" s="194"/>
      <c r="P64" s="194"/>
      <c r="Q64" s="194"/>
      <c r="R64" s="194"/>
      <c r="S64" s="194"/>
      <c r="T64" s="194"/>
      <c r="U64" s="194"/>
      <c r="V64" s="194"/>
      <c r="W64" s="194"/>
      <c r="X64" s="194"/>
      <c r="Y64" s="194"/>
      <c r="Z64" s="194"/>
    </row>
    <row r="65" spans="1:26" ht="17.25" customHeight="1">
      <c r="A65" s="188" t="s">
        <v>1078</v>
      </c>
      <c r="B65" s="189"/>
      <c r="C65" s="213" t="s">
        <v>413</v>
      </c>
      <c r="D65" s="191">
        <f>SUM(D66:D69)</f>
        <v>90358613.056848481</v>
      </c>
      <c r="E65" s="192">
        <f t="shared" si="6"/>
        <v>2.3499414172731679E-2</v>
      </c>
      <c r="F65" s="48"/>
      <c r="G65" s="206"/>
      <c r="H65" s="208"/>
      <c r="I65" s="193"/>
      <c r="J65" s="194"/>
      <c r="K65" s="194"/>
      <c r="L65" s="194"/>
      <c r="M65" s="194"/>
      <c r="N65" s="194"/>
      <c r="O65" s="194"/>
      <c r="P65" s="194"/>
      <c r="Q65" s="194"/>
      <c r="R65" s="194"/>
      <c r="S65" s="194"/>
      <c r="T65" s="194"/>
      <c r="U65" s="194"/>
      <c r="V65" s="194"/>
      <c r="W65" s="194"/>
      <c r="X65" s="194"/>
      <c r="Y65" s="194"/>
      <c r="Z65" s="194"/>
    </row>
    <row r="66" spans="1:26" ht="17.25" customHeight="1">
      <c r="A66" s="203" t="s">
        <v>1079</v>
      </c>
      <c r="B66" s="204"/>
      <c r="C66" s="409" t="s">
        <v>1080</v>
      </c>
      <c r="D66" s="205">
        <v>49171412.159999996</v>
      </c>
      <c r="E66" s="50">
        <f t="shared" si="6"/>
        <v>1.2787927356509561E-2</v>
      </c>
      <c r="F66" s="48"/>
      <c r="G66" s="206"/>
      <c r="H66" s="208"/>
      <c r="I66" s="193"/>
      <c r="J66" s="194"/>
      <c r="K66" s="194"/>
      <c r="L66" s="194"/>
      <c r="M66" s="194"/>
      <c r="N66" s="194"/>
      <c r="O66" s="194"/>
      <c r="P66" s="194"/>
      <c r="Q66" s="194"/>
      <c r="R66" s="194"/>
      <c r="S66" s="194"/>
      <c r="T66" s="194"/>
      <c r="U66" s="194"/>
      <c r="V66" s="194"/>
      <c r="W66" s="194"/>
      <c r="X66" s="194"/>
      <c r="Y66" s="194"/>
      <c r="Z66" s="194"/>
    </row>
    <row r="67" spans="1:26" ht="16.5" customHeight="1">
      <c r="A67" s="203" t="s">
        <v>1081</v>
      </c>
      <c r="B67" s="204"/>
      <c r="C67" s="409" t="s">
        <v>417</v>
      </c>
      <c r="D67" s="48">
        <v>7777790.7000000002</v>
      </c>
      <c r="E67" s="50">
        <f t="shared" si="6"/>
        <v>2.0227570878398717E-3</v>
      </c>
      <c r="F67" s="48"/>
      <c r="G67" s="206"/>
      <c r="H67" s="207"/>
      <c r="I67" s="193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</row>
    <row r="68" spans="1:26" ht="16.5" customHeight="1">
      <c r="A68" s="203" t="s">
        <v>1082</v>
      </c>
      <c r="B68" s="204"/>
      <c r="C68" s="221" t="s">
        <v>419</v>
      </c>
      <c r="D68" s="48">
        <v>17372636.713985488</v>
      </c>
      <c r="E68" s="50">
        <f t="shared" si="6"/>
        <v>4.5180727282467664E-3</v>
      </c>
      <c r="F68" s="48"/>
      <c r="G68" s="206"/>
      <c r="H68" s="207"/>
      <c r="I68" s="193"/>
      <c r="J68" s="194"/>
      <c r="K68" s="194"/>
      <c r="L68" s="194"/>
      <c r="M68" s="194"/>
      <c r="N68" s="194"/>
      <c r="O68" s="194"/>
      <c r="P68" s="194"/>
      <c r="Q68" s="194"/>
      <c r="R68" s="194"/>
      <c r="S68" s="194"/>
      <c r="T68" s="194"/>
      <c r="U68" s="194"/>
      <c r="V68" s="194"/>
      <c r="W68" s="194"/>
      <c r="X68" s="194"/>
      <c r="Y68" s="194"/>
      <c r="Z68" s="194"/>
    </row>
    <row r="69" spans="1:26" ht="16.5" customHeight="1">
      <c r="A69" s="203" t="s">
        <v>1083</v>
      </c>
      <c r="B69" s="204"/>
      <c r="C69" s="221" t="s">
        <v>1084</v>
      </c>
      <c r="D69" s="48">
        <v>16036773.482862998</v>
      </c>
      <c r="E69" s="50">
        <f t="shared" si="6"/>
        <v>4.1706570001354797E-3</v>
      </c>
      <c r="F69" s="48"/>
      <c r="G69" s="206"/>
      <c r="H69" s="207"/>
      <c r="I69" s="193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4"/>
      <c r="Y69" s="194"/>
      <c r="Z69" s="194"/>
    </row>
    <row r="70" spans="1:26" ht="17.25" customHeight="1">
      <c r="A70" s="188" t="s">
        <v>1085</v>
      </c>
      <c r="B70" s="189"/>
      <c r="C70" s="213" t="s">
        <v>431</v>
      </c>
      <c r="D70" s="191">
        <f>SUM(D71:D72)</f>
        <v>20334118.602804143</v>
      </c>
      <c r="E70" s="192">
        <f t="shared" si="6"/>
        <v>5.2882603962071994E-3</v>
      </c>
      <c r="F70" s="48"/>
      <c r="G70" s="48"/>
      <c r="H70" s="208"/>
      <c r="I70" s="193"/>
      <c r="J70" s="194"/>
      <c r="K70" s="194"/>
      <c r="L70" s="194"/>
      <c r="M70" s="194"/>
      <c r="N70" s="194"/>
      <c r="O70" s="194"/>
      <c r="P70" s="194"/>
      <c r="Q70" s="194"/>
      <c r="R70" s="194"/>
      <c r="S70" s="194"/>
      <c r="T70" s="194"/>
      <c r="U70" s="194"/>
      <c r="V70" s="194"/>
      <c r="W70" s="194"/>
      <c r="X70" s="194"/>
      <c r="Y70" s="194"/>
      <c r="Z70" s="194"/>
    </row>
    <row r="71" spans="1:26" ht="17.25" customHeight="1">
      <c r="A71" s="203" t="s">
        <v>1086</v>
      </c>
      <c r="B71" s="204"/>
      <c r="C71" s="409" t="s">
        <v>1087</v>
      </c>
      <c r="D71" s="48">
        <v>19291343.289839827</v>
      </c>
      <c r="E71" s="50">
        <f t="shared" si="6"/>
        <v>5.0170675553760603E-3</v>
      </c>
      <c r="F71" s="48"/>
      <c r="G71" s="48"/>
      <c r="H71" s="208"/>
      <c r="I71" s="193"/>
      <c r="J71" s="194"/>
      <c r="K71" s="194"/>
      <c r="L71" s="194"/>
      <c r="M71" s="194"/>
      <c r="N71" s="194"/>
      <c r="O71" s="194"/>
      <c r="P71" s="194"/>
      <c r="Q71" s="194"/>
      <c r="R71" s="194"/>
      <c r="S71" s="194"/>
      <c r="T71" s="194"/>
      <c r="U71" s="194"/>
      <c r="V71" s="194"/>
      <c r="W71" s="194"/>
      <c r="X71" s="194"/>
      <c r="Y71" s="194"/>
      <c r="Z71" s="194"/>
    </row>
    <row r="72" spans="1:26" ht="17.25" customHeight="1">
      <c r="A72" s="203" t="s">
        <v>1088</v>
      </c>
      <c r="B72" s="204"/>
      <c r="C72" s="409" t="s">
        <v>1089</v>
      </c>
      <c r="D72" s="48">
        <v>1042775.3129643149</v>
      </c>
      <c r="E72" s="50">
        <f t="shared" si="6"/>
        <v>2.711928408311384E-4</v>
      </c>
      <c r="F72" s="48"/>
      <c r="G72" s="48"/>
      <c r="H72" s="208"/>
      <c r="I72" s="193"/>
      <c r="J72" s="194"/>
      <c r="K72" s="194"/>
      <c r="L72" s="194"/>
      <c r="M72" s="194"/>
      <c r="N72" s="194"/>
      <c r="O72" s="194"/>
      <c r="P72" s="194"/>
      <c r="Q72" s="194"/>
      <c r="R72" s="194"/>
      <c r="S72" s="194"/>
      <c r="T72" s="194"/>
      <c r="U72" s="194"/>
      <c r="V72" s="194"/>
      <c r="W72" s="194"/>
      <c r="X72" s="194"/>
      <c r="Y72" s="194"/>
      <c r="Z72" s="194"/>
    </row>
    <row r="73" spans="1:26" ht="17.25" customHeight="1">
      <c r="A73" s="188" t="s">
        <v>1090</v>
      </c>
      <c r="B73" s="189"/>
      <c r="C73" s="412" t="s">
        <v>443</v>
      </c>
      <c r="D73" s="191">
        <f>SUM(D74:D76)</f>
        <v>17205792.665018253</v>
      </c>
      <c r="E73" s="192">
        <f t="shared" si="6"/>
        <v>4.4746818740016943E-3</v>
      </c>
      <c r="F73" s="48"/>
      <c r="G73" s="48"/>
      <c r="H73" s="208"/>
      <c r="I73" s="193"/>
      <c r="J73" s="194"/>
      <c r="K73" s="194"/>
      <c r="L73" s="194"/>
      <c r="M73" s="194"/>
      <c r="N73" s="194"/>
      <c r="O73" s="194"/>
      <c r="P73" s="194"/>
      <c r="Q73" s="194"/>
      <c r="R73" s="194"/>
      <c r="S73" s="194"/>
      <c r="T73" s="194"/>
      <c r="U73" s="194"/>
      <c r="V73" s="194"/>
      <c r="W73" s="194"/>
      <c r="X73" s="194"/>
      <c r="Y73" s="194"/>
      <c r="Z73" s="194"/>
    </row>
    <row r="74" spans="1:26" ht="17.25" customHeight="1">
      <c r="A74" s="203" t="s">
        <v>1091</v>
      </c>
      <c r="B74" s="204"/>
      <c r="C74" s="409" t="s">
        <v>1092</v>
      </c>
      <c r="D74" s="48">
        <v>10949140.786125306</v>
      </c>
      <c r="E74" s="50">
        <f t="shared" si="6"/>
        <v>2.8475248287269531E-3</v>
      </c>
      <c r="F74" s="48"/>
      <c r="G74" s="48"/>
      <c r="H74" s="208"/>
      <c r="I74" s="193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4"/>
      <c r="Y74" s="194"/>
      <c r="Z74" s="194"/>
    </row>
    <row r="75" spans="1:26" ht="17.25" customHeight="1">
      <c r="A75" s="203" t="s">
        <v>1093</v>
      </c>
      <c r="B75" s="204"/>
      <c r="C75" s="409" t="s">
        <v>1094</v>
      </c>
      <c r="D75" s="48">
        <v>3128325.9388929447</v>
      </c>
      <c r="E75" s="50">
        <f t="shared" si="6"/>
        <v>8.135785224934152E-4</v>
      </c>
      <c r="F75" s="48"/>
      <c r="G75" s="48"/>
      <c r="H75" s="208"/>
      <c r="I75" s="193"/>
      <c r="J75" s="194"/>
      <c r="K75" s="194"/>
      <c r="L75" s="194"/>
      <c r="M75" s="194"/>
      <c r="N75" s="194"/>
      <c r="O75" s="194"/>
      <c r="P75" s="194"/>
      <c r="Q75" s="194"/>
      <c r="R75" s="194"/>
      <c r="S75" s="194"/>
      <c r="T75" s="194"/>
      <c r="U75" s="194"/>
      <c r="V75" s="194"/>
      <c r="W75" s="194"/>
      <c r="X75" s="194"/>
      <c r="Y75" s="194"/>
      <c r="Z75" s="194"/>
    </row>
    <row r="76" spans="1:26" ht="17.25" customHeight="1">
      <c r="A76" s="203" t="s">
        <v>1095</v>
      </c>
      <c r="B76" s="204"/>
      <c r="C76" s="409" t="s">
        <v>1096</v>
      </c>
      <c r="D76" s="205">
        <v>3128325.94</v>
      </c>
      <c r="E76" s="50">
        <f t="shared" si="6"/>
        <v>8.135785227813252E-4</v>
      </c>
      <c r="F76" s="48"/>
      <c r="G76" s="48"/>
      <c r="H76" s="208"/>
      <c r="I76" s="193"/>
      <c r="J76" s="194"/>
      <c r="K76" s="194"/>
      <c r="L76" s="194"/>
      <c r="M76" s="194"/>
      <c r="N76" s="194"/>
      <c r="O76" s="194"/>
      <c r="P76" s="194"/>
      <c r="Q76" s="194"/>
      <c r="R76" s="194"/>
      <c r="S76" s="194"/>
      <c r="T76" s="194"/>
      <c r="U76" s="194"/>
      <c r="V76" s="194"/>
      <c r="W76" s="194"/>
      <c r="X76" s="194"/>
      <c r="Y76" s="194"/>
      <c r="Z76" s="194"/>
    </row>
    <row r="77" spans="1:26" ht="17.25" customHeight="1">
      <c r="A77" s="188" t="s">
        <v>1097</v>
      </c>
      <c r="B77" s="189"/>
      <c r="C77" s="412" t="s">
        <v>173</v>
      </c>
      <c r="D77" s="191">
        <f>+D78+D81+D86+D90+D97+D100+D104+D108+D114+D116</f>
        <v>222084310.99000001</v>
      </c>
      <c r="E77" s="192">
        <f t="shared" si="6"/>
        <v>5.7757097288958531E-2</v>
      </c>
      <c r="F77" s="48"/>
      <c r="G77" s="206"/>
      <c r="H77" s="208"/>
      <c r="I77" s="193"/>
      <c r="J77" s="194"/>
      <c r="K77" s="194"/>
      <c r="L77" s="194"/>
      <c r="M77" s="194"/>
      <c r="N77" s="194"/>
      <c r="O77" s="194"/>
      <c r="P77" s="194"/>
      <c r="Q77" s="194"/>
      <c r="R77" s="194"/>
      <c r="S77" s="194"/>
      <c r="T77" s="194"/>
      <c r="U77" s="194"/>
      <c r="V77" s="194"/>
      <c r="W77" s="194"/>
      <c r="X77" s="194"/>
      <c r="Y77" s="194"/>
      <c r="Z77" s="194"/>
    </row>
    <row r="78" spans="1:26" ht="17.25" customHeight="1">
      <c r="A78" s="190" t="s">
        <v>1098</v>
      </c>
      <c r="B78" s="195"/>
      <c r="C78" s="213" t="s">
        <v>84</v>
      </c>
      <c r="D78" s="191">
        <f>SUM(D79:D80)</f>
        <v>10000000</v>
      </c>
      <c r="E78" s="192">
        <f t="shared" si="6"/>
        <v>2.6006833635159039E-3</v>
      </c>
      <c r="F78" s="48"/>
      <c r="G78" s="206"/>
      <c r="H78" s="208"/>
      <c r="I78" s="193"/>
      <c r="J78" s="194"/>
      <c r="K78" s="194"/>
      <c r="L78" s="194"/>
      <c r="M78" s="194"/>
      <c r="N78" s="194"/>
      <c r="O78" s="194"/>
      <c r="P78" s="194"/>
      <c r="Q78" s="194"/>
      <c r="R78" s="194"/>
      <c r="S78" s="194"/>
      <c r="T78" s="194"/>
      <c r="U78" s="194"/>
      <c r="V78" s="194"/>
      <c r="W78" s="194"/>
      <c r="X78" s="194"/>
      <c r="Y78" s="194"/>
      <c r="Z78" s="194"/>
    </row>
    <row r="79" spans="1:26" ht="17.25" customHeight="1">
      <c r="A79" s="186" t="s">
        <v>1099</v>
      </c>
      <c r="B79" s="187"/>
      <c r="C79" s="409" t="s">
        <v>460</v>
      </c>
      <c r="D79" s="48">
        <v>5000000</v>
      </c>
      <c r="E79" s="50">
        <f t="shared" si="6"/>
        <v>1.300341681757952E-3</v>
      </c>
      <c r="F79" s="48"/>
      <c r="G79" s="206"/>
      <c r="H79" s="208"/>
      <c r="I79" s="193"/>
      <c r="J79" s="194"/>
      <c r="K79" s="194"/>
      <c r="L79" s="194"/>
      <c r="M79" s="194"/>
      <c r="N79" s="194"/>
      <c r="O79" s="194"/>
      <c r="P79" s="194"/>
      <c r="Q79" s="194"/>
      <c r="R79" s="194"/>
      <c r="S79" s="194"/>
      <c r="T79" s="194"/>
      <c r="U79" s="194"/>
      <c r="V79" s="194"/>
      <c r="W79" s="194"/>
      <c r="X79" s="194"/>
      <c r="Y79" s="194"/>
      <c r="Z79" s="194"/>
    </row>
    <row r="80" spans="1:26" ht="17.25" customHeight="1">
      <c r="A80" s="186" t="s">
        <v>1100</v>
      </c>
      <c r="B80" s="187"/>
      <c r="C80" s="409" t="s">
        <v>1101</v>
      </c>
      <c r="D80" s="48">
        <v>5000000</v>
      </c>
      <c r="E80" s="50">
        <f t="shared" si="6"/>
        <v>1.300341681757952E-3</v>
      </c>
      <c r="F80" s="48"/>
      <c r="G80" s="206"/>
      <c r="H80" s="208"/>
      <c r="I80" s="193"/>
      <c r="J80" s="194"/>
      <c r="K80" s="194"/>
      <c r="L80" s="194"/>
      <c r="M80" s="194"/>
      <c r="N80" s="194"/>
      <c r="O80" s="194"/>
      <c r="P80" s="194"/>
      <c r="Q80" s="194"/>
      <c r="R80" s="194"/>
      <c r="S80" s="194"/>
      <c r="T80" s="194"/>
      <c r="U80" s="194"/>
      <c r="V80" s="194"/>
      <c r="W80" s="194"/>
      <c r="X80" s="194"/>
      <c r="Y80" s="194"/>
      <c r="Z80" s="194"/>
    </row>
    <row r="81" spans="1:26" ht="17.25" customHeight="1">
      <c r="A81" s="190" t="s">
        <v>1102</v>
      </c>
      <c r="B81" s="195"/>
      <c r="C81" s="213" t="s">
        <v>468</v>
      </c>
      <c r="D81" s="191">
        <f>SUM(D82:D85)</f>
        <v>4200000</v>
      </c>
      <c r="E81" s="192">
        <f t="shared" si="6"/>
        <v>1.0922870126766797E-3</v>
      </c>
      <c r="F81" s="48"/>
      <c r="G81" s="206"/>
      <c r="H81" s="208"/>
      <c r="I81" s="193"/>
      <c r="J81" s="194"/>
      <c r="K81" s="194"/>
      <c r="L81" s="194"/>
      <c r="M81" s="194"/>
      <c r="N81" s="194"/>
      <c r="O81" s="194"/>
      <c r="P81" s="194"/>
      <c r="Q81" s="194"/>
      <c r="R81" s="194"/>
      <c r="S81" s="194"/>
      <c r="T81" s="194"/>
      <c r="U81" s="194"/>
      <c r="V81" s="194"/>
      <c r="W81" s="194"/>
      <c r="X81" s="194"/>
      <c r="Y81" s="194"/>
      <c r="Z81" s="194"/>
    </row>
    <row r="82" spans="1:26" ht="17.25" customHeight="1">
      <c r="A82" s="186" t="s">
        <v>1103</v>
      </c>
      <c r="B82" s="187"/>
      <c r="C82" s="409" t="s">
        <v>1104</v>
      </c>
      <c r="D82" s="48">
        <v>500000</v>
      </c>
      <c r="E82" s="50">
        <f t="shared" si="6"/>
        <v>1.3003416817579521E-4</v>
      </c>
      <c r="F82" s="48"/>
      <c r="G82" s="206"/>
      <c r="H82" s="208"/>
      <c r="I82" s="193"/>
      <c r="J82" s="194"/>
      <c r="K82" s="194"/>
      <c r="L82" s="194"/>
      <c r="M82" s="194"/>
      <c r="N82" s="194"/>
      <c r="O82" s="194"/>
      <c r="P82" s="194"/>
      <c r="Q82" s="194"/>
      <c r="R82" s="194"/>
      <c r="S82" s="194"/>
      <c r="T82" s="194"/>
      <c r="U82" s="194"/>
      <c r="V82" s="194"/>
      <c r="W82" s="194"/>
      <c r="X82" s="194"/>
      <c r="Y82" s="194"/>
      <c r="Z82" s="194"/>
    </row>
    <row r="83" spans="1:26" ht="17.25" customHeight="1">
      <c r="A83" s="186" t="s">
        <v>1105</v>
      </c>
      <c r="B83" s="187"/>
      <c r="C83" s="409" t="s">
        <v>472</v>
      </c>
      <c r="D83" s="48">
        <v>2500000</v>
      </c>
      <c r="E83" s="50">
        <f t="shared" si="6"/>
        <v>6.5017084087897598E-4</v>
      </c>
      <c r="F83" s="48"/>
      <c r="G83" s="206"/>
      <c r="H83" s="208"/>
      <c r="I83" s="193"/>
      <c r="J83" s="194"/>
      <c r="K83" s="194"/>
      <c r="L83" s="194"/>
      <c r="M83" s="194"/>
      <c r="N83" s="194"/>
      <c r="O83" s="194"/>
      <c r="P83" s="194"/>
      <c r="Q83" s="194"/>
      <c r="R83" s="194"/>
      <c r="S83" s="194"/>
      <c r="T83" s="194"/>
      <c r="U83" s="194"/>
      <c r="V83" s="194"/>
      <c r="W83" s="194"/>
      <c r="X83" s="194"/>
      <c r="Y83" s="194"/>
      <c r="Z83" s="194"/>
    </row>
    <row r="84" spans="1:26" ht="17.25" customHeight="1">
      <c r="A84" s="186" t="s">
        <v>1106</v>
      </c>
      <c r="B84" s="187"/>
      <c r="C84" s="409" t="s">
        <v>474</v>
      </c>
      <c r="D84" s="48">
        <v>0</v>
      </c>
      <c r="E84" s="50">
        <f t="shared" si="6"/>
        <v>0</v>
      </c>
      <c r="F84" s="48"/>
      <c r="G84" s="206"/>
      <c r="H84" s="208"/>
      <c r="I84" s="193"/>
      <c r="J84" s="194"/>
      <c r="K84" s="194"/>
      <c r="L84" s="194"/>
      <c r="M84" s="194"/>
      <c r="N84" s="194"/>
      <c r="O84" s="194"/>
      <c r="P84" s="194"/>
      <c r="Q84" s="194"/>
      <c r="R84" s="194"/>
      <c r="S84" s="194"/>
      <c r="T84" s="194"/>
      <c r="U84" s="194"/>
      <c r="V84" s="194"/>
      <c r="W84" s="194"/>
      <c r="X84" s="194"/>
      <c r="Y84" s="194"/>
      <c r="Z84" s="194"/>
    </row>
    <row r="85" spans="1:26" ht="17.25" customHeight="1">
      <c r="A85" s="186" t="s">
        <v>1107</v>
      </c>
      <c r="B85" s="187"/>
      <c r="C85" s="409" t="s">
        <v>476</v>
      </c>
      <c r="D85" s="48">
        <v>1200000</v>
      </c>
      <c r="E85" s="50">
        <f t="shared" si="6"/>
        <v>3.1208200362190848E-4</v>
      </c>
      <c r="F85" s="48"/>
      <c r="G85" s="206"/>
      <c r="H85" s="208"/>
      <c r="I85" s="193"/>
      <c r="J85" s="194"/>
      <c r="K85" s="194"/>
      <c r="L85" s="194"/>
      <c r="M85" s="194"/>
      <c r="N85" s="194"/>
      <c r="O85" s="194"/>
      <c r="P85" s="194"/>
      <c r="Q85" s="194"/>
      <c r="R85" s="194"/>
      <c r="S85" s="194"/>
      <c r="T85" s="194"/>
      <c r="U85" s="194"/>
      <c r="V85" s="194"/>
      <c r="W85" s="194"/>
      <c r="X85" s="194"/>
      <c r="Y85" s="194"/>
      <c r="Z85" s="194"/>
    </row>
    <row r="86" spans="1:26" ht="17.25" customHeight="1">
      <c r="A86" s="188" t="s">
        <v>1108</v>
      </c>
      <c r="B86" s="189"/>
      <c r="C86" s="213" t="s">
        <v>480</v>
      </c>
      <c r="D86" s="191">
        <f>SUM(D87:D89)</f>
        <v>6800000</v>
      </c>
      <c r="E86" s="192">
        <f t="shared" si="6"/>
        <v>1.7684646871908149E-3</v>
      </c>
      <c r="F86" s="48"/>
      <c r="G86" s="206"/>
      <c r="H86" s="208"/>
      <c r="I86" s="193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4"/>
      <c r="Y86" s="194"/>
      <c r="Z86" s="194"/>
    </row>
    <row r="87" spans="1:26" ht="17.25" customHeight="1">
      <c r="A87" s="203" t="s">
        <v>1109</v>
      </c>
      <c r="B87" s="187"/>
      <c r="C87" s="409" t="s">
        <v>1110</v>
      </c>
      <c r="D87" s="48">
        <v>5000000</v>
      </c>
      <c r="E87" s="50">
        <f t="shared" si="6"/>
        <v>1.300341681757952E-3</v>
      </c>
      <c r="F87" s="48"/>
      <c r="G87" s="206"/>
      <c r="H87" s="208"/>
      <c r="I87" s="193"/>
      <c r="J87" s="194"/>
      <c r="K87" s="194"/>
      <c r="L87" s="194"/>
      <c r="M87" s="194"/>
      <c r="N87" s="194"/>
      <c r="O87" s="194"/>
      <c r="P87" s="194"/>
      <c r="Q87" s="194"/>
      <c r="R87" s="194"/>
      <c r="S87" s="194"/>
      <c r="T87" s="194"/>
      <c r="U87" s="194"/>
      <c r="V87" s="194"/>
      <c r="W87" s="194"/>
      <c r="X87" s="194"/>
      <c r="Y87" s="194"/>
      <c r="Z87" s="194"/>
    </row>
    <row r="88" spans="1:26" ht="17.25" customHeight="1">
      <c r="A88" s="203" t="s">
        <v>1111</v>
      </c>
      <c r="B88" s="187"/>
      <c r="C88" s="409" t="s">
        <v>484</v>
      </c>
      <c r="D88" s="48">
        <v>1500000</v>
      </c>
      <c r="E88" s="50">
        <f t="shared" si="6"/>
        <v>3.9010250452738561E-4</v>
      </c>
      <c r="F88" s="48"/>
      <c r="G88" s="206"/>
      <c r="H88" s="208"/>
      <c r="I88" s="193"/>
      <c r="J88" s="194"/>
      <c r="K88" s="194"/>
      <c r="L88" s="194"/>
      <c r="M88" s="194"/>
      <c r="N88" s="194"/>
      <c r="O88" s="194"/>
      <c r="P88" s="194"/>
      <c r="Q88" s="194"/>
      <c r="R88" s="194"/>
      <c r="S88" s="194"/>
      <c r="T88" s="194"/>
      <c r="U88" s="194"/>
      <c r="V88" s="194"/>
      <c r="W88" s="194"/>
      <c r="X88" s="194"/>
      <c r="Y88" s="194"/>
      <c r="Z88" s="194"/>
    </row>
    <row r="89" spans="1:26" ht="17.25" customHeight="1">
      <c r="A89" s="203" t="s">
        <v>1112</v>
      </c>
      <c r="B89" s="187"/>
      <c r="C89" s="409" t="s">
        <v>486</v>
      </c>
      <c r="D89" s="48">
        <v>300000</v>
      </c>
      <c r="E89" s="50">
        <f t="shared" si="6"/>
        <v>7.8020500905477119E-5</v>
      </c>
      <c r="F89" s="48"/>
      <c r="G89" s="206"/>
      <c r="H89" s="208"/>
      <c r="I89" s="193"/>
      <c r="J89" s="194"/>
      <c r="K89" s="194"/>
      <c r="L89" s="194"/>
      <c r="M89" s="194"/>
      <c r="N89" s="194"/>
      <c r="O89" s="194"/>
      <c r="P89" s="194"/>
      <c r="Q89" s="194"/>
      <c r="R89" s="194"/>
      <c r="S89" s="194"/>
      <c r="T89" s="194"/>
      <c r="U89" s="194"/>
      <c r="V89" s="194"/>
      <c r="W89" s="194"/>
      <c r="X89" s="194"/>
      <c r="Y89" s="194"/>
      <c r="Z89" s="194"/>
    </row>
    <row r="90" spans="1:26" ht="17.25" customHeight="1">
      <c r="A90" s="188" t="s">
        <v>1113</v>
      </c>
      <c r="B90" s="189"/>
      <c r="C90" s="213" t="s">
        <v>496</v>
      </c>
      <c r="D90" s="191">
        <f>SUM(D91:D94)</f>
        <v>103500000</v>
      </c>
      <c r="E90" s="192">
        <f t="shared" si="6"/>
        <v>2.6917072812389607E-2</v>
      </c>
      <c r="F90" s="48"/>
      <c r="G90" s="206"/>
      <c r="H90" s="208"/>
      <c r="I90" s="193"/>
      <c r="J90" s="194"/>
      <c r="K90" s="194"/>
      <c r="L90" s="194"/>
      <c r="M90" s="194"/>
      <c r="N90" s="194"/>
      <c r="O90" s="194"/>
      <c r="P90" s="194"/>
      <c r="Q90" s="194"/>
      <c r="R90" s="194"/>
      <c r="S90" s="194"/>
      <c r="T90" s="194"/>
      <c r="U90" s="194"/>
      <c r="V90" s="194"/>
      <c r="W90" s="194"/>
      <c r="X90" s="194"/>
      <c r="Y90" s="194"/>
      <c r="Z90" s="194"/>
    </row>
    <row r="91" spans="1:26" ht="17.25" customHeight="1">
      <c r="A91" s="203" t="s">
        <v>1114</v>
      </c>
      <c r="B91" s="204"/>
      <c r="C91" s="221" t="s">
        <v>1115</v>
      </c>
      <c r="D91" s="48">
        <v>12000000</v>
      </c>
      <c r="E91" s="50">
        <f t="shared" si="6"/>
        <v>3.1208200362190849E-3</v>
      </c>
      <c r="F91" s="48"/>
      <c r="G91" s="206"/>
      <c r="H91" s="208"/>
      <c r="I91" s="193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4"/>
      <c r="Y91" s="194"/>
      <c r="Z91" s="194"/>
    </row>
    <row r="92" spans="1:26" ht="17.25" customHeight="1">
      <c r="A92" s="203" t="s">
        <v>1116</v>
      </c>
      <c r="B92" s="204"/>
      <c r="C92" s="409" t="s">
        <v>1117</v>
      </c>
      <c r="D92" s="48">
        <v>12000000</v>
      </c>
      <c r="E92" s="50">
        <f t="shared" si="6"/>
        <v>3.1208200362190849E-3</v>
      </c>
      <c r="F92" s="48"/>
      <c r="G92" s="206"/>
      <c r="H92" s="208"/>
      <c r="I92" s="193"/>
      <c r="J92" s="194"/>
      <c r="K92" s="194"/>
      <c r="L92" s="194"/>
      <c r="M92" s="194"/>
      <c r="N92" s="194"/>
      <c r="O92" s="194"/>
      <c r="P92" s="194"/>
      <c r="Q92" s="194"/>
      <c r="R92" s="194"/>
      <c r="S92" s="194"/>
      <c r="T92" s="194"/>
      <c r="U92" s="194"/>
      <c r="V92" s="194"/>
      <c r="W92" s="194"/>
      <c r="X92" s="194"/>
      <c r="Y92" s="194"/>
      <c r="Z92" s="194"/>
    </row>
    <row r="93" spans="1:26" ht="17.25" customHeight="1">
      <c r="A93" s="203" t="s">
        <v>1118</v>
      </c>
      <c r="B93" s="204"/>
      <c r="C93" s="221" t="s">
        <v>1119</v>
      </c>
      <c r="D93" s="48">
        <v>25000000</v>
      </c>
      <c r="E93" s="50">
        <f t="shared" si="6"/>
        <v>6.50170840878976E-3</v>
      </c>
      <c r="F93" s="48"/>
      <c r="G93" s="206"/>
      <c r="H93" s="208"/>
      <c r="I93" s="193"/>
      <c r="J93" s="194"/>
      <c r="K93" s="194"/>
      <c r="L93" s="194"/>
      <c r="M93" s="194"/>
      <c r="N93" s="194"/>
      <c r="O93" s="194"/>
      <c r="P93" s="194"/>
      <c r="Q93" s="194"/>
      <c r="R93" s="194"/>
      <c r="S93" s="194"/>
      <c r="T93" s="194"/>
      <c r="U93" s="194"/>
      <c r="V93" s="194"/>
      <c r="W93" s="194"/>
      <c r="X93" s="194"/>
      <c r="Y93" s="194"/>
      <c r="Z93" s="194"/>
    </row>
    <row r="94" spans="1:26" ht="17.25" customHeight="1">
      <c r="A94" s="203" t="s">
        <v>1120</v>
      </c>
      <c r="B94" s="204"/>
      <c r="C94" s="409" t="s">
        <v>1121</v>
      </c>
      <c r="D94" s="48">
        <f>SUM(D95:D96)</f>
        <v>54500000</v>
      </c>
      <c r="E94" s="50">
        <f t="shared" si="6"/>
        <v>1.4173724331161677E-2</v>
      </c>
      <c r="F94" s="48"/>
      <c r="G94" s="206"/>
      <c r="H94" s="208"/>
      <c r="I94" s="193"/>
      <c r="J94" s="194"/>
      <c r="K94" s="194"/>
      <c r="L94" s="194"/>
      <c r="M94" s="194"/>
      <c r="N94" s="194"/>
      <c r="O94" s="194"/>
      <c r="P94" s="194"/>
      <c r="Q94" s="194"/>
      <c r="R94" s="194"/>
      <c r="S94" s="194"/>
      <c r="T94" s="194"/>
      <c r="U94" s="194"/>
      <c r="V94" s="194"/>
      <c r="W94" s="194"/>
      <c r="X94" s="194"/>
      <c r="Y94" s="194"/>
      <c r="Z94" s="194"/>
    </row>
    <row r="95" spans="1:26" ht="17.25" customHeight="1">
      <c r="A95" s="203"/>
      <c r="B95" s="209" t="s">
        <v>181</v>
      </c>
      <c r="C95" s="416" t="s">
        <v>1122</v>
      </c>
      <c r="D95" s="210">
        <v>1500000</v>
      </c>
      <c r="E95" s="50">
        <f t="shared" si="6"/>
        <v>3.9010250452738561E-4</v>
      </c>
      <c r="F95" s="48"/>
      <c r="G95" s="206"/>
      <c r="H95" s="208"/>
      <c r="I95" s="193"/>
      <c r="J95" s="194"/>
      <c r="K95" s="194"/>
      <c r="L95" s="194"/>
      <c r="M95" s="194"/>
      <c r="N95" s="194"/>
      <c r="O95" s="194"/>
      <c r="P95" s="194"/>
      <c r="Q95" s="194"/>
      <c r="R95" s="194"/>
      <c r="S95" s="194"/>
      <c r="T95" s="194"/>
      <c r="U95" s="194"/>
      <c r="V95" s="194"/>
      <c r="W95" s="194"/>
      <c r="X95" s="194"/>
      <c r="Y95" s="194"/>
      <c r="Z95" s="194"/>
    </row>
    <row r="96" spans="1:26" ht="17.25" customHeight="1">
      <c r="A96" s="203"/>
      <c r="B96" s="209" t="s">
        <v>189</v>
      </c>
      <c r="C96" s="417" t="s">
        <v>1123</v>
      </c>
      <c r="D96" s="210">
        <v>53000000</v>
      </c>
      <c r="E96" s="50">
        <f t="shared" si="6"/>
        <v>1.3783621826634292E-2</v>
      </c>
      <c r="F96" s="48"/>
      <c r="G96" s="206"/>
      <c r="H96" s="208"/>
      <c r="I96" s="193"/>
      <c r="J96" s="194"/>
      <c r="K96" s="194"/>
      <c r="L96" s="194"/>
      <c r="M96" s="194"/>
      <c r="N96" s="194"/>
      <c r="O96" s="194"/>
      <c r="P96" s="194"/>
      <c r="Q96" s="194"/>
      <c r="R96" s="194"/>
      <c r="S96" s="194"/>
      <c r="T96" s="194"/>
      <c r="U96" s="194"/>
      <c r="V96" s="194"/>
      <c r="W96" s="194"/>
      <c r="X96" s="194"/>
      <c r="Y96" s="194"/>
      <c r="Z96" s="194"/>
    </row>
    <row r="97" spans="1:26" ht="17.25" customHeight="1">
      <c r="A97" s="188" t="s">
        <v>1124</v>
      </c>
      <c r="B97" s="189"/>
      <c r="C97" s="412" t="s">
        <v>1125</v>
      </c>
      <c r="D97" s="191">
        <f>SUM(D98:D99)</f>
        <v>800000</v>
      </c>
      <c r="E97" s="192">
        <f t="shared" si="6"/>
        <v>2.0805466908127232E-4</v>
      </c>
      <c r="F97" s="48"/>
      <c r="G97" s="206"/>
      <c r="H97" s="208"/>
      <c r="I97" s="193"/>
      <c r="J97" s="194"/>
      <c r="K97" s="194"/>
      <c r="L97" s="194"/>
      <c r="M97" s="194"/>
      <c r="N97" s="194"/>
      <c r="O97" s="194"/>
      <c r="P97" s="194"/>
      <c r="Q97" s="194"/>
      <c r="R97" s="194"/>
      <c r="S97" s="194"/>
      <c r="T97" s="194"/>
      <c r="U97" s="194"/>
      <c r="V97" s="194"/>
      <c r="W97" s="194"/>
      <c r="X97" s="194"/>
      <c r="Y97" s="194"/>
      <c r="Z97" s="194"/>
    </row>
    <row r="98" spans="1:26" ht="17.25" customHeight="1">
      <c r="A98" s="203" t="s">
        <v>1126</v>
      </c>
      <c r="B98" s="204"/>
      <c r="C98" s="221" t="s">
        <v>514</v>
      </c>
      <c r="D98" s="48">
        <v>300000</v>
      </c>
      <c r="E98" s="50">
        <f t="shared" si="6"/>
        <v>7.8020500905477119E-5</v>
      </c>
      <c r="F98" s="48"/>
      <c r="G98" s="206"/>
      <c r="H98" s="208"/>
      <c r="I98" s="193"/>
      <c r="J98" s="194"/>
      <c r="K98" s="194"/>
      <c r="L98" s="194"/>
      <c r="M98" s="194"/>
      <c r="N98" s="194"/>
      <c r="O98" s="194"/>
      <c r="P98" s="194"/>
      <c r="Q98" s="194"/>
      <c r="R98" s="194"/>
      <c r="S98" s="194"/>
      <c r="T98" s="194"/>
      <c r="U98" s="194"/>
      <c r="V98" s="194"/>
      <c r="W98" s="194"/>
      <c r="X98" s="194"/>
      <c r="Y98" s="194"/>
      <c r="Z98" s="194"/>
    </row>
    <row r="99" spans="1:26" ht="16.5" customHeight="1">
      <c r="A99" s="203" t="s">
        <v>1127</v>
      </c>
      <c r="B99" s="204"/>
      <c r="C99" s="409" t="s">
        <v>516</v>
      </c>
      <c r="D99" s="48">
        <v>500000</v>
      </c>
      <c r="E99" s="50">
        <f t="shared" si="6"/>
        <v>1.3003416817579521E-4</v>
      </c>
      <c r="F99" s="48"/>
      <c r="G99" s="206"/>
      <c r="H99" s="208"/>
      <c r="I99" s="193"/>
      <c r="J99" s="194"/>
      <c r="K99" s="194"/>
      <c r="L99" s="194"/>
      <c r="M99" s="194"/>
      <c r="N99" s="194"/>
      <c r="O99" s="194"/>
      <c r="P99" s="194"/>
      <c r="Q99" s="194"/>
      <c r="R99" s="194"/>
      <c r="S99" s="194"/>
      <c r="T99" s="194"/>
      <c r="U99" s="194"/>
      <c r="V99" s="194"/>
      <c r="W99" s="194"/>
      <c r="X99" s="194"/>
      <c r="Y99" s="194"/>
      <c r="Z99" s="194"/>
    </row>
    <row r="100" spans="1:26" ht="17.25" customHeight="1">
      <c r="A100" s="188" t="s">
        <v>1128</v>
      </c>
      <c r="B100" s="189"/>
      <c r="C100" s="213" t="s">
        <v>522</v>
      </c>
      <c r="D100" s="191">
        <f>SUM(D101)</f>
        <v>23284310.990000002</v>
      </c>
      <c r="E100" s="192">
        <f t="shared" si="6"/>
        <v>6.0555120222623533E-3</v>
      </c>
      <c r="F100" s="48"/>
      <c r="G100" s="206"/>
      <c r="H100" s="208"/>
      <c r="I100" s="193"/>
      <c r="J100" s="194"/>
      <c r="K100" s="194"/>
      <c r="L100" s="194"/>
      <c r="M100" s="194"/>
      <c r="N100" s="194"/>
      <c r="O100" s="194"/>
      <c r="P100" s="194"/>
      <c r="Q100" s="194"/>
      <c r="R100" s="194"/>
      <c r="S100" s="194"/>
      <c r="T100" s="194"/>
      <c r="U100" s="194"/>
      <c r="V100" s="194"/>
      <c r="W100" s="194"/>
      <c r="X100" s="194"/>
      <c r="Y100" s="194"/>
      <c r="Z100" s="194"/>
    </row>
    <row r="101" spans="1:26" ht="17.25" customHeight="1">
      <c r="A101" s="203" t="s">
        <v>1129</v>
      </c>
      <c r="B101" s="204"/>
      <c r="C101" s="221" t="s">
        <v>1130</v>
      </c>
      <c r="D101" s="48">
        <f>SUM(D102:D103)</f>
        <v>23284310.990000002</v>
      </c>
      <c r="E101" s="50">
        <f t="shared" si="6"/>
        <v>6.0555120222623533E-3</v>
      </c>
      <c r="F101" s="48"/>
      <c r="G101" s="206"/>
      <c r="H101" s="208"/>
      <c r="I101" s="193"/>
      <c r="J101" s="194"/>
      <c r="K101" s="194"/>
      <c r="L101" s="194"/>
      <c r="M101" s="194"/>
      <c r="N101" s="194"/>
      <c r="O101" s="194"/>
      <c r="P101" s="194"/>
      <c r="Q101" s="194"/>
      <c r="R101" s="194"/>
      <c r="S101" s="194"/>
      <c r="T101" s="194"/>
      <c r="U101" s="194"/>
      <c r="V101" s="194"/>
      <c r="W101" s="194"/>
      <c r="X101" s="194"/>
      <c r="Y101" s="194"/>
      <c r="Z101" s="194"/>
    </row>
    <row r="102" spans="1:26" ht="17.25" customHeight="1">
      <c r="A102" s="211" t="s">
        <v>1131</v>
      </c>
      <c r="B102" s="209" t="s">
        <v>181</v>
      </c>
      <c r="C102" s="417" t="s">
        <v>1132</v>
      </c>
      <c r="D102" s="210">
        <v>4284310.99</v>
      </c>
      <c r="E102" s="50"/>
      <c r="F102" s="48"/>
      <c r="G102" s="206"/>
      <c r="H102" s="208"/>
      <c r="I102" s="193"/>
      <c r="J102" s="194"/>
      <c r="K102" s="194"/>
      <c r="L102" s="194"/>
      <c r="M102" s="194"/>
      <c r="N102" s="194"/>
      <c r="O102" s="194"/>
      <c r="P102" s="194"/>
      <c r="Q102" s="194"/>
      <c r="R102" s="194"/>
      <c r="S102" s="194"/>
      <c r="T102" s="194"/>
      <c r="U102" s="194"/>
      <c r="V102" s="194"/>
      <c r="W102" s="194"/>
      <c r="X102" s="194"/>
      <c r="Y102" s="194"/>
      <c r="Z102" s="194"/>
    </row>
    <row r="103" spans="1:26" ht="17.25" customHeight="1">
      <c r="A103" s="203" t="s">
        <v>1133</v>
      </c>
      <c r="B103" s="209" t="s">
        <v>189</v>
      </c>
      <c r="C103" s="417" t="s">
        <v>1134</v>
      </c>
      <c r="D103" s="210">
        <f>19000000</f>
        <v>19000000</v>
      </c>
      <c r="E103" s="192"/>
      <c r="F103" s="48"/>
      <c r="G103" s="206"/>
      <c r="H103" s="194"/>
      <c r="I103" s="193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4"/>
      <c r="Y103" s="194"/>
      <c r="Z103" s="194"/>
    </row>
    <row r="104" spans="1:26" ht="16.5" customHeight="1">
      <c r="A104" s="188" t="s">
        <v>1135</v>
      </c>
      <c r="B104" s="189"/>
      <c r="C104" s="213" t="s">
        <v>530</v>
      </c>
      <c r="D104" s="191">
        <f>SUM(D105:D107)</f>
        <v>5500000</v>
      </c>
      <c r="E104" s="192">
        <f t="shared" ref="E104:E166" si="7">+D104/$D$319</f>
        <v>1.4303758499337473E-3</v>
      </c>
      <c r="F104" s="48"/>
      <c r="G104" s="206"/>
      <c r="H104" s="194"/>
      <c r="I104" s="193"/>
      <c r="J104" s="194"/>
      <c r="K104" s="194"/>
      <c r="L104" s="194"/>
      <c r="M104" s="194"/>
      <c r="N104" s="194"/>
      <c r="O104" s="194"/>
      <c r="P104" s="194"/>
      <c r="Q104" s="194"/>
      <c r="R104" s="194"/>
      <c r="S104" s="194"/>
      <c r="T104" s="194"/>
      <c r="U104" s="194"/>
      <c r="V104" s="194"/>
      <c r="W104" s="194"/>
      <c r="X104" s="194"/>
      <c r="Y104" s="194"/>
      <c r="Z104" s="194"/>
    </row>
    <row r="105" spans="1:26" ht="17.25" customHeight="1">
      <c r="A105" s="203" t="s">
        <v>1136</v>
      </c>
      <c r="B105" s="204"/>
      <c r="C105" s="409" t="s">
        <v>532</v>
      </c>
      <c r="D105" s="48">
        <v>3000000</v>
      </c>
      <c r="E105" s="50">
        <f t="shared" si="7"/>
        <v>7.8020500905477122E-4</v>
      </c>
      <c r="F105" s="48"/>
      <c r="G105" s="206"/>
      <c r="H105" s="194"/>
      <c r="I105" s="193"/>
      <c r="J105" s="194"/>
      <c r="K105" s="194"/>
      <c r="L105" s="194"/>
      <c r="M105" s="194"/>
      <c r="N105" s="194"/>
      <c r="O105" s="194"/>
      <c r="P105" s="194"/>
      <c r="Q105" s="194"/>
      <c r="R105" s="194"/>
      <c r="S105" s="194"/>
      <c r="T105" s="194"/>
      <c r="U105" s="194"/>
      <c r="V105" s="194"/>
      <c r="W105" s="194"/>
      <c r="X105" s="194"/>
      <c r="Y105" s="194"/>
      <c r="Z105" s="194"/>
    </row>
    <row r="106" spans="1:26" ht="17.25" customHeight="1">
      <c r="A106" s="203" t="s">
        <v>1137</v>
      </c>
      <c r="B106" s="204"/>
      <c r="C106" s="409" t="s">
        <v>534</v>
      </c>
      <c r="D106" s="48">
        <v>2000000</v>
      </c>
      <c r="E106" s="50">
        <f t="shared" si="7"/>
        <v>5.2013667270318085E-4</v>
      </c>
      <c r="F106" s="48"/>
      <c r="G106" s="206"/>
      <c r="H106" s="194"/>
      <c r="I106" s="193"/>
      <c r="J106" s="194"/>
      <c r="K106" s="194"/>
      <c r="L106" s="194"/>
      <c r="M106" s="194"/>
      <c r="N106" s="194"/>
      <c r="O106" s="194"/>
      <c r="P106" s="194"/>
      <c r="Q106" s="194"/>
      <c r="R106" s="194"/>
      <c r="S106" s="194"/>
      <c r="T106" s="194"/>
      <c r="U106" s="194"/>
      <c r="V106" s="194"/>
      <c r="W106" s="194"/>
      <c r="X106" s="194"/>
      <c r="Y106" s="194"/>
      <c r="Z106" s="194"/>
    </row>
    <row r="107" spans="1:26" ht="17.25" customHeight="1">
      <c r="A107" s="203" t="s">
        <v>1138</v>
      </c>
      <c r="B107" s="204"/>
      <c r="C107" s="409" t="s">
        <v>536</v>
      </c>
      <c r="D107" s="48">
        <v>500000</v>
      </c>
      <c r="E107" s="50">
        <f t="shared" si="7"/>
        <v>1.3003416817579521E-4</v>
      </c>
      <c r="F107" s="48"/>
      <c r="G107" s="206"/>
      <c r="H107" s="194"/>
      <c r="I107" s="193"/>
      <c r="J107" s="194"/>
      <c r="K107" s="194"/>
      <c r="L107" s="194"/>
      <c r="M107" s="194"/>
      <c r="N107" s="194"/>
      <c r="O107" s="194"/>
      <c r="P107" s="194"/>
      <c r="Q107" s="194"/>
      <c r="R107" s="194"/>
      <c r="S107" s="194"/>
      <c r="T107" s="194"/>
      <c r="U107" s="194"/>
      <c r="V107" s="194"/>
      <c r="W107" s="194"/>
      <c r="X107" s="194"/>
      <c r="Y107" s="194"/>
      <c r="Z107" s="194"/>
    </row>
    <row r="108" spans="1:26" ht="17.25" customHeight="1">
      <c r="A108" s="188" t="s">
        <v>1139</v>
      </c>
      <c r="B108" s="189"/>
      <c r="C108" s="412" t="s">
        <v>538</v>
      </c>
      <c r="D108" s="191">
        <f>SUM(D109:D113)</f>
        <v>65000000</v>
      </c>
      <c r="E108" s="192">
        <f t="shared" si="7"/>
        <v>1.6904441862853375E-2</v>
      </c>
      <c r="F108" s="48"/>
      <c r="G108" s="206"/>
      <c r="H108" s="194"/>
      <c r="I108" s="193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4"/>
      <c r="Y108" s="194"/>
      <c r="Z108" s="194"/>
    </row>
    <row r="109" spans="1:26" ht="17.25" customHeight="1">
      <c r="A109" s="203" t="s">
        <v>1140</v>
      </c>
      <c r="B109" s="204"/>
      <c r="C109" s="221" t="s">
        <v>1141</v>
      </c>
      <c r="D109" s="48">
        <v>5000000</v>
      </c>
      <c r="E109" s="50">
        <f t="shared" si="7"/>
        <v>1.300341681757952E-3</v>
      </c>
      <c r="F109" s="48"/>
      <c r="G109" s="206"/>
      <c r="H109" s="194"/>
      <c r="I109" s="193"/>
      <c r="J109" s="194"/>
      <c r="K109" s="194"/>
      <c r="L109" s="194"/>
      <c r="M109" s="194"/>
      <c r="N109" s="194"/>
      <c r="O109" s="194"/>
      <c r="P109" s="194"/>
      <c r="Q109" s="194"/>
      <c r="R109" s="194"/>
      <c r="S109" s="194"/>
      <c r="T109" s="194"/>
      <c r="U109" s="194"/>
      <c r="V109" s="194"/>
      <c r="W109" s="194"/>
      <c r="X109" s="194"/>
      <c r="Y109" s="194"/>
      <c r="Z109" s="194"/>
    </row>
    <row r="110" spans="1:26" ht="16.5" customHeight="1">
      <c r="A110" s="203" t="s">
        <v>1142</v>
      </c>
      <c r="B110" s="204"/>
      <c r="C110" s="409" t="s">
        <v>548</v>
      </c>
      <c r="D110" s="48">
        <v>55000000</v>
      </c>
      <c r="E110" s="50">
        <f t="shared" si="7"/>
        <v>1.4303758499337472E-2</v>
      </c>
      <c r="F110" s="48"/>
      <c r="G110" s="206"/>
      <c r="H110" s="2"/>
      <c r="I110" s="2"/>
      <c r="J110" s="194"/>
      <c r="K110" s="194"/>
      <c r="L110" s="194"/>
      <c r="M110" s="194"/>
      <c r="N110" s="194"/>
      <c r="O110" s="194"/>
      <c r="P110" s="194"/>
      <c r="Q110" s="194"/>
      <c r="R110" s="194"/>
      <c r="S110" s="194"/>
      <c r="T110" s="194"/>
      <c r="U110" s="194"/>
      <c r="V110" s="194"/>
      <c r="W110" s="194"/>
      <c r="X110" s="194"/>
      <c r="Y110" s="194"/>
      <c r="Z110" s="194"/>
    </row>
    <row r="111" spans="1:26" ht="16.5" customHeight="1">
      <c r="A111" s="203" t="s">
        <v>1143</v>
      </c>
      <c r="B111" s="204"/>
      <c r="C111" s="221" t="s">
        <v>552</v>
      </c>
      <c r="D111" s="48">
        <v>2000000</v>
      </c>
      <c r="E111" s="50">
        <f t="shared" si="7"/>
        <v>5.2013667270318085E-4</v>
      </c>
      <c r="F111" s="48"/>
      <c r="G111" s="206"/>
      <c r="H111" s="2"/>
      <c r="I111" s="2"/>
      <c r="J111" s="194"/>
      <c r="K111" s="194"/>
      <c r="L111" s="194"/>
      <c r="M111" s="194"/>
      <c r="N111" s="194"/>
      <c r="O111" s="194"/>
      <c r="P111" s="194"/>
      <c r="Q111" s="194"/>
      <c r="R111" s="194"/>
      <c r="S111" s="194"/>
      <c r="T111" s="194"/>
      <c r="U111" s="194"/>
      <c r="V111" s="194"/>
      <c r="W111" s="194"/>
      <c r="X111" s="194"/>
      <c r="Y111" s="194"/>
      <c r="Z111" s="194"/>
    </row>
    <row r="112" spans="1:26" ht="16.5" customHeight="1">
      <c r="A112" s="203" t="s">
        <v>1144</v>
      </c>
      <c r="B112" s="204"/>
      <c r="C112" s="221" t="s">
        <v>554</v>
      </c>
      <c r="D112" s="48">
        <v>1000000</v>
      </c>
      <c r="E112" s="50">
        <f t="shared" si="7"/>
        <v>2.6006833635159042E-4</v>
      </c>
      <c r="F112" s="48"/>
      <c r="G112" s="206"/>
      <c r="H112" s="2"/>
      <c r="I112" s="2"/>
      <c r="J112" s="194"/>
      <c r="K112" s="194"/>
      <c r="L112" s="194"/>
      <c r="M112" s="194"/>
      <c r="N112" s="194"/>
      <c r="O112" s="194"/>
      <c r="P112" s="194"/>
      <c r="Q112" s="194"/>
      <c r="R112" s="194"/>
      <c r="S112" s="194"/>
      <c r="T112" s="194"/>
      <c r="U112" s="194"/>
      <c r="V112" s="194"/>
      <c r="W112" s="194"/>
      <c r="X112" s="194"/>
      <c r="Y112" s="194"/>
      <c r="Z112" s="194"/>
    </row>
    <row r="113" spans="1:26" ht="17.25" customHeight="1">
      <c r="A113" s="203" t="s">
        <v>1145</v>
      </c>
      <c r="B113" s="204"/>
      <c r="C113" s="221" t="s">
        <v>556</v>
      </c>
      <c r="D113" s="48">
        <v>2000000</v>
      </c>
      <c r="E113" s="50">
        <f t="shared" si="7"/>
        <v>5.2013667270318085E-4</v>
      </c>
      <c r="F113" s="48"/>
      <c r="G113" s="206"/>
      <c r="H113" s="194"/>
      <c r="I113" s="194"/>
      <c r="J113" s="194"/>
      <c r="K113" s="194"/>
      <c r="L113" s="194"/>
      <c r="M113" s="194"/>
      <c r="N113" s="194"/>
      <c r="O113" s="194"/>
      <c r="P113" s="194"/>
      <c r="Q113" s="194"/>
      <c r="R113" s="194"/>
      <c r="S113" s="194"/>
      <c r="T113" s="194"/>
      <c r="U113" s="194"/>
      <c r="V113" s="194"/>
      <c r="W113" s="194"/>
      <c r="X113" s="194"/>
      <c r="Y113" s="194"/>
      <c r="Z113" s="194"/>
    </row>
    <row r="114" spans="1:26" ht="16.5" customHeight="1">
      <c r="A114" s="188" t="s">
        <v>1146</v>
      </c>
      <c r="B114" s="189"/>
      <c r="C114" s="412" t="s">
        <v>715</v>
      </c>
      <c r="D114" s="191">
        <f>SUM(D115)</f>
        <v>2000000</v>
      </c>
      <c r="E114" s="192">
        <f t="shared" si="7"/>
        <v>5.2013667270318085E-4</v>
      </c>
      <c r="F114" s="48"/>
      <c r="G114" s="206"/>
      <c r="H114" s="194"/>
      <c r="I114" s="194"/>
      <c r="J114" s="194"/>
      <c r="K114" s="194"/>
      <c r="L114" s="194"/>
      <c r="M114" s="194"/>
      <c r="N114" s="194"/>
      <c r="O114" s="194"/>
      <c r="P114" s="194"/>
      <c r="Q114" s="194"/>
      <c r="R114" s="194"/>
      <c r="S114" s="194"/>
      <c r="T114" s="194"/>
      <c r="U114" s="194"/>
      <c r="V114" s="194"/>
      <c r="W114" s="194"/>
      <c r="X114" s="194"/>
      <c r="Y114" s="194"/>
      <c r="Z114" s="194"/>
    </row>
    <row r="115" spans="1:26" ht="17.25" customHeight="1">
      <c r="A115" s="203" t="s">
        <v>1147</v>
      </c>
      <c r="B115" s="204"/>
      <c r="C115" s="409" t="s">
        <v>1148</v>
      </c>
      <c r="D115" s="48">
        <v>2000000</v>
      </c>
      <c r="E115" s="50">
        <f t="shared" si="7"/>
        <v>5.2013667270318085E-4</v>
      </c>
      <c r="F115" s="48"/>
      <c r="G115" s="206"/>
      <c r="H115" s="194"/>
      <c r="I115" s="194"/>
      <c r="J115" s="194"/>
      <c r="K115" s="194"/>
      <c r="L115" s="194"/>
      <c r="M115" s="194"/>
      <c r="N115" s="194"/>
      <c r="O115" s="194"/>
      <c r="P115" s="194"/>
      <c r="Q115" s="194"/>
      <c r="R115" s="194"/>
      <c r="S115" s="194"/>
      <c r="T115" s="194"/>
      <c r="U115" s="194"/>
      <c r="V115" s="194"/>
      <c r="W115" s="194"/>
      <c r="X115" s="194"/>
      <c r="Y115" s="194"/>
      <c r="Z115" s="194"/>
    </row>
    <row r="116" spans="1:26" ht="17.25" customHeight="1">
      <c r="A116" s="188" t="s">
        <v>1149</v>
      </c>
      <c r="B116" s="189"/>
      <c r="C116" s="412" t="s">
        <v>558</v>
      </c>
      <c r="D116" s="191">
        <f>SUM(D117)</f>
        <v>1000000</v>
      </c>
      <c r="E116" s="192">
        <f t="shared" si="7"/>
        <v>2.6006833635159042E-4</v>
      </c>
      <c r="F116" s="48"/>
      <c r="G116" s="206"/>
      <c r="H116" s="194"/>
      <c r="I116" s="194"/>
      <c r="J116" s="194"/>
      <c r="K116" s="194"/>
      <c r="L116" s="194"/>
      <c r="M116" s="194"/>
      <c r="N116" s="194"/>
      <c r="O116" s="194"/>
      <c r="P116" s="194"/>
      <c r="Q116" s="194"/>
      <c r="R116" s="194"/>
      <c r="S116" s="194"/>
      <c r="T116" s="194"/>
      <c r="U116" s="194"/>
      <c r="V116" s="194"/>
      <c r="W116" s="194"/>
      <c r="X116" s="194"/>
      <c r="Y116" s="194"/>
      <c r="Z116" s="194"/>
    </row>
    <row r="117" spans="1:26" ht="17.25" customHeight="1">
      <c r="A117" s="203" t="s">
        <v>1150</v>
      </c>
      <c r="B117" s="204"/>
      <c r="C117" s="409" t="s">
        <v>1151</v>
      </c>
      <c r="D117" s="48">
        <v>1000000</v>
      </c>
      <c r="E117" s="50">
        <f t="shared" si="7"/>
        <v>2.6006833635159042E-4</v>
      </c>
      <c r="F117" s="48"/>
      <c r="G117" s="206"/>
      <c r="H117" s="194"/>
      <c r="I117" s="194"/>
      <c r="J117" s="194"/>
      <c r="K117" s="194"/>
      <c r="L117" s="194"/>
      <c r="M117" s="194"/>
      <c r="N117" s="194"/>
      <c r="O117" s="194"/>
      <c r="P117" s="194"/>
      <c r="Q117" s="194"/>
      <c r="R117" s="194"/>
      <c r="S117" s="194"/>
      <c r="T117" s="194"/>
      <c r="U117" s="194"/>
      <c r="V117" s="194"/>
      <c r="W117" s="194"/>
      <c r="X117" s="194"/>
      <c r="Y117" s="194"/>
      <c r="Z117" s="194"/>
    </row>
    <row r="118" spans="1:26" ht="17.25" customHeight="1">
      <c r="A118" s="188" t="s">
        <v>1152</v>
      </c>
      <c r="B118" s="189"/>
      <c r="C118" s="412" t="s">
        <v>174</v>
      </c>
      <c r="D118" s="191">
        <f>+D119+D124+D132+D135</f>
        <v>67000000</v>
      </c>
      <c r="E118" s="192">
        <f t="shared" si="7"/>
        <v>1.7424578535556557E-2</v>
      </c>
      <c r="F118" s="48"/>
      <c r="G118" s="206"/>
      <c r="H118" s="194"/>
      <c r="I118" s="194"/>
      <c r="J118" s="194"/>
      <c r="K118" s="194"/>
      <c r="L118" s="194"/>
      <c r="M118" s="194"/>
      <c r="N118" s="194"/>
      <c r="O118" s="194"/>
      <c r="P118" s="194"/>
      <c r="Q118" s="194"/>
      <c r="R118" s="194"/>
      <c r="S118" s="194"/>
      <c r="T118" s="194"/>
      <c r="U118" s="194"/>
      <c r="V118" s="194"/>
      <c r="W118" s="194"/>
      <c r="X118" s="194"/>
      <c r="Y118" s="194"/>
      <c r="Z118" s="194"/>
    </row>
    <row r="119" spans="1:26" ht="17.25" customHeight="1">
      <c r="A119" s="188" t="s">
        <v>1153</v>
      </c>
      <c r="B119" s="189"/>
      <c r="C119" s="213" t="s">
        <v>572</v>
      </c>
      <c r="D119" s="191">
        <f>SUM(D120:D123)</f>
        <v>13000000</v>
      </c>
      <c r="E119" s="192">
        <f t="shared" si="7"/>
        <v>3.3808883725706751E-3</v>
      </c>
      <c r="F119" s="48"/>
      <c r="G119" s="206"/>
      <c r="H119" s="194"/>
      <c r="I119" s="194"/>
      <c r="J119" s="194"/>
      <c r="K119" s="194"/>
      <c r="L119" s="194"/>
      <c r="M119" s="194"/>
      <c r="N119" s="194"/>
      <c r="O119" s="194"/>
      <c r="P119" s="194"/>
      <c r="Q119" s="194"/>
      <c r="R119" s="194"/>
      <c r="S119" s="194"/>
      <c r="T119" s="194"/>
      <c r="U119" s="194"/>
      <c r="V119" s="194"/>
      <c r="W119" s="194"/>
      <c r="X119" s="194"/>
      <c r="Y119" s="194"/>
      <c r="Z119" s="194"/>
    </row>
    <row r="120" spans="1:26" ht="16.5" customHeight="1">
      <c r="A120" s="203" t="s">
        <v>1154</v>
      </c>
      <c r="B120" s="204"/>
      <c r="C120" s="221" t="s">
        <v>1155</v>
      </c>
      <c r="D120" s="48">
        <v>10000000</v>
      </c>
      <c r="E120" s="50">
        <f t="shared" si="7"/>
        <v>2.6006833635159039E-3</v>
      </c>
      <c r="F120" s="48"/>
      <c r="G120" s="206"/>
      <c r="H120" s="194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4"/>
      <c r="Y120" s="194"/>
      <c r="Z120" s="194"/>
    </row>
    <row r="121" spans="1:26" ht="16.5" customHeight="1">
      <c r="A121" s="203" t="s">
        <v>1156</v>
      </c>
      <c r="B121" s="204"/>
      <c r="C121" s="221" t="s">
        <v>576</v>
      </c>
      <c r="D121" s="48">
        <v>500000</v>
      </c>
      <c r="E121" s="50">
        <f t="shared" si="7"/>
        <v>1.3003416817579521E-4</v>
      </c>
      <c r="F121" s="48"/>
      <c r="G121" s="206"/>
      <c r="H121" s="194"/>
      <c r="I121" s="194"/>
      <c r="J121" s="194"/>
      <c r="K121" s="194"/>
      <c r="L121" s="194"/>
      <c r="M121" s="194"/>
      <c r="N121" s="194"/>
      <c r="O121" s="194"/>
      <c r="P121" s="194"/>
      <c r="Q121" s="194"/>
      <c r="R121" s="194"/>
      <c r="S121" s="194"/>
      <c r="T121" s="194"/>
      <c r="U121" s="194"/>
      <c r="V121" s="194"/>
      <c r="W121" s="194"/>
      <c r="X121" s="194"/>
      <c r="Y121" s="194"/>
      <c r="Z121" s="194"/>
    </row>
    <row r="122" spans="1:26" ht="16.5" customHeight="1">
      <c r="A122" s="203" t="s">
        <v>1157</v>
      </c>
      <c r="B122" s="204"/>
      <c r="C122" s="221" t="s">
        <v>1158</v>
      </c>
      <c r="D122" s="48">
        <v>2000000</v>
      </c>
      <c r="E122" s="50">
        <f t="shared" si="7"/>
        <v>5.2013667270318085E-4</v>
      </c>
      <c r="F122" s="48"/>
      <c r="G122" s="206"/>
      <c r="H122" s="194"/>
      <c r="I122" s="194"/>
      <c r="J122" s="194"/>
      <c r="K122" s="194"/>
      <c r="L122" s="194"/>
      <c r="M122" s="194"/>
      <c r="N122" s="194"/>
      <c r="O122" s="194"/>
      <c r="P122" s="194"/>
      <c r="Q122" s="194"/>
      <c r="R122" s="194"/>
      <c r="S122" s="194"/>
      <c r="T122" s="194"/>
      <c r="U122" s="194"/>
      <c r="V122" s="194"/>
      <c r="W122" s="194"/>
      <c r="X122" s="194"/>
      <c r="Y122" s="194"/>
      <c r="Z122" s="194"/>
    </row>
    <row r="123" spans="1:26" ht="17.25" customHeight="1">
      <c r="A123" s="203" t="s">
        <v>1159</v>
      </c>
      <c r="B123" s="204"/>
      <c r="C123" s="221" t="s">
        <v>582</v>
      </c>
      <c r="D123" s="48">
        <v>500000</v>
      </c>
      <c r="E123" s="50">
        <f t="shared" si="7"/>
        <v>1.3003416817579521E-4</v>
      </c>
      <c r="F123" s="48"/>
      <c r="G123" s="206"/>
      <c r="H123" s="194"/>
      <c r="I123" s="194"/>
      <c r="J123" s="194"/>
      <c r="K123" s="194"/>
      <c r="L123" s="194"/>
      <c r="M123" s="194"/>
      <c r="N123" s="194"/>
      <c r="O123" s="194"/>
      <c r="P123" s="194"/>
      <c r="Q123" s="194"/>
      <c r="R123" s="194"/>
      <c r="S123" s="194"/>
      <c r="T123" s="194"/>
      <c r="U123" s="194"/>
      <c r="V123" s="194"/>
      <c r="W123" s="194"/>
      <c r="X123" s="194"/>
      <c r="Y123" s="194"/>
      <c r="Z123" s="194"/>
    </row>
    <row r="124" spans="1:26" ht="17.25" customHeight="1">
      <c r="A124" s="188" t="s">
        <v>1160</v>
      </c>
      <c r="B124" s="189"/>
      <c r="C124" s="213" t="s">
        <v>594</v>
      </c>
      <c r="D124" s="191">
        <f>SUM(D125:D131)</f>
        <v>30000000</v>
      </c>
      <c r="E124" s="192">
        <f t="shared" si="7"/>
        <v>7.8020500905477122E-3</v>
      </c>
      <c r="F124" s="48"/>
      <c r="G124" s="206"/>
      <c r="H124" s="194"/>
      <c r="I124" s="194"/>
      <c r="J124" s="194"/>
      <c r="K124" s="194"/>
      <c r="L124" s="194"/>
      <c r="M124" s="194"/>
      <c r="N124" s="194"/>
      <c r="O124" s="194"/>
      <c r="P124" s="194"/>
      <c r="Q124" s="194"/>
      <c r="R124" s="194"/>
      <c r="S124" s="194"/>
      <c r="T124" s="194"/>
      <c r="U124" s="194"/>
      <c r="V124" s="194"/>
      <c r="W124" s="194"/>
      <c r="X124" s="194"/>
      <c r="Y124" s="194"/>
      <c r="Z124" s="194"/>
    </row>
    <row r="125" spans="1:26" ht="17.25" customHeight="1">
      <c r="A125" s="203" t="s">
        <v>1161</v>
      </c>
      <c r="B125" s="204"/>
      <c r="C125" s="409" t="s">
        <v>596</v>
      </c>
      <c r="D125" s="48">
        <v>5000000</v>
      </c>
      <c r="E125" s="50">
        <f t="shared" si="7"/>
        <v>1.300341681757952E-3</v>
      </c>
      <c r="F125" s="48"/>
      <c r="G125" s="206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4"/>
      <c r="Y125" s="194"/>
      <c r="Z125" s="194"/>
    </row>
    <row r="126" spans="1:26" ht="17.25" customHeight="1">
      <c r="A126" s="203" t="s">
        <v>1162</v>
      </c>
      <c r="B126" s="204"/>
      <c r="C126" s="409" t="s">
        <v>1163</v>
      </c>
      <c r="D126" s="48">
        <v>20000000</v>
      </c>
      <c r="E126" s="50">
        <f t="shared" si="7"/>
        <v>5.2013667270318078E-3</v>
      </c>
      <c r="F126" s="48"/>
      <c r="G126" s="206"/>
      <c r="H126" s="194"/>
      <c r="I126" s="193"/>
      <c r="J126" s="194"/>
      <c r="K126" s="194"/>
      <c r="L126" s="194"/>
      <c r="M126" s="194"/>
      <c r="N126" s="194"/>
      <c r="O126" s="194"/>
      <c r="P126" s="194"/>
      <c r="Q126" s="194"/>
      <c r="R126" s="194"/>
      <c r="S126" s="194"/>
      <c r="T126" s="194"/>
      <c r="U126" s="194"/>
      <c r="V126" s="194"/>
      <c r="W126" s="194"/>
      <c r="X126" s="194"/>
      <c r="Y126" s="194"/>
      <c r="Z126" s="194"/>
    </row>
    <row r="127" spans="1:26" ht="17.25" customHeight="1">
      <c r="A127" s="203" t="s">
        <v>1164</v>
      </c>
      <c r="B127" s="204"/>
      <c r="C127" s="409" t="s">
        <v>600</v>
      </c>
      <c r="D127" s="48">
        <v>2000000</v>
      </c>
      <c r="E127" s="50">
        <f t="shared" si="7"/>
        <v>5.2013667270318085E-4</v>
      </c>
      <c r="F127" s="48"/>
      <c r="G127" s="206"/>
      <c r="H127" s="194"/>
      <c r="I127" s="193"/>
      <c r="J127" s="194"/>
      <c r="K127" s="194"/>
      <c r="L127" s="194"/>
      <c r="M127" s="194"/>
      <c r="N127" s="194"/>
      <c r="O127" s="194"/>
      <c r="P127" s="194"/>
      <c r="Q127" s="194"/>
      <c r="R127" s="194"/>
      <c r="S127" s="194"/>
      <c r="T127" s="194"/>
      <c r="U127" s="194"/>
      <c r="V127" s="194"/>
      <c r="W127" s="194"/>
      <c r="X127" s="194"/>
      <c r="Y127" s="194"/>
      <c r="Z127" s="194"/>
    </row>
    <row r="128" spans="1:26" ht="17.25" customHeight="1">
      <c r="A128" s="203" t="s">
        <v>1165</v>
      </c>
      <c r="B128" s="204"/>
      <c r="C128" s="409" t="s">
        <v>602</v>
      </c>
      <c r="D128" s="48">
        <v>1000000</v>
      </c>
      <c r="E128" s="50">
        <f t="shared" si="7"/>
        <v>2.6006833635159042E-4</v>
      </c>
      <c r="F128" s="48"/>
      <c r="G128" s="206"/>
      <c r="H128" s="194"/>
      <c r="I128" s="193"/>
      <c r="J128" s="194"/>
      <c r="K128" s="194"/>
      <c r="L128" s="194"/>
      <c r="M128" s="194"/>
      <c r="N128" s="194"/>
      <c r="O128" s="194"/>
      <c r="P128" s="194"/>
      <c r="Q128" s="194"/>
      <c r="R128" s="194"/>
      <c r="S128" s="194"/>
      <c r="T128" s="194"/>
      <c r="U128" s="194"/>
      <c r="V128" s="194"/>
      <c r="W128" s="194"/>
      <c r="X128" s="194"/>
      <c r="Y128" s="194"/>
      <c r="Z128" s="194"/>
    </row>
    <row r="129" spans="1:26" ht="17.25" customHeight="1">
      <c r="A129" s="203" t="s">
        <v>1166</v>
      </c>
      <c r="B129" s="204"/>
      <c r="C129" s="409" t="s">
        <v>604</v>
      </c>
      <c r="D129" s="48">
        <v>0</v>
      </c>
      <c r="E129" s="50">
        <f t="shared" si="7"/>
        <v>0</v>
      </c>
      <c r="F129" s="48"/>
      <c r="G129" s="206"/>
      <c r="H129" s="194"/>
      <c r="I129" s="193"/>
      <c r="J129" s="194"/>
      <c r="K129" s="194"/>
      <c r="L129" s="194"/>
      <c r="M129" s="194"/>
      <c r="N129" s="194"/>
      <c r="O129" s="194"/>
      <c r="P129" s="194"/>
      <c r="Q129" s="194"/>
      <c r="R129" s="194"/>
      <c r="S129" s="194"/>
      <c r="T129" s="194"/>
      <c r="U129" s="194"/>
      <c r="V129" s="194"/>
      <c r="W129" s="194"/>
      <c r="X129" s="194"/>
      <c r="Y129" s="194"/>
      <c r="Z129" s="194"/>
    </row>
    <row r="130" spans="1:26" ht="17.25" customHeight="1">
      <c r="A130" s="203" t="s">
        <v>1167</v>
      </c>
      <c r="B130" s="204"/>
      <c r="C130" s="409" t="s">
        <v>606</v>
      </c>
      <c r="D130" s="48">
        <v>1000000</v>
      </c>
      <c r="E130" s="50">
        <f t="shared" si="7"/>
        <v>2.6006833635159042E-4</v>
      </c>
      <c r="F130" s="48"/>
      <c r="G130" s="206"/>
      <c r="H130" s="194"/>
      <c r="I130" s="193"/>
      <c r="J130" s="194"/>
      <c r="K130" s="194"/>
      <c r="L130" s="194"/>
      <c r="M130" s="194"/>
      <c r="N130" s="194"/>
      <c r="O130" s="194"/>
      <c r="P130" s="194"/>
      <c r="Q130" s="194"/>
      <c r="R130" s="194"/>
      <c r="S130" s="194"/>
      <c r="T130" s="194"/>
      <c r="U130" s="194"/>
      <c r="V130" s="194"/>
      <c r="W130" s="194"/>
      <c r="X130" s="194"/>
      <c r="Y130" s="194"/>
      <c r="Z130" s="194"/>
    </row>
    <row r="131" spans="1:26" ht="17.25" customHeight="1">
      <c r="A131" s="203" t="s">
        <v>1168</v>
      </c>
      <c r="B131" s="204"/>
      <c r="C131" s="409" t="s">
        <v>608</v>
      </c>
      <c r="D131" s="48">
        <v>1000000</v>
      </c>
      <c r="E131" s="50">
        <f t="shared" si="7"/>
        <v>2.6006833635159042E-4</v>
      </c>
      <c r="F131" s="48"/>
      <c r="G131" s="206"/>
      <c r="H131" s="194"/>
      <c r="I131" s="193"/>
      <c r="J131" s="194"/>
      <c r="K131" s="194"/>
      <c r="L131" s="194"/>
      <c r="M131" s="194"/>
      <c r="N131" s="194"/>
      <c r="O131" s="194"/>
      <c r="P131" s="194"/>
      <c r="Q131" s="194"/>
      <c r="R131" s="194"/>
      <c r="S131" s="194"/>
      <c r="T131" s="194"/>
      <c r="U131" s="194"/>
      <c r="V131" s="194"/>
      <c r="W131" s="194"/>
      <c r="X131" s="194"/>
      <c r="Y131" s="194"/>
      <c r="Z131" s="194"/>
    </row>
    <row r="132" spans="1:26" ht="15" customHeight="1">
      <c r="A132" s="188" t="s">
        <v>1169</v>
      </c>
      <c r="B132" s="189"/>
      <c r="C132" s="213" t="s">
        <v>610</v>
      </c>
      <c r="D132" s="191">
        <f>SUM(D133:D134)</f>
        <v>15000000</v>
      </c>
      <c r="E132" s="192">
        <f t="shared" si="7"/>
        <v>3.9010250452738561E-3</v>
      </c>
      <c r="F132" s="48"/>
      <c r="G132" s="206"/>
      <c r="H132" s="194"/>
      <c r="I132" s="193"/>
      <c r="J132" s="194"/>
      <c r="K132" s="194"/>
      <c r="L132" s="194"/>
      <c r="M132" s="194"/>
      <c r="N132" s="194"/>
      <c r="O132" s="194"/>
      <c r="P132" s="194"/>
      <c r="Q132" s="194"/>
      <c r="R132" s="194"/>
      <c r="S132" s="194"/>
      <c r="T132" s="194"/>
      <c r="U132" s="194"/>
      <c r="V132" s="194"/>
      <c r="W132" s="194"/>
      <c r="X132" s="194"/>
      <c r="Y132" s="194"/>
      <c r="Z132" s="194"/>
    </row>
    <row r="133" spans="1:26" ht="18" customHeight="1">
      <c r="A133" s="203" t="s">
        <v>1170</v>
      </c>
      <c r="B133" s="204"/>
      <c r="C133" s="221" t="s">
        <v>612</v>
      </c>
      <c r="D133" s="48">
        <v>5000000</v>
      </c>
      <c r="E133" s="50">
        <f t="shared" si="7"/>
        <v>1.300341681757952E-3</v>
      </c>
      <c r="F133" s="48"/>
      <c r="G133" s="206"/>
      <c r="H133" s="194"/>
      <c r="I133" s="193"/>
      <c r="J133" s="194"/>
      <c r="K133" s="194"/>
      <c r="L133" s="194"/>
      <c r="M133" s="194"/>
      <c r="N133" s="194"/>
      <c r="O133" s="194"/>
      <c r="P133" s="194"/>
      <c r="Q133" s="194"/>
      <c r="R133" s="194"/>
      <c r="S133" s="194"/>
      <c r="T133" s="194"/>
      <c r="U133" s="194"/>
      <c r="V133" s="194"/>
      <c r="W133" s="194"/>
      <c r="X133" s="194"/>
      <c r="Y133" s="194"/>
      <c r="Z133" s="194"/>
    </row>
    <row r="134" spans="1:26" ht="17.25" customHeight="1">
      <c r="A134" s="203" t="s">
        <v>1171</v>
      </c>
      <c r="B134" s="204"/>
      <c r="C134" s="221" t="s">
        <v>1172</v>
      </c>
      <c r="D134" s="48">
        <v>10000000</v>
      </c>
      <c r="E134" s="50">
        <f t="shared" si="7"/>
        <v>2.6006833635159039E-3</v>
      </c>
      <c r="F134" s="48"/>
      <c r="G134" s="206"/>
      <c r="H134" s="194"/>
      <c r="I134" s="193"/>
      <c r="J134" s="194"/>
      <c r="K134" s="194"/>
      <c r="L134" s="194"/>
      <c r="M134" s="194"/>
      <c r="N134" s="194"/>
      <c r="O134" s="194"/>
      <c r="P134" s="194"/>
      <c r="Q134" s="194"/>
      <c r="R134" s="194"/>
      <c r="S134" s="194"/>
      <c r="T134" s="194"/>
      <c r="U134" s="194"/>
      <c r="V134" s="194"/>
      <c r="W134" s="194"/>
      <c r="X134" s="194"/>
      <c r="Y134" s="194"/>
      <c r="Z134" s="194"/>
    </row>
    <row r="135" spans="1:26" ht="17.25" customHeight="1">
      <c r="A135" s="188" t="s">
        <v>1173</v>
      </c>
      <c r="B135" s="189"/>
      <c r="C135" s="213" t="s">
        <v>626</v>
      </c>
      <c r="D135" s="191">
        <f>SUM(D136:D141)</f>
        <v>9000000</v>
      </c>
      <c r="E135" s="192">
        <f t="shared" si="7"/>
        <v>2.3406150271643137E-3</v>
      </c>
      <c r="F135" s="48"/>
      <c r="G135" s="206"/>
      <c r="H135" s="194"/>
      <c r="I135" s="193"/>
      <c r="J135" s="194"/>
      <c r="K135" s="194"/>
      <c r="L135" s="194"/>
      <c r="M135" s="194"/>
      <c r="N135" s="194"/>
      <c r="O135" s="194"/>
      <c r="P135" s="194"/>
      <c r="Q135" s="194"/>
      <c r="R135" s="194"/>
      <c r="S135" s="194"/>
      <c r="T135" s="194"/>
      <c r="U135" s="194"/>
      <c r="V135" s="194"/>
      <c r="W135" s="194"/>
      <c r="X135" s="194"/>
      <c r="Y135" s="194"/>
      <c r="Z135" s="194"/>
    </row>
    <row r="136" spans="1:26" ht="17.25" customHeight="1">
      <c r="A136" s="203" t="s">
        <v>1174</v>
      </c>
      <c r="B136" s="204"/>
      <c r="C136" s="409" t="s">
        <v>628</v>
      </c>
      <c r="D136" s="48">
        <v>1000000</v>
      </c>
      <c r="E136" s="50">
        <f t="shared" si="7"/>
        <v>2.6006833635159042E-4</v>
      </c>
      <c r="F136" s="48"/>
      <c r="G136" s="206"/>
      <c r="H136" s="194"/>
      <c r="I136" s="193"/>
      <c r="J136" s="194"/>
      <c r="K136" s="194"/>
      <c r="L136" s="194"/>
      <c r="M136" s="194"/>
      <c r="N136" s="194"/>
      <c r="O136" s="194"/>
      <c r="P136" s="194"/>
      <c r="Q136" s="194"/>
      <c r="R136" s="194"/>
      <c r="S136" s="194"/>
      <c r="T136" s="194"/>
      <c r="U136" s="194"/>
      <c r="V136" s="194"/>
      <c r="W136" s="194"/>
      <c r="X136" s="194"/>
      <c r="Y136" s="194"/>
      <c r="Z136" s="194"/>
    </row>
    <row r="137" spans="1:26" ht="17.25" customHeight="1">
      <c r="A137" s="203" t="s">
        <v>1175</v>
      </c>
      <c r="B137" s="204"/>
      <c r="C137" s="409" t="s">
        <v>632</v>
      </c>
      <c r="D137" s="48">
        <v>1500000</v>
      </c>
      <c r="E137" s="50">
        <f t="shared" si="7"/>
        <v>3.9010250452738561E-4</v>
      </c>
      <c r="F137" s="48"/>
      <c r="G137" s="206"/>
      <c r="H137" s="194"/>
      <c r="I137" s="193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4"/>
      <c r="Y137" s="194"/>
      <c r="Z137" s="194"/>
    </row>
    <row r="138" spans="1:26" ht="17.25" customHeight="1">
      <c r="A138" s="203" t="s">
        <v>1176</v>
      </c>
      <c r="B138" s="204"/>
      <c r="C138" s="409" t="s">
        <v>1177</v>
      </c>
      <c r="D138" s="48">
        <v>3000000</v>
      </c>
      <c r="E138" s="50">
        <f t="shared" si="7"/>
        <v>7.8020500905477122E-4</v>
      </c>
      <c r="F138" s="48"/>
      <c r="G138" s="206"/>
      <c r="H138" s="194"/>
      <c r="I138" s="193"/>
      <c r="J138" s="194"/>
      <c r="K138" s="194"/>
      <c r="L138" s="194"/>
      <c r="M138" s="194"/>
      <c r="N138" s="194"/>
      <c r="O138" s="194"/>
      <c r="P138" s="194"/>
      <c r="Q138" s="194"/>
      <c r="R138" s="194"/>
      <c r="S138" s="194"/>
      <c r="T138" s="194"/>
      <c r="U138" s="194"/>
      <c r="V138" s="194"/>
      <c r="W138" s="194"/>
      <c r="X138" s="194"/>
      <c r="Y138" s="194"/>
      <c r="Z138" s="194"/>
    </row>
    <row r="139" spans="1:26" ht="16.5" customHeight="1">
      <c r="A139" s="203" t="s">
        <v>1178</v>
      </c>
      <c r="B139" s="204"/>
      <c r="C139" s="409" t="s">
        <v>636</v>
      </c>
      <c r="D139" s="48">
        <v>2000000</v>
      </c>
      <c r="E139" s="50">
        <f t="shared" si="7"/>
        <v>5.2013667270318085E-4</v>
      </c>
      <c r="F139" s="48"/>
      <c r="G139" s="206"/>
      <c r="H139" s="194"/>
      <c r="I139" s="193"/>
      <c r="J139" s="194"/>
      <c r="K139" s="194"/>
      <c r="L139" s="194"/>
      <c r="M139" s="194"/>
      <c r="N139" s="194"/>
      <c r="O139" s="194"/>
      <c r="P139" s="194"/>
      <c r="Q139" s="194"/>
      <c r="R139" s="194"/>
      <c r="S139" s="194"/>
      <c r="T139" s="194"/>
      <c r="U139" s="194"/>
      <c r="V139" s="194"/>
      <c r="W139" s="194"/>
      <c r="X139" s="194"/>
      <c r="Y139" s="194"/>
      <c r="Z139" s="194"/>
    </row>
    <row r="140" spans="1:26" ht="17.25" customHeight="1">
      <c r="A140" s="203" t="s">
        <v>1179</v>
      </c>
      <c r="B140" s="204"/>
      <c r="C140" s="409" t="s">
        <v>638</v>
      </c>
      <c r="D140" s="48">
        <v>1000000</v>
      </c>
      <c r="E140" s="50">
        <f t="shared" si="7"/>
        <v>2.6006833635159042E-4</v>
      </c>
      <c r="F140" s="48"/>
      <c r="G140" s="206"/>
      <c r="H140" s="194"/>
      <c r="I140" s="193"/>
      <c r="J140" s="194"/>
      <c r="K140" s="194"/>
      <c r="L140" s="194"/>
      <c r="M140" s="194"/>
      <c r="N140" s="194"/>
      <c r="O140" s="194"/>
      <c r="P140" s="194"/>
      <c r="Q140" s="194"/>
      <c r="R140" s="194"/>
      <c r="S140" s="194"/>
      <c r="T140" s="194"/>
      <c r="U140" s="194"/>
      <c r="V140" s="194"/>
      <c r="W140" s="194"/>
      <c r="X140" s="194"/>
      <c r="Y140" s="194"/>
      <c r="Z140" s="194"/>
    </row>
    <row r="141" spans="1:26" ht="17.25" customHeight="1">
      <c r="A141" s="203" t="s">
        <v>1180</v>
      </c>
      <c r="B141" s="204"/>
      <c r="C141" s="409" t="s">
        <v>642</v>
      </c>
      <c r="D141" s="48">
        <v>500000</v>
      </c>
      <c r="E141" s="50">
        <f t="shared" si="7"/>
        <v>1.3003416817579521E-4</v>
      </c>
      <c r="F141" s="48"/>
      <c r="G141" s="206"/>
      <c r="H141" s="194"/>
      <c r="I141" s="193"/>
      <c r="J141" s="194"/>
      <c r="K141" s="194"/>
      <c r="L141" s="194"/>
      <c r="M141" s="194"/>
      <c r="N141" s="194"/>
      <c r="O141" s="194"/>
      <c r="P141" s="194"/>
      <c r="Q141" s="194"/>
      <c r="R141" s="194"/>
      <c r="S141" s="194"/>
      <c r="T141" s="194"/>
      <c r="U141" s="194"/>
      <c r="V141" s="194"/>
      <c r="W141" s="194"/>
      <c r="X141" s="194"/>
      <c r="Y141" s="194"/>
      <c r="Z141" s="194"/>
    </row>
    <row r="142" spans="1:26" ht="17.25" customHeight="1">
      <c r="A142" s="190" t="s">
        <v>1181</v>
      </c>
      <c r="B142" s="195"/>
      <c r="C142" s="213" t="s">
        <v>175</v>
      </c>
      <c r="D142" s="191">
        <f>+D143+D146</f>
        <v>24100000</v>
      </c>
      <c r="E142" s="192">
        <f t="shared" si="7"/>
        <v>6.2676469060733292E-3</v>
      </c>
      <c r="F142" s="48"/>
      <c r="G142" s="206"/>
      <c r="H142" s="194"/>
      <c r="I142" s="193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4"/>
      <c r="Y142" s="194"/>
      <c r="Z142" s="194"/>
    </row>
    <row r="143" spans="1:26" ht="17.25" customHeight="1">
      <c r="A143" s="190" t="s">
        <v>1182</v>
      </c>
      <c r="B143" s="195"/>
      <c r="C143" s="213" t="s">
        <v>665</v>
      </c>
      <c r="D143" s="191">
        <f>SUM(D144:D145)</f>
        <v>24100000</v>
      </c>
      <c r="E143" s="192">
        <f t="shared" si="7"/>
        <v>6.2676469060733292E-3</v>
      </c>
      <c r="F143" s="48"/>
      <c r="G143" s="206"/>
      <c r="H143" s="194"/>
      <c r="I143" s="193"/>
      <c r="J143" s="194"/>
      <c r="K143" s="194"/>
      <c r="L143" s="194"/>
      <c r="M143" s="194"/>
      <c r="N143" s="194"/>
      <c r="O143" s="194"/>
      <c r="P143" s="194"/>
      <c r="Q143" s="194"/>
      <c r="R143" s="194"/>
      <c r="S143" s="194"/>
      <c r="T143" s="194"/>
      <c r="U143" s="194"/>
      <c r="V143" s="194"/>
      <c r="W143" s="194"/>
      <c r="X143" s="194"/>
      <c r="Y143" s="194"/>
      <c r="Z143" s="194"/>
    </row>
    <row r="144" spans="1:26" ht="17.25" customHeight="1">
      <c r="A144" s="186" t="s">
        <v>1183</v>
      </c>
      <c r="B144" s="187" t="s">
        <v>1184</v>
      </c>
      <c r="C144" s="409" t="s">
        <v>1185</v>
      </c>
      <c r="D144" s="48">
        <v>24100000</v>
      </c>
      <c r="E144" s="50">
        <f t="shared" si="7"/>
        <v>6.2676469060733292E-3</v>
      </c>
      <c r="F144" s="48"/>
      <c r="G144" s="206"/>
      <c r="H144" s="194"/>
      <c r="I144" s="193"/>
      <c r="J144" s="194"/>
      <c r="K144" s="194"/>
      <c r="L144" s="194"/>
      <c r="M144" s="194"/>
      <c r="N144" s="194"/>
      <c r="O144" s="194"/>
      <c r="P144" s="194"/>
      <c r="Q144" s="194"/>
      <c r="R144" s="194"/>
      <c r="S144" s="194"/>
      <c r="T144" s="194"/>
      <c r="U144" s="194"/>
      <c r="V144" s="194"/>
      <c r="W144" s="194"/>
      <c r="X144" s="194"/>
      <c r="Y144" s="194"/>
      <c r="Z144" s="194"/>
    </row>
    <row r="145" spans="1:26" ht="16.5" customHeight="1">
      <c r="A145" s="186" t="s">
        <v>1186</v>
      </c>
      <c r="B145" s="187" t="s">
        <v>1187</v>
      </c>
      <c r="C145" s="409" t="s">
        <v>1188</v>
      </c>
      <c r="D145" s="48">
        <v>0</v>
      </c>
      <c r="E145" s="50">
        <f t="shared" si="7"/>
        <v>0</v>
      </c>
      <c r="F145" s="48"/>
      <c r="G145" s="206"/>
      <c r="H145" s="193"/>
      <c r="I145" s="193"/>
      <c r="J145" s="194"/>
      <c r="K145" s="194"/>
      <c r="L145" s="194"/>
      <c r="M145" s="194"/>
      <c r="N145" s="194"/>
      <c r="O145" s="194"/>
      <c r="P145" s="194"/>
      <c r="Q145" s="194"/>
      <c r="R145" s="194"/>
      <c r="S145" s="194"/>
      <c r="T145" s="194"/>
      <c r="U145" s="194"/>
      <c r="V145" s="194"/>
      <c r="W145" s="194"/>
      <c r="X145" s="194"/>
      <c r="Y145" s="194"/>
      <c r="Z145" s="194"/>
    </row>
    <row r="146" spans="1:26" ht="17.25" customHeight="1">
      <c r="A146" s="190" t="s">
        <v>1189</v>
      </c>
      <c r="B146" s="195"/>
      <c r="C146" s="213" t="s">
        <v>645</v>
      </c>
      <c r="D146" s="191">
        <f>SUM(D147)</f>
        <v>0</v>
      </c>
      <c r="E146" s="192">
        <f t="shared" si="7"/>
        <v>0</v>
      </c>
      <c r="F146" s="48"/>
      <c r="G146" s="206"/>
      <c r="H146" s="193"/>
      <c r="I146" s="193"/>
      <c r="J146" s="194"/>
      <c r="K146" s="194"/>
      <c r="L146" s="194"/>
      <c r="M146" s="194"/>
      <c r="N146" s="194"/>
      <c r="O146" s="194"/>
      <c r="P146" s="194"/>
      <c r="Q146" s="194"/>
      <c r="R146" s="194"/>
      <c r="S146" s="194"/>
      <c r="T146" s="194"/>
      <c r="U146" s="194"/>
      <c r="V146" s="194"/>
      <c r="W146" s="194"/>
      <c r="X146" s="194"/>
      <c r="Y146" s="194"/>
      <c r="Z146" s="194"/>
    </row>
    <row r="147" spans="1:26" ht="17.25" customHeight="1">
      <c r="A147" s="186" t="s">
        <v>1190</v>
      </c>
      <c r="B147" s="187"/>
      <c r="C147" s="409" t="s">
        <v>1191</v>
      </c>
      <c r="D147" s="48">
        <v>0</v>
      </c>
      <c r="E147" s="50">
        <f t="shared" si="7"/>
        <v>0</v>
      </c>
      <c r="F147" s="48"/>
      <c r="G147" s="206"/>
      <c r="H147" s="193"/>
      <c r="I147" s="193"/>
      <c r="J147" s="194"/>
      <c r="K147" s="194"/>
      <c r="L147" s="194"/>
      <c r="M147" s="194"/>
      <c r="N147" s="194"/>
      <c r="O147" s="194"/>
      <c r="P147" s="194"/>
      <c r="Q147" s="194"/>
      <c r="R147" s="194"/>
      <c r="S147" s="194"/>
      <c r="T147" s="194"/>
      <c r="U147" s="194"/>
      <c r="V147" s="194"/>
      <c r="W147" s="194"/>
      <c r="X147" s="194"/>
      <c r="Y147" s="194"/>
      <c r="Z147" s="194"/>
    </row>
    <row r="148" spans="1:26" ht="17.25" customHeight="1">
      <c r="A148" s="188" t="s">
        <v>1192</v>
      </c>
      <c r="B148" s="189"/>
      <c r="C148" s="412" t="s">
        <v>176</v>
      </c>
      <c r="D148" s="191">
        <f>+D149</f>
        <v>170063831</v>
      </c>
      <c r="E148" s="192">
        <f t="shared" si="7"/>
        <v>4.4228217601748027E-2</v>
      </c>
      <c r="F148" s="48"/>
      <c r="G148" s="206"/>
      <c r="H148" s="193"/>
      <c r="I148" s="193"/>
      <c r="J148" s="194"/>
      <c r="K148" s="194"/>
      <c r="L148" s="194"/>
      <c r="M148" s="194"/>
      <c r="N148" s="194"/>
      <c r="O148" s="194"/>
      <c r="P148" s="194"/>
      <c r="Q148" s="194"/>
      <c r="R148" s="194"/>
      <c r="S148" s="194"/>
      <c r="T148" s="194"/>
      <c r="U148" s="194"/>
      <c r="V148" s="194"/>
      <c r="W148" s="194"/>
      <c r="X148" s="194"/>
      <c r="Y148" s="194"/>
      <c r="Z148" s="194"/>
    </row>
    <row r="149" spans="1:26" ht="17.25" customHeight="1">
      <c r="A149" s="188" t="s">
        <v>1193</v>
      </c>
      <c r="B149" s="189"/>
      <c r="C149" s="213" t="s">
        <v>791</v>
      </c>
      <c r="D149" s="191">
        <f>SUM(D150:D155)</f>
        <v>170063831</v>
      </c>
      <c r="E149" s="192">
        <f t="shared" si="7"/>
        <v>4.4228217601748027E-2</v>
      </c>
      <c r="F149" s="48"/>
      <c r="G149" s="206"/>
      <c r="H149" s="193"/>
      <c r="I149" s="193"/>
      <c r="J149" s="194"/>
      <c r="K149" s="194"/>
      <c r="L149" s="194"/>
      <c r="M149" s="194"/>
      <c r="N149" s="194"/>
      <c r="O149" s="194"/>
      <c r="P149" s="194"/>
      <c r="Q149" s="194"/>
      <c r="R149" s="194"/>
      <c r="S149" s="194"/>
      <c r="T149" s="194"/>
      <c r="U149" s="194"/>
      <c r="V149" s="194"/>
      <c r="W149" s="194"/>
      <c r="X149" s="194"/>
      <c r="Y149" s="194"/>
      <c r="Z149" s="194"/>
    </row>
    <row r="150" spans="1:26" ht="17.25" customHeight="1">
      <c r="A150" s="203" t="s">
        <v>1194</v>
      </c>
      <c r="B150" s="204"/>
      <c r="C150" s="409" t="s">
        <v>793</v>
      </c>
      <c r="D150" s="48">
        <v>161063831</v>
      </c>
      <c r="E150" s="50">
        <f t="shared" si="7"/>
        <v>4.1887602574583717E-2</v>
      </c>
      <c r="F150" s="48"/>
      <c r="G150" s="206"/>
      <c r="H150" s="193"/>
      <c r="I150" s="193"/>
      <c r="J150" s="194"/>
      <c r="K150" s="194"/>
      <c r="L150" s="194"/>
      <c r="M150" s="194"/>
      <c r="N150" s="194"/>
      <c r="O150" s="194"/>
      <c r="P150" s="194"/>
      <c r="Q150" s="194"/>
      <c r="R150" s="194"/>
      <c r="S150" s="194"/>
      <c r="T150" s="194"/>
      <c r="U150" s="194"/>
      <c r="V150" s="194"/>
      <c r="W150" s="194"/>
      <c r="X150" s="194"/>
      <c r="Y150" s="194"/>
      <c r="Z150" s="194"/>
    </row>
    <row r="151" spans="1:26" ht="17.25" customHeight="1">
      <c r="A151" s="203" t="s">
        <v>1195</v>
      </c>
      <c r="B151" s="204"/>
      <c r="C151" s="409" t="s">
        <v>1196</v>
      </c>
      <c r="D151" s="48">
        <v>0</v>
      </c>
      <c r="E151" s="50">
        <f t="shared" si="7"/>
        <v>0</v>
      </c>
      <c r="F151" s="48"/>
      <c r="G151" s="206"/>
      <c r="H151" s="193"/>
      <c r="I151" s="193"/>
      <c r="J151" s="194"/>
      <c r="K151" s="194"/>
      <c r="L151" s="194"/>
      <c r="M151" s="194"/>
      <c r="N151" s="194"/>
      <c r="O151" s="194"/>
      <c r="P151" s="194"/>
      <c r="Q151" s="194"/>
      <c r="R151" s="194"/>
      <c r="S151" s="194"/>
      <c r="T151" s="194"/>
      <c r="U151" s="194"/>
      <c r="V151" s="194"/>
      <c r="W151" s="194"/>
      <c r="X151" s="194"/>
      <c r="Y151" s="194"/>
      <c r="Z151" s="194"/>
    </row>
    <row r="152" spans="1:26" ht="16.5" customHeight="1">
      <c r="A152" s="203" t="s">
        <v>1197</v>
      </c>
      <c r="B152" s="204"/>
      <c r="C152" s="409" t="s">
        <v>797</v>
      </c>
      <c r="D152" s="48">
        <v>1000000</v>
      </c>
      <c r="E152" s="50">
        <f t="shared" si="7"/>
        <v>2.6006833635159042E-4</v>
      </c>
      <c r="F152" s="48"/>
      <c r="G152" s="206"/>
      <c r="H152" s="193"/>
      <c r="I152" s="193"/>
      <c r="J152" s="194"/>
      <c r="K152" s="194"/>
      <c r="L152" s="194"/>
      <c r="M152" s="194"/>
      <c r="N152" s="194"/>
      <c r="O152" s="194"/>
      <c r="P152" s="194"/>
      <c r="Q152" s="194"/>
      <c r="R152" s="194"/>
      <c r="S152" s="194"/>
      <c r="T152" s="194"/>
      <c r="U152" s="194"/>
      <c r="V152" s="194"/>
      <c r="W152" s="194"/>
      <c r="X152" s="194"/>
      <c r="Y152" s="194"/>
      <c r="Z152" s="194"/>
    </row>
    <row r="153" spans="1:26" ht="17.25" customHeight="1">
      <c r="A153" s="203" t="s">
        <v>1198</v>
      </c>
      <c r="B153" s="204"/>
      <c r="C153" s="409" t="s">
        <v>799</v>
      </c>
      <c r="D153" s="48">
        <v>0</v>
      </c>
      <c r="E153" s="50">
        <f t="shared" si="7"/>
        <v>0</v>
      </c>
      <c r="F153" s="48"/>
      <c r="G153" s="206"/>
      <c r="H153" s="193"/>
      <c r="I153" s="193"/>
      <c r="J153" s="194"/>
      <c r="K153" s="194"/>
      <c r="L153" s="194"/>
      <c r="M153" s="194"/>
      <c r="N153" s="194"/>
      <c r="O153" s="194"/>
      <c r="P153" s="194"/>
      <c r="Q153" s="194"/>
      <c r="R153" s="194"/>
      <c r="S153" s="194"/>
      <c r="T153" s="194"/>
      <c r="U153" s="194"/>
      <c r="V153" s="194"/>
      <c r="W153" s="194"/>
      <c r="X153" s="194"/>
      <c r="Y153" s="194"/>
      <c r="Z153" s="194"/>
    </row>
    <row r="154" spans="1:26" ht="17.25" customHeight="1">
      <c r="A154" s="203" t="s">
        <v>1199</v>
      </c>
      <c r="B154" s="204"/>
      <c r="C154" s="409" t="s">
        <v>1200</v>
      </c>
      <c r="D154" s="48">
        <v>2000000</v>
      </c>
      <c r="E154" s="50">
        <f t="shared" si="7"/>
        <v>5.2013667270318085E-4</v>
      </c>
      <c r="F154" s="48"/>
      <c r="G154" s="206"/>
      <c r="H154" s="193"/>
      <c r="I154" s="193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4"/>
      <c r="Y154" s="194"/>
      <c r="Z154" s="194"/>
    </row>
    <row r="155" spans="1:26" ht="17.25" customHeight="1">
      <c r="A155" s="203" t="s">
        <v>1201</v>
      </c>
      <c r="B155" s="204"/>
      <c r="C155" s="409" t="s">
        <v>1202</v>
      </c>
      <c r="D155" s="48">
        <v>6000000</v>
      </c>
      <c r="E155" s="50">
        <f t="shared" si="7"/>
        <v>1.5604100181095424E-3</v>
      </c>
      <c r="F155" s="48"/>
      <c r="G155" s="206"/>
      <c r="H155" s="193"/>
      <c r="I155" s="193"/>
      <c r="J155" s="194"/>
      <c r="K155" s="194"/>
      <c r="L155" s="194"/>
      <c r="M155" s="194"/>
      <c r="N155" s="194"/>
      <c r="O155" s="194"/>
      <c r="P155" s="194"/>
      <c r="Q155" s="194"/>
      <c r="R155" s="194"/>
      <c r="S155" s="194"/>
      <c r="T155" s="194"/>
      <c r="U155" s="194"/>
      <c r="V155" s="194"/>
      <c r="W155" s="194"/>
      <c r="X155" s="194"/>
      <c r="Y155" s="194"/>
      <c r="Z155" s="194"/>
    </row>
    <row r="156" spans="1:26" ht="17.25" customHeight="1">
      <c r="A156" s="190" t="s">
        <v>1203</v>
      </c>
      <c r="B156" s="195"/>
      <c r="C156" s="213" t="s">
        <v>136</v>
      </c>
      <c r="D156" s="191">
        <f>+D157</f>
        <v>31000000</v>
      </c>
      <c r="E156" s="192">
        <f t="shared" si="7"/>
        <v>8.0621184268993024E-3</v>
      </c>
      <c r="F156" s="48"/>
      <c r="G156" s="206"/>
      <c r="H156" s="193"/>
      <c r="I156" s="193"/>
      <c r="J156" s="194"/>
      <c r="K156" s="194"/>
      <c r="L156" s="194"/>
      <c r="M156" s="194"/>
      <c r="N156" s="194"/>
      <c r="O156" s="194"/>
      <c r="P156" s="194"/>
      <c r="Q156" s="194"/>
      <c r="R156" s="194"/>
      <c r="S156" s="194"/>
      <c r="T156" s="194"/>
      <c r="U156" s="194"/>
      <c r="V156" s="194"/>
      <c r="W156" s="194"/>
      <c r="X156" s="194"/>
      <c r="Y156" s="194"/>
      <c r="Z156" s="194"/>
    </row>
    <row r="157" spans="1:26" ht="17.25" customHeight="1">
      <c r="A157" s="190" t="s">
        <v>1204</v>
      </c>
      <c r="B157" s="195"/>
      <c r="C157" s="213" t="s">
        <v>1205</v>
      </c>
      <c r="D157" s="191">
        <f>SUM(D158:D159)</f>
        <v>31000000</v>
      </c>
      <c r="E157" s="192">
        <f t="shared" si="7"/>
        <v>8.0621184268993024E-3</v>
      </c>
      <c r="F157" s="48"/>
      <c r="G157" s="206"/>
      <c r="H157" s="193"/>
      <c r="I157" s="193"/>
      <c r="J157" s="194"/>
      <c r="K157" s="194"/>
      <c r="L157" s="194"/>
      <c r="M157" s="194"/>
      <c r="N157" s="194"/>
      <c r="O157" s="194"/>
      <c r="P157" s="194"/>
      <c r="Q157" s="194"/>
      <c r="R157" s="194"/>
      <c r="S157" s="194"/>
      <c r="T157" s="194"/>
      <c r="U157" s="194"/>
      <c r="V157" s="194"/>
      <c r="W157" s="194"/>
      <c r="X157" s="194"/>
      <c r="Y157" s="194"/>
      <c r="Z157" s="194"/>
    </row>
    <row r="158" spans="1:26" ht="17.25" customHeight="1">
      <c r="A158" s="186" t="s">
        <v>1206</v>
      </c>
      <c r="B158" s="187"/>
      <c r="C158" s="221" t="s">
        <v>1207</v>
      </c>
      <c r="D158" s="48">
        <v>25000000</v>
      </c>
      <c r="E158" s="50">
        <f t="shared" si="7"/>
        <v>6.50170840878976E-3</v>
      </c>
      <c r="F158" s="48"/>
      <c r="G158" s="206"/>
      <c r="H158" s="193"/>
      <c r="I158" s="193"/>
      <c r="J158" s="194"/>
      <c r="K158" s="194"/>
      <c r="L158" s="194"/>
      <c r="M158" s="194"/>
      <c r="N158" s="194"/>
      <c r="O158" s="194"/>
      <c r="P158" s="194"/>
      <c r="Q158" s="194"/>
      <c r="R158" s="194"/>
      <c r="S158" s="194"/>
      <c r="T158" s="194"/>
      <c r="U158" s="194"/>
      <c r="V158" s="194"/>
      <c r="W158" s="194"/>
      <c r="X158" s="194"/>
      <c r="Y158" s="194"/>
      <c r="Z158" s="194"/>
    </row>
    <row r="159" spans="1:26" ht="17.25" customHeight="1">
      <c r="A159" s="186" t="s">
        <v>1208</v>
      </c>
      <c r="B159" s="47"/>
      <c r="C159" s="221" t="s">
        <v>1209</v>
      </c>
      <c r="D159" s="48">
        <v>6000000</v>
      </c>
      <c r="E159" s="50">
        <f t="shared" si="7"/>
        <v>1.5604100181095424E-3</v>
      </c>
      <c r="F159" s="48"/>
      <c r="G159" s="206"/>
      <c r="H159" s="193"/>
      <c r="I159" s="193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4"/>
      <c r="Y159" s="194"/>
      <c r="Z159" s="194"/>
    </row>
    <row r="160" spans="1:26" ht="17.25" customHeight="1">
      <c r="A160" s="190" t="s">
        <v>1210</v>
      </c>
      <c r="B160" s="195"/>
      <c r="C160" s="213" t="s">
        <v>1018</v>
      </c>
      <c r="D160" s="191">
        <f>+D161</f>
        <v>18000000</v>
      </c>
      <c r="E160" s="192">
        <f t="shared" si="7"/>
        <v>4.6812300543286273E-3</v>
      </c>
      <c r="F160" s="48"/>
      <c r="G160" s="206"/>
      <c r="H160" s="193"/>
      <c r="I160" s="193"/>
      <c r="J160" s="194"/>
      <c r="K160" s="194"/>
      <c r="L160" s="194"/>
      <c r="M160" s="194"/>
      <c r="N160" s="194"/>
      <c r="O160" s="194"/>
      <c r="P160" s="194"/>
      <c r="Q160" s="194"/>
      <c r="R160" s="194"/>
      <c r="S160" s="194"/>
      <c r="T160" s="194"/>
      <c r="U160" s="194"/>
      <c r="V160" s="194"/>
      <c r="W160" s="194"/>
      <c r="X160" s="194"/>
      <c r="Y160" s="194"/>
      <c r="Z160" s="194"/>
    </row>
    <row r="161" spans="1:26" ht="17.25" customHeight="1">
      <c r="A161" s="190" t="s">
        <v>1211</v>
      </c>
      <c r="B161" s="195"/>
      <c r="C161" s="213" t="s">
        <v>911</v>
      </c>
      <c r="D161" s="191">
        <f>SUM(D162:D163)</f>
        <v>18000000</v>
      </c>
      <c r="E161" s="192">
        <f t="shared" si="7"/>
        <v>4.6812300543286273E-3</v>
      </c>
      <c r="F161" s="48"/>
      <c r="G161" s="206"/>
      <c r="H161" s="193"/>
      <c r="I161" s="193"/>
      <c r="J161" s="194"/>
      <c r="K161" s="194"/>
      <c r="L161" s="194"/>
      <c r="M161" s="194"/>
      <c r="N161" s="194"/>
      <c r="O161" s="194"/>
      <c r="P161" s="194"/>
      <c r="Q161" s="194"/>
      <c r="R161" s="194"/>
      <c r="S161" s="194"/>
      <c r="T161" s="194"/>
      <c r="U161" s="194"/>
      <c r="V161" s="194"/>
      <c r="W161" s="194"/>
      <c r="X161" s="194"/>
      <c r="Y161" s="194"/>
      <c r="Z161" s="194"/>
    </row>
    <row r="162" spans="1:26" ht="17.25" customHeight="1">
      <c r="A162" s="186" t="s">
        <v>1212</v>
      </c>
      <c r="B162" s="187" t="s">
        <v>1184</v>
      </c>
      <c r="C162" s="409" t="s">
        <v>1213</v>
      </c>
      <c r="D162" s="48">
        <v>18000000</v>
      </c>
      <c r="E162" s="50">
        <f t="shared" si="7"/>
        <v>4.6812300543286273E-3</v>
      </c>
      <c r="F162" s="48"/>
      <c r="G162" s="206"/>
      <c r="H162" s="193"/>
      <c r="I162" s="193"/>
      <c r="J162" s="194"/>
      <c r="K162" s="194"/>
      <c r="L162" s="194"/>
      <c r="M162" s="194"/>
      <c r="N162" s="194"/>
      <c r="O162" s="194"/>
      <c r="P162" s="194"/>
      <c r="Q162" s="194"/>
      <c r="R162" s="194"/>
      <c r="S162" s="194"/>
      <c r="T162" s="194"/>
      <c r="U162" s="194"/>
      <c r="V162" s="194"/>
      <c r="W162" s="194"/>
      <c r="X162" s="194"/>
      <c r="Y162" s="194"/>
      <c r="Z162" s="194"/>
    </row>
    <row r="163" spans="1:26" ht="17.25" customHeight="1">
      <c r="A163" s="186" t="s">
        <v>1214</v>
      </c>
      <c r="B163" s="187" t="s">
        <v>1187</v>
      </c>
      <c r="C163" s="409" t="s">
        <v>1215</v>
      </c>
      <c r="D163" s="48">
        <v>0</v>
      </c>
      <c r="E163" s="50">
        <f t="shared" si="7"/>
        <v>0</v>
      </c>
      <c r="F163" s="48"/>
      <c r="G163" s="206"/>
      <c r="H163" s="193"/>
      <c r="I163" s="193"/>
      <c r="J163" s="194"/>
      <c r="K163" s="194"/>
      <c r="L163" s="194"/>
      <c r="M163" s="194"/>
      <c r="N163" s="194"/>
      <c r="O163" s="194"/>
      <c r="P163" s="194"/>
      <c r="Q163" s="194"/>
      <c r="R163" s="194"/>
      <c r="S163" s="194"/>
      <c r="T163" s="194"/>
      <c r="U163" s="194"/>
      <c r="V163" s="194"/>
      <c r="W163" s="194"/>
      <c r="X163" s="194"/>
      <c r="Y163" s="194"/>
      <c r="Z163" s="194"/>
    </row>
    <row r="164" spans="1:26" ht="17.25" customHeight="1">
      <c r="A164" s="190" t="s">
        <v>1216</v>
      </c>
      <c r="B164" s="195"/>
      <c r="C164" s="213" t="s">
        <v>178</v>
      </c>
      <c r="D164" s="191">
        <f>+D165</f>
        <v>0</v>
      </c>
      <c r="E164" s="192">
        <f t="shared" si="7"/>
        <v>0</v>
      </c>
      <c r="F164" s="48"/>
      <c r="G164" s="206"/>
      <c r="H164" s="193"/>
      <c r="I164" s="193"/>
      <c r="J164" s="194"/>
      <c r="K164" s="194"/>
      <c r="L164" s="194"/>
      <c r="M164" s="194"/>
      <c r="N164" s="194"/>
      <c r="O164" s="194"/>
      <c r="P164" s="194"/>
      <c r="Q164" s="194"/>
      <c r="R164" s="194"/>
      <c r="S164" s="194"/>
      <c r="T164" s="194"/>
      <c r="U164" s="194"/>
      <c r="V164" s="194"/>
      <c r="W164" s="194"/>
      <c r="X164" s="194"/>
      <c r="Y164" s="194"/>
      <c r="Z164" s="194"/>
    </row>
    <row r="165" spans="1:26" ht="17.25" customHeight="1">
      <c r="A165" s="190" t="s">
        <v>1217</v>
      </c>
      <c r="B165" s="195"/>
      <c r="C165" s="213" t="s">
        <v>943</v>
      </c>
      <c r="D165" s="191">
        <f>SUM(D166:D167)</f>
        <v>0</v>
      </c>
      <c r="E165" s="192">
        <f t="shared" si="7"/>
        <v>0</v>
      </c>
      <c r="F165" s="48"/>
      <c r="G165" s="206"/>
      <c r="H165" s="193"/>
      <c r="I165" s="193"/>
      <c r="J165" s="194"/>
      <c r="K165" s="194"/>
      <c r="L165" s="194"/>
      <c r="M165" s="194"/>
      <c r="N165" s="194"/>
      <c r="O165" s="194"/>
      <c r="P165" s="194"/>
      <c r="Q165" s="194"/>
      <c r="R165" s="194"/>
      <c r="S165" s="194"/>
      <c r="T165" s="194"/>
      <c r="U165" s="194"/>
      <c r="V165" s="194"/>
      <c r="W165" s="194"/>
      <c r="X165" s="194"/>
      <c r="Y165" s="194"/>
      <c r="Z165" s="194"/>
    </row>
    <row r="166" spans="1:26" ht="17.25" customHeight="1">
      <c r="A166" s="186" t="s">
        <v>1218</v>
      </c>
      <c r="B166" s="187"/>
      <c r="C166" s="221" t="s">
        <v>947</v>
      </c>
      <c r="D166" s="48">
        <v>0</v>
      </c>
      <c r="E166" s="50">
        <f t="shared" si="7"/>
        <v>0</v>
      </c>
      <c r="F166" s="48"/>
      <c r="G166" s="206"/>
      <c r="H166" s="193"/>
      <c r="I166" s="193"/>
      <c r="J166" s="194"/>
      <c r="K166" s="194"/>
      <c r="L166" s="194"/>
      <c r="M166" s="194"/>
      <c r="N166" s="194"/>
      <c r="O166" s="194"/>
      <c r="P166" s="194"/>
      <c r="Q166" s="194"/>
      <c r="R166" s="194"/>
      <c r="S166" s="194"/>
      <c r="T166" s="194"/>
      <c r="U166" s="194"/>
      <c r="V166" s="194"/>
      <c r="W166" s="194"/>
      <c r="X166" s="194"/>
      <c r="Y166" s="194"/>
      <c r="Z166" s="194"/>
    </row>
    <row r="167" spans="1:26" ht="17.25" customHeight="1">
      <c r="A167" s="190"/>
      <c r="B167" s="195"/>
      <c r="C167" s="213"/>
      <c r="D167" s="191"/>
      <c r="E167" s="192"/>
      <c r="F167" s="48"/>
      <c r="G167" s="193"/>
      <c r="H167" s="193"/>
      <c r="I167" s="193"/>
      <c r="J167" s="194"/>
      <c r="K167" s="194"/>
      <c r="L167" s="194"/>
      <c r="M167" s="194"/>
      <c r="N167" s="194"/>
      <c r="O167" s="194"/>
      <c r="P167" s="194"/>
      <c r="Q167" s="194"/>
      <c r="R167" s="194"/>
      <c r="S167" s="194"/>
      <c r="T167" s="194"/>
      <c r="U167" s="194"/>
      <c r="V167" s="194"/>
      <c r="W167" s="194"/>
      <c r="X167" s="194"/>
      <c r="Y167" s="194"/>
      <c r="Z167" s="194"/>
    </row>
    <row r="168" spans="1:26" ht="33" customHeight="1">
      <c r="A168" s="212" t="s">
        <v>1219</v>
      </c>
      <c r="B168" s="212"/>
      <c r="C168" s="213" t="s">
        <v>1220</v>
      </c>
      <c r="D168" s="191">
        <f>+D169+D174</f>
        <v>129153762.5</v>
      </c>
      <c r="E168" s="192">
        <f t="shared" ref="E168:E176" si="8">+D168/$D$319</f>
        <v>3.3588804146923425E-2</v>
      </c>
      <c r="F168" s="48"/>
      <c r="G168" s="193"/>
      <c r="H168" s="193"/>
      <c r="I168" s="193"/>
      <c r="J168" s="194"/>
      <c r="K168" s="194"/>
      <c r="L168" s="194"/>
      <c r="M168" s="194"/>
      <c r="N168" s="194"/>
      <c r="O168" s="194"/>
      <c r="P168" s="194"/>
      <c r="Q168" s="194"/>
      <c r="R168" s="194"/>
      <c r="S168" s="194"/>
      <c r="T168" s="194"/>
      <c r="U168" s="194"/>
      <c r="V168" s="194"/>
      <c r="W168" s="194"/>
      <c r="X168" s="194"/>
      <c r="Y168" s="194"/>
      <c r="Z168" s="194"/>
    </row>
    <row r="169" spans="1:26" ht="17.25" customHeight="1">
      <c r="A169" s="188" t="s">
        <v>1221</v>
      </c>
      <c r="B169" s="189"/>
      <c r="C169" s="412" t="s">
        <v>174</v>
      </c>
      <c r="D169" s="191">
        <f>+D170+D172</f>
        <v>81153762.5</v>
      </c>
      <c r="E169" s="192">
        <f t="shared" si="8"/>
        <v>2.1105524002047085E-2</v>
      </c>
      <c r="F169" s="48"/>
      <c r="G169" s="193"/>
      <c r="H169" s="193"/>
      <c r="I169" s="193"/>
      <c r="J169" s="194"/>
      <c r="K169" s="194"/>
      <c r="L169" s="194"/>
      <c r="M169" s="194"/>
      <c r="N169" s="194"/>
      <c r="O169" s="194"/>
      <c r="P169" s="194"/>
      <c r="Q169" s="194"/>
      <c r="R169" s="194"/>
      <c r="S169" s="194"/>
      <c r="T169" s="194"/>
      <c r="U169" s="194"/>
      <c r="V169" s="194"/>
      <c r="W169" s="194"/>
      <c r="X169" s="194"/>
      <c r="Y169" s="194"/>
      <c r="Z169" s="194"/>
    </row>
    <row r="170" spans="1:26" ht="17.25" customHeight="1">
      <c r="A170" s="188" t="s">
        <v>1222</v>
      </c>
      <c r="B170" s="189"/>
      <c r="C170" s="213" t="s">
        <v>572</v>
      </c>
      <c r="D170" s="191">
        <f>+D171</f>
        <v>65000000</v>
      </c>
      <c r="E170" s="192">
        <f t="shared" si="8"/>
        <v>1.6904441862853375E-2</v>
      </c>
      <c r="F170" s="48"/>
      <c r="G170" s="193"/>
      <c r="H170" s="193"/>
      <c r="I170" s="193"/>
      <c r="J170" s="194"/>
      <c r="K170" s="194"/>
      <c r="L170" s="194"/>
      <c r="M170" s="194"/>
      <c r="N170" s="194"/>
      <c r="O170" s="194"/>
      <c r="P170" s="194"/>
      <c r="Q170" s="194"/>
      <c r="R170" s="194"/>
      <c r="S170" s="194"/>
      <c r="T170" s="194"/>
      <c r="U170" s="194"/>
      <c r="V170" s="194"/>
      <c r="W170" s="194"/>
      <c r="X170" s="194"/>
      <c r="Y170" s="194"/>
      <c r="Z170" s="194"/>
    </row>
    <row r="171" spans="1:26" ht="17.25" customHeight="1">
      <c r="A171" s="203" t="s">
        <v>1223</v>
      </c>
      <c r="B171" s="204"/>
      <c r="C171" s="221" t="s">
        <v>1155</v>
      </c>
      <c r="D171" s="48">
        <f>+D178</f>
        <v>65000000</v>
      </c>
      <c r="E171" s="50">
        <f t="shared" si="8"/>
        <v>1.6904441862853375E-2</v>
      </c>
      <c r="F171" s="48"/>
      <c r="G171" s="193"/>
      <c r="H171" s="193"/>
      <c r="I171" s="193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4"/>
      <c r="Y171" s="194"/>
      <c r="Z171" s="194"/>
    </row>
    <row r="172" spans="1:26" ht="17.25" customHeight="1">
      <c r="A172" s="188" t="s">
        <v>1160</v>
      </c>
      <c r="B172" s="189"/>
      <c r="C172" s="213" t="s">
        <v>594</v>
      </c>
      <c r="D172" s="191">
        <f>+D173</f>
        <v>16153762.5</v>
      </c>
      <c r="E172" s="192">
        <f t="shared" si="8"/>
        <v>4.2010821391937079E-3</v>
      </c>
      <c r="F172" s="48"/>
      <c r="G172" s="193"/>
      <c r="H172" s="193"/>
      <c r="I172" s="193"/>
      <c r="J172" s="194"/>
      <c r="K172" s="194"/>
      <c r="L172" s="194"/>
      <c r="M172" s="194"/>
      <c r="N172" s="194"/>
      <c r="O172" s="194"/>
      <c r="P172" s="194"/>
      <c r="Q172" s="194"/>
      <c r="R172" s="194"/>
      <c r="S172" s="194"/>
      <c r="T172" s="194"/>
      <c r="U172" s="194"/>
      <c r="V172" s="194"/>
      <c r="W172" s="194"/>
      <c r="X172" s="194"/>
      <c r="Y172" s="194"/>
      <c r="Z172" s="194"/>
    </row>
    <row r="173" spans="1:26" ht="17.25" customHeight="1">
      <c r="A173" s="203" t="s">
        <v>1162</v>
      </c>
      <c r="B173" s="204"/>
      <c r="C173" s="409" t="s">
        <v>1163</v>
      </c>
      <c r="D173" s="48">
        <f>+D179</f>
        <v>16153762.5</v>
      </c>
      <c r="E173" s="50">
        <f t="shared" si="8"/>
        <v>4.2010821391937079E-3</v>
      </c>
      <c r="F173" s="48"/>
      <c r="G173" s="193"/>
      <c r="H173" s="193"/>
      <c r="I173" s="193"/>
      <c r="J173" s="194"/>
      <c r="K173" s="194"/>
      <c r="L173" s="194"/>
      <c r="M173" s="194"/>
      <c r="N173" s="194"/>
      <c r="O173" s="194"/>
      <c r="P173" s="194"/>
      <c r="Q173" s="194"/>
      <c r="R173" s="194"/>
      <c r="S173" s="194"/>
      <c r="T173" s="194"/>
      <c r="U173" s="194"/>
      <c r="V173" s="194"/>
      <c r="W173" s="194"/>
      <c r="X173" s="194"/>
      <c r="Y173" s="194"/>
      <c r="Z173" s="194"/>
    </row>
    <row r="174" spans="1:26" ht="17.25" customHeight="1">
      <c r="A174" s="212" t="s">
        <v>1224</v>
      </c>
      <c r="B174" s="212"/>
      <c r="C174" s="213" t="s">
        <v>1225</v>
      </c>
      <c r="D174" s="191">
        <f t="shared" ref="D174:D176" si="9">+D175</f>
        <v>48000000</v>
      </c>
      <c r="E174" s="192">
        <f t="shared" si="8"/>
        <v>1.2483280144876339E-2</v>
      </c>
      <c r="F174" s="48"/>
      <c r="G174" s="193"/>
      <c r="H174" s="193"/>
      <c r="I174" s="193"/>
      <c r="J174" s="194"/>
      <c r="K174" s="194"/>
      <c r="L174" s="194"/>
      <c r="M174" s="194"/>
      <c r="N174" s="194"/>
      <c r="O174" s="194"/>
      <c r="P174" s="194"/>
      <c r="Q174" s="194"/>
      <c r="R174" s="194"/>
      <c r="S174" s="194"/>
      <c r="T174" s="194"/>
      <c r="U174" s="194"/>
      <c r="V174" s="194"/>
      <c r="W174" s="194"/>
      <c r="X174" s="194"/>
      <c r="Y174" s="194"/>
      <c r="Z174" s="194"/>
    </row>
    <row r="175" spans="1:26" ht="17.25" customHeight="1">
      <c r="A175" s="212" t="s">
        <v>1226</v>
      </c>
      <c r="B175" s="212"/>
      <c r="C175" s="213" t="s">
        <v>773</v>
      </c>
      <c r="D175" s="191">
        <f t="shared" si="9"/>
        <v>48000000</v>
      </c>
      <c r="E175" s="192">
        <f t="shared" si="8"/>
        <v>1.2483280144876339E-2</v>
      </c>
      <c r="F175" s="48"/>
      <c r="G175" s="193"/>
      <c r="H175" s="193"/>
      <c r="I175" s="193"/>
      <c r="J175" s="194"/>
      <c r="K175" s="194"/>
      <c r="L175" s="194"/>
      <c r="M175" s="194"/>
      <c r="N175" s="194"/>
      <c r="O175" s="194"/>
      <c r="P175" s="194"/>
      <c r="Q175" s="194"/>
      <c r="R175" s="194"/>
      <c r="S175" s="194"/>
      <c r="T175" s="194"/>
      <c r="U175" s="194"/>
      <c r="V175" s="194"/>
      <c r="W175" s="194"/>
      <c r="X175" s="194"/>
      <c r="Y175" s="194"/>
      <c r="Z175" s="194"/>
    </row>
    <row r="176" spans="1:26" ht="17.25" customHeight="1">
      <c r="A176" s="51" t="s">
        <v>1227</v>
      </c>
      <c r="B176" s="51"/>
      <c r="C176" s="409" t="s">
        <v>1228</v>
      </c>
      <c r="D176" s="48">
        <f t="shared" si="9"/>
        <v>48000000</v>
      </c>
      <c r="E176" s="50">
        <f t="shared" si="8"/>
        <v>1.2483280144876339E-2</v>
      </c>
      <c r="F176" s="48"/>
      <c r="G176" s="193"/>
      <c r="H176" s="193"/>
      <c r="I176" s="193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4"/>
      <c r="Y176" s="194"/>
      <c r="Z176" s="194"/>
    </row>
    <row r="177" spans="1:26" ht="17.25" customHeight="1">
      <c r="A177" s="214" t="s">
        <v>776</v>
      </c>
      <c r="B177" s="215" t="s">
        <v>181</v>
      </c>
      <c r="C177" s="418" t="s">
        <v>1229</v>
      </c>
      <c r="D177" s="216">
        <v>48000000</v>
      </c>
      <c r="E177" s="50"/>
      <c r="F177" s="48"/>
      <c r="G177" s="193"/>
      <c r="H177" s="194"/>
      <c r="I177" s="193"/>
      <c r="J177" s="194"/>
      <c r="K177" s="194"/>
      <c r="L177" s="194"/>
      <c r="M177" s="194"/>
      <c r="N177" s="194"/>
      <c r="O177" s="194"/>
      <c r="P177" s="194"/>
      <c r="Q177" s="194"/>
      <c r="R177" s="194"/>
      <c r="S177" s="194"/>
      <c r="T177" s="194"/>
      <c r="U177" s="194"/>
      <c r="V177" s="194"/>
      <c r="W177" s="194"/>
      <c r="X177" s="194"/>
      <c r="Y177" s="194"/>
      <c r="Z177" s="194"/>
    </row>
    <row r="178" spans="1:26" ht="17.25" customHeight="1">
      <c r="A178" s="214" t="s">
        <v>573</v>
      </c>
      <c r="B178" s="215" t="s">
        <v>189</v>
      </c>
      <c r="C178" s="419" t="s">
        <v>1230</v>
      </c>
      <c r="D178" s="216">
        <v>65000000</v>
      </c>
      <c r="E178" s="192"/>
      <c r="F178" s="48"/>
      <c r="G178" s="193"/>
      <c r="H178" s="194"/>
      <c r="I178" s="193"/>
      <c r="J178" s="194"/>
      <c r="K178" s="194"/>
      <c r="L178" s="194"/>
      <c r="M178" s="194"/>
      <c r="N178" s="194"/>
      <c r="O178" s="194"/>
      <c r="P178" s="194"/>
      <c r="Q178" s="194"/>
      <c r="R178" s="194"/>
      <c r="S178" s="194"/>
      <c r="T178" s="194"/>
      <c r="U178" s="194"/>
      <c r="V178" s="194"/>
      <c r="W178" s="194"/>
      <c r="X178" s="194"/>
      <c r="Y178" s="194"/>
      <c r="Z178" s="194"/>
    </row>
    <row r="179" spans="1:26" ht="17.25" customHeight="1">
      <c r="A179" s="214" t="s">
        <v>597</v>
      </c>
      <c r="B179" s="215" t="s">
        <v>192</v>
      </c>
      <c r="C179" s="419" t="s">
        <v>1231</v>
      </c>
      <c r="D179" s="216">
        <v>16153762.5</v>
      </c>
      <c r="E179" s="192"/>
      <c r="F179" s="48"/>
      <c r="G179" s="193"/>
      <c r="H179" s="194"/>
      <c r="I179" s="193"/>
      <c r="J179" s="194"/>
      <c r="K179" s="194"/>
      <c r="L179" s="194"/>
      <c r="M179" s="194"/>
      <c r="N179" s="194"/>
      <c r="O179" s="194"/>
      <c r="P179" s="194"/>
      <c r="Q179" s="194"/>
      <c r="R179" s="194"/>
      <c r="S179" s="194"/>
      <c r="T179" s="194"/>
      <c r="U179" s="194"/>
      <c r="V179" s="194"/>
      <c r="W179" s="194"/>
      <c r="X179" s="194"/>
      <c r="Y179" s="194"/>
      <c r="Z179" s="194"/>
    </row>
    <row r="180" spans="1:26" ht="17.25" customHeight="1">
      <c r="A180" s="212"/>
      <c r="B180" s="212"/>
      <c r="C180" s="213"/>
      <c r="D180" s="191"/>
      <c r="E180" s="192"/>
      <c r="F180" s="48"/>
      <c r="G180" s="193"/>
      <c r="H180" s="194"/>
      <c r="I180" s="193"/>
      <c r="J180" s="194"/>
      <c r="K180" s="194"/>
      <c r="L180" s="194"/>
      <c r="M180" s="194"/>
      <c r="N180" s="194"/>
      <c r="O180" s="194"/>
      <c r="P180" s="194"/>
      <c r="Q180" s="194"/>
      <c r="R180" s="194"/>
      <c r="S180" s="194"/>
      <c r="T180" s="194"/>
      <c r="U180" s="194"/>
      <c r="V180" s="194"/>
      <c r="W180" s="194"/>
      <c r="X180" s="194"/>
      <c r="Y180" s="194"/>
      <c r="Z180" s="194"/>
    </row>
    <row r="181" spans="1:26" ht="33" customHeight="1">
      <c r="A181" s="212" t="s">
        <v>1232</v>
      </c>
      <c r="B181" s="212"/>
      <c r="C181" s="213" t="s">
        <v>1233</v>
      </c>
      <c r="D181" s="191">
        <f t="shared" ref="D181:D184" si="10">+D182</f>
        <v>10000000</v>
      </c>
      <c r="E181" s="192">
        <f t="shared" ref="E181:E184" si="11">+D181/$D$319</f>
        <v>2.6006833635159039E-3</v>
      </c>
      <c r="F181" s="48"/>
      <c r="G181" s="193"/>
      <c r="H181" s="194"/>
      <c r="I181" s="194"/>
      <c r="J181" s="194"/>
      <c r="K181" s="194"/>
      <c r="L181" s="194"/>
      <c r="M181" s="194"/>
      <c r="N181" s="194"/>
      <c r="O181" s="194"/>
      <c r="P181" s="194"/>
      <c r="Q181" s="194"/>
      <c r="R181" s="194"/>
      <c r="S181" s="194"/>
      <c r="T181" s="194"/>
      <c r="U181" s="194"/>
      <c r="V181" s="194"/>
      <c r="W181" s="194"/>
      <c r="X181" s="194"/>
      <c r="Y181" s="194"/>
      <c r="Z181" s="194"/>
    </row>
    <row r="182" spans="1:26" ht="16.5" customHeight="1">
      <c r="A182" s="212" t="s">
        <v>1234</v>
      </c>
      <c r="B182" s="212"/>
      <c r="C182" s="412" t="s">
        <v>174</v>
      </c>
      <c r="D182" s="191">
        <f t="shared" si="10"/>
        <v>10000000</v>
      </c>
      <c r="E182" s="192">
        <f t="shared" si="11"/>
        <v>2.6006833635159039E-3</v>
      </c>
      <c r="F182" s="48"/>
      <c r="G182" s="193"/>
      <c r="H182" s="194"/>
      <c r="I182" s="194"/>
      <c r="J182" s="194"/>
      <c r="K182" s="194"/>
      <c r="L182" s="194"/>
      <c r="M182" s="194"/>
      <c r="N182" s="194"/>
      <c r="O182" s="194"/>
      <c r="P182" s="194"/>
      <c r="Q182" s="194"/>
      <c r="R182" s="194"/>
      <c r="S182" s="194"/>
      <c r="T182" s="194"/>
      <c r="U182" s="194"/>
      <c r="V182" s="194"/>
      <c r="W182" s="194"/>
      <c r="X182" s="194"/>
      <c r="Y182" s="194"/>
      <c r="Z182" s="194"/>
    </row>
    <row r="183" spans="1:26" ht="16.5" customHeight="1">
      <c r="A183" s="188" t="s">
        <v>1235</v>
      </c>
      <c r="B183" s="189"/>
      <c r="C183" s="213" t="s">
        <v>594</v>
      </c>
      <c r="D183" s="191">
        <f t="shared" si="10"/>
        <v>10000000</v>
      </c>
      <c r="E183" s="192">
        <f t="shared" si="11"/>
        <v>2.6006833635159039E-3</v>
      </c>
      <c r="F183" s="48"/>
      <c r="G183" s="193"/>
      <c r="H183" s="194"/>
      <c r="I183" s="193"/>
      <c r="J183" s="194"/>
      <c r="K183" s="194"/>
      <c r="L183" s="194"/>
      <c r="M183" s="194"/>
      <c r="N183" s="194"/>
      <c r="O183" s="194"/>
      <c r="P183" s="194"/>
      <c r="Q183" s="194"/>
      <c r="R183" s="194"/>
      <c r="S183" s="194"/>
      <c r="T183" s="194"/>
      <c r="U183" s="194"/>
      <c r="V183" s="194"/>
      <c r="W183" s="194"/>
      <c r="X183" s="194"/>
      <c r="Y183" s="194"/>
      <c r="Z183" s="194"/>
    </row>
    <row r="184" spans="1:26" ht="16.5" customHeight="1">
      <c r="A184" s="203" t="s">
        <v>1236</v>
      </c>
      <c r="B184" s="204"/>
      <c r="C184" s="409" t="s">
        <v>1163</v>
      </c>
      <c r="D184" s="48">
        <f t="shared" si="10"/>
        <v>10000000</v>
      </c>
      <c r="E184" s="50">
        <f t="shared" si="11"/>
        <v>2.6006833635159039E-3</v>
      </c>
      <c r="F184" s="48"/>
      <c r="G184" s="193"/>
      <c r="H184" s="194"/>
      <c r="I184" s="193"/>
      <c r="J184" s="194"/>
      <c r="K184" s="194"/>
      <c r="L184" s="194"/>
      <c r="M184" s="194"/>
      <c r="N184" s="194"/>
      <c r="O184" s="194"/>
      <c r="P184" s="194"/>
      <c r="Q184" s="194"/>
      <c r="R184" s="194"/>
      <c r="S184" s="194"/>
      <c r="T184" s="194"/>
      <c r="U184" s="194"/>
      <c r="V184" s="194"/>
      <c r="W184" s="194"/>
      <c r="X184" s="194"/>
      <c r="Y184" s="194"/>
      <c r="Z184" s="194"/>
    </row>
    <row r="185" spans="1:26" ht="16.5" customHeight="1">
      <c r="A185" s="214" t="s">
        <v>597</v>
      </c>
      <c r="B185" s="215" t="s">
        <v>181</v>
      </c>
      <c r="C185" s="419" t="s">
        <v>1237</v>
      </c>
      <c r="D185" s="216">
        <v>10000000</v>
      </c>
      <c r="E185" s="50"/>
      <c r="F185" s="48"/>
      <c r="G185" s="193"/>
      <c r="H185" s="194"/>
      <c r="I185" s="193"/>
      <c r="J185" s="194"/>
      <c r="K185" s="194"/>
      <c r="L185" s="194"/>
      <c r="M185" s="194"/>
      <c r="N185" s="194"/>
      <c r="O185" s="194"/>
      <c r="P185" s="194"/>
      <c r="Q185" s="194"/>
      <c r="R185" s="194"/>
      <c r="S185" s="194"/>
      <c r="T185" s="194"/>
      <c r="U185" s="194"/>
      <c r="V185" s="194"/>
      <c r="W185" s="194"/>
      <c r="X185" s="194"/>
      <c r="Y185" s="194"/>
      <c r="Z185" s="194"/>
    </row>
    <row r="186" spans="1:26" ht="16.5" customHeight="1">
      <c r="A186" s="212"/>
      <c r="B186" s="212"/>
      <c r="C186" s="213"/>
      <c r="D186" s="191"/>
      <c r="E186" s="192"/>
      <c r="F186" s="48"/>
      <c r="G186" s="193"/>
      <c r="H186" s="194"/>
      <c r="I186" s="193"/>
      <c r="J186" s="194"/>
      <c r="K186" s="194"/>
      <c r="L186" s="194"/>
      <c r="M186" s="194"/>
      <c r="N186" s="194"/>
      <c r="O186" s="194"/>
      <c r="P186" s="194"/>
      <c r="Q186" s="194"/>
      <c r="R186" s="194"/>
      <c r="S186" s="194"/>
      <c r="T186" s="194"/>
      <c r="U186" s="194"/>
      <c r="V186" s="194"/>
      <c r="W186" s="194"/>
      <c r="X186" s="194"/>
      <c r="Y186" s="194"/>
      <c r="Z186" s="194"/>
    </row>
    <row r="187" spans="1:26" ht="33" customHeight="1">
      <c r="A187" s="212" t="s">
        <v>1238</v>
      </c>
      <c r="B187" s="212"/>
      <c r="C187" s="213" t="s">
        <v>1239</v>
      </c>
      <c r="D187" s="191">
        <f t="shared" ref="D187:D189" si="12">+D188</f>
        <v>316000000</v>
      </c>
      <c r="E187" s="192">
        <f t="shared" ref="E187:E190" si="13">+D187/$D$319</f>
        <v>8.2181594287102575E-2</v>
      </c>
      <c r="F187" s="48"/>
      <c r="G187" s="193"/>
      <c r="H187" s="194"/>
      <c r="I187" s="193"/>
      <c r="J187" s="194"/>
      <c r="K187" s="194"/>
      <c r="L187" s="194"/>
      <c r="M187" s="194"/>
      <c r="N187" s="194"/>
      <c r="O187" s="194"/>
      <c r="P187" s="194"/>
      <c r="Q187" s="194"/>
      <c r="R187" s="194"/>
      <c r="S187" s="194"/>
      <c r="T187" s="194"/>
      <c r="U187" s="194"/>
      <c r="V187" s="194"/>
      <c r="W187" s="194"/>
      <c r="X187" s="194"/>
      <c r="Y187" s="194"/>
      <c r="Z187" s="194"/>
    </row>
    <row r="188" spans="1:26" ht="16.5" customHeight="1">
      <c r="A188" s="212" t="s">
        <v>1240</v>
      </c>
      <c r="B188" s="212"/>
      <c r="C188" s="213" t="s">
        <v>1225</v>
      </c>
      <c r="D188" s="191">
        <f t="shared" si="12"/>
        <v>316000000</v>
      </c>
      <c r="E188" s="192">
        <f t="shared" si="13"/>
        <v>8.2181594287102575E-2</v>
      </c>
      <c r="F188" s="48"/>
      <c r="G188" s="193"/>
      <c r="H188" s="194"/>
      <c r="I188" s="193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4"/>
      <c r="Y188" s="194"/>
      <c r="Z188" s="194"/>
    </row>
    <row r="189" spans="1:26" ht="16.5" customHeight="1">
      <c r="A189" s="212" t="s">
        <v>1241</v>
      </c>
      <c r="B189" s="212"/>
      <c r="C189" s="213" t="s">
        <v>773</v>
      </c>
      <c r="D189" s="191">
        <f t="shared" si="12"/>
        <v>316000000</v>
      </c>
      <c r="E189" s="192">
        <f t="shared" si="13"/>
        <v>8.2181594287102575E-2</v>
      </c>
      <c r="F189" s="48"/>
      <c r="G189" s="193"/>
      <c r="H189" s="194"/>
      <c r="I189" s="193"/>
      <c r="J189" s="194"/>
      <c r="K189" s="194"/>
      <c r="L189" s="194"/>
      <c r="M189" s="194"/>
      <c r="N189" s="194"/>
      <c r="O189" s="194"/>
      <c r="P189" s="194"/>
      <c r="Q189" s="194"/>
      <c r="R189" s="194"/>
      <c r="S189" s="194"/>
      <c r="T189" s="194"/>
      <c r="U189" s="194"/>
      <c r="V189" s="194"/>
      <c r="W189" s="194"/>
      <c r="X189" s="194"/>
      <c r="Y189" s="194"/>
      <c r="Z189" s="194"/>
    </row>
    <row r="190" spans="1:26" ht="16.5" customHeight="1">
      <c r="A190" s="51" t="s">
        <v>1242</v>
      </c>
      <c r="B190" s="51"/>
      <c r="C190" s="409" t="s">
        <v>1228</v>
      </c>
      <c r="D190" s="48">
        <f>SUM(D191:D192)</f>
        <v>316000000</v>
      </c>
      <c r="E190" s="50">
        <f t="shared" si="13"/>
        <v>8.2181594287102575E-2</v>
      </c>
      <c r="F190" s="48"/>
      <c r="G190" s="193"/>
      <c r="H190" s="194"/>
      <c r="I190" s="193"/>
      <c r="J190" s="194"/>
      <c r="K190" s="194"/>
      <c r="L190" s="194"/>
      <c r="M190" s="194"/>
      <c r="N190" s="194"/>
      <c r="O190" s="194"/>
      <c r="P190" s="194"/>
      <c r="Q190" s="194"/>
      <c r="R190" s="194"/>
      <c r="S190" s="194"/>
      <c r="T190" s="194"/>
      <c r="U190" s="194"/>
      <c r="V190" s="194"/>
      <c r="W190" s="194"/>
      <c r="X190" s="194"/>
      <c r="Y190" s="194"/>
      <c r="Z190" s="194"/>
    </row>
    <row r="191" spans="1:26" ht="16.5" customHeight="1">
      <c r="A191" s="214" t="s">
        <v>776</v>
      </c>
      <c r="B191" s="215" t="s">
        <v>181</v>
      </c>
      <c r="C191" s="419" t="s">
        <v>1243</v>
      </c>
      <c r="D191" s="216">
        <v>100000000</v>
      </c>
      <c r="E191" s="50"/>
      <c r="F191" s="48"/>
      <c r="G191" s="193"/>
      <c r="H191" s="194"/>
      <c r="I191" s="193"/>
      <c r="J191" s="194"/>
      <c r="K191" s="194"/>
      <c r="L191" s="194"/>
      <c r="M191" s="194"/>
      <c r="N191" s="194"/>
      <c r="O191" s="194"/>
      <c r="P191" s="194"/>
      <c r="Q191" s="194"/>
      <c r="R191" s="194"/>
      <c r="S191" s="194"/>
      <c r="T191" s="194"/>
      <c r="U191" s="194"/>
      <c r="V191" s="194"/>
      <c r="W191" s="194"/>
      <c r="X191" s="194"/>
      <c r="Y191" s="194"/>
      <c r="Z191" s="194"/>
    </row>
    <row r="192" spans="1:26" ht="16.5" customHeight="1">
      <c r="A192" s="214" t="s">
        <v>776</v>
      </c>
      <c r="B192" s="215" t="s">
        <v>189</v>
      </c>
      <c r="C192" s="419" t="s">
        <v>1244</v>
      </c>
      <c r="D192" s="216">
        <v>216000000</v>
      </c>
      <c r="E192" s="50"/>
      <c r="F192" s="48"/>
      <c r="G192" s="193"/>
      <c r="H192" s="194"/>
      <c r="I192" s="193"/>
      <c r="J192" s="194"/>
      <c r="K192" s="194"/>
      <c r="L192" s="194"/>
      <c r="M192" s="194"/>
      <c r="N192" s="194"/>
      <c r="O192" s="194"/>
      <c r="P192" s="194"/>
      <c r="Q192" s="194"/>
      <c r="R192" s="194"/>
      <c r="S192" s="194"/>
      <c r="T192" s="194"/>
      <c r="U192" s="194"/>
      <c r="V192" s="194"/>
      <c r="W192" s="194"/>
      <c r="X192" s="194"/>
      <c r="Y192" s="194"/>
      <c r="Z192" s="194"/>
    </row>
    <row r="193" spans="1:26" ht="16.5" customHeight="1">
      <c r="A193" s="214"/>
      <c r="B193" s="215"/>
      <c r="C193" s="420" t="s">
        <v>1245</v>
      </c>
      <c r="D193" s="216"/>
      <c r="E193" s="50"/>
      <c r="F193" s="48"/>
      <c r="G193" s="193"/>
      <c r="H193" s="194"/>
      <c r="I193" s="193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4"/>
      <c r="Y193" s="194"/>
      <c r="Z193" s="194"/>
    </row>
    <row r="194" spans="1:26" ht="16.5" customHeight="1">
      <c r="A194" s="214"/>
      <c r="B194" s="215"/>
      <c r="C194" s="420" t="s">
        <v>1246</v>
      </c>
      <c r="D194" s="216"/>
      <c r="E194" s="50"/>
      <c r="F194" s="48"/>
      <c r="G194" s="193"/>
      <c r="H194" s="194"/>
      <c r="I194" s="193"/>
      <c r="J194" s="194"/>
      <c r="K194" s="194"/>
      <c r="L194" s="194"/>
      <c r="M194" s="194"/>
      <c r="N194" s="194"/>
      <c r="O194" s="194"/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</row>
    <row r="195" spans="1:26" ht="16.5" customHeight="1">
      <c r="A195" s="51"/>
      <c r="B195" s="51"/>
      <c r="C195" s="129"/>
      <c r="D195" s="48"/>
      <c r="E195" s="50"/>
      <c r="F195" s="48"/>
      <c r="G195" s="193"/>
      <c r="H195" s="194"/>
      <c r="I195" s="193"/>
      <c r="J195" s="194"/>
      <c r="K195" s="194"/>
      <c r="L195" s="194"/>
      <c r="M195" s="194"/>
      <c r="N195" s="194"/>
      <c r="O195" s="194"/>
      <c r="P195" s="194"/>
      <c r="Q195" s="194"/>
      <c r="R195" s="194"/>
      <c r="S195" s="194"/>
      <c r="T195" s="194"/>
      <c r="U195" s="194"/>
      <c r="V195" s="194"/>
      <c r="W195" s="194"/>
      <c r="X195" s="194"/>
      <c r="Y195" s="194"/>
      <c r="Z195" s="194"/>
    </row>
    <row r="196" spans="1:26" ht="33" customHeight="1">
      <c r="A196" s="212" t="s">
        <v>1247</v>
      </c>
      <c r="B196" s="212"/>
      <c r="C196" s="213" t="s">
        <v>1248</v>
      </c>
      <c r="D196" s="191">
        <f>+D198+D200</f>
        <v>125000000</v>
      </c>
      <c r="E196" s="192">
        <f t="shared" ref="E196:E202" si="14">+D196/$D$319</f>
        <v>3.2508542043948797E-2</v>
      </c>
      <c r="F196" s="48"/>
      <c r="G196" s="217"/>
      <c r="H196" s="218"/>
      <c r="I196" s="217"/>
      <c r="J196" s="218"/>
      <c r="K196" s="218"/>
      <c r="L196" s="218"/>
      <c r="M196" s="218"/>
      <c r="N196" s="218"/>
      <c r="O196" s="218"/>
      <c r="P196" s="218"/>
      <c r="Q196" s="218"/>
      <c r="R196" s="218"/>
      <c r="S196" s="218"/>
      <c r="T196" s="218"/>
      <c r="U196" s="218"/>
      <c r="V196" s="218"/>
      <c r="W196" s="218"/>
      <c r="X196" s="218"/>
      <c r="Y196" s="218"/>
      <c r="Z196" s="218"/>
    </row>
    <row r="197" spans="1:26" ht="16.5" customHeight="1">
      <c r="A197" s="212" t="s">
        <v>1249</v>
      </c>
      <c r="B197" s="212"/>
      <c r="C197" s="213" t="s">
        <v>173</v>
      </c>
      <c r="D197" s="191">
        <f t="shared" ref="D197:D198" si="15">+D198</f>
        <v>100000000</v>
      </c>
      <c r="E197" s="192">
        <f t="shared" si="14"/>
        <v>2.600683363515904E-2</v>
      </c>
      <c r="F197" s="48"/>
      <c r="G197" s="217"/>
      <c r="H197" s="218"/>
      <c r="I197" s="217"/>
      <c r="J197" s="218"/>
      <c r="K197" s="218"/>
      <c r="L197" s="218"/>
      <c r="M197" s="218"/>
      <c r="N197" s="218"/>
      <c r="O197" s="218"/>
      <c r="P197" s="218"/>
      <c r="Q197" s="218"/>
      <c r="R197" s="218"/>
      <c r="S197" s="218"/>
      <c r="T197" s="218"/>
      <c r="U197" s="218"/>
      <c r="V197" s="218"/>
      <c r="W197" s="218"/>
      <c r="X197" s="218"/>
      <c r="Y197" s="218"/>
      <c r="Z197" s="218"/>
    </row>
    <row r="198" spans="1:26" ht="16.5" customHeight="1">
      <c r="A198" s="212" t="s">
        <v>1250</v>
      </c>
      <c r="B198" s="212"/>
      <c r="C198" s="213" t="s">
        <v>456</v>
      </c>
      <c r="D198" s="191">
        <f t="shared" si="15"/>
        <v>100000000</v>
      </c>
      <c r="E198" s="192">
        <f t="shared" si="14"/>
        <v>2.600683363515904E-2</v>
      </c>
      <c r="F198" s="48"/>
      <c r="G198" s="217"/>
      <c r="H198" s="218"/>
      <c r="I198" s="217"/>
      <c r="J198" s="218"/>
      <c r="K198" s="218"/>
      <c r="L198" s="218"/>
      <c r="M198" s="218"/>
      <c r="N198" s="218"/>
      <c r="O198" s="218"/>
      <c r="P198" s="218"/>
      <c r="Q198" s="218"/>
      <c r="R198" s="218"/>
      <c r="S198" s="218"/>
      <c r="T198" s="218"/>
      <c r="U198" s="218"/>
      <c r="V198" s="218"/>
      <c r="W198" s="218"/>
      <c r="X198" s="218"/>
      <c r="Y198" s="218"/>
      <c r="Z198" s="218"/>
    </row>
    <row r="199" spans="1:26" ht="16.5" customHeight="1">
      <c r="A199" s="51" t="s">
        <v>1251</v>
      </c>
      <c r="B199" s="51"/>
      <c r="C199" s="129" t="s">
        <v>460</v>
      </c>
      <c r="D199" s="48">
        <f>+D203</f>
        <v>100000000</v>
      </c>
      <c r="E199" s="50">
        <f t="shared" si="14"/>
        <v>2.600683363515904E-2</v>
      </c>
      <c r="F199" s="48"/>
      <c r="G199" s="217"/>
      <c r="H199" s="218"/>
      <c r="I199" s="217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</row>
    <row r="200" spans="1:26" ht="16.5" customHeight="1">
      <c r="A200" s="212" t="s">
        <v>1252</v>
      </c>
      <c r="B200" s="212"/>
      <c r="C200" s="213" t="s">
        <v>1225</v>
      </c>
      <c r="D200" s="191">
        <f t="shared" ref="D200:D201" si="16">+D201</f>
        <v>25000000</v>
      </c>
      <c r="E200" s="192">
        <f t="shared" si="14"/>
        <v>6.50170840878976E-3</v>
      </c>
      <c r="F200" s="48"/>
      <c r="G200" s="217"/>
      <c r="H200" s="218"/>
      <c r="I200" s="217"/>
      <c r="J200" s="218"/>
      <c r="K200" s="218"/>
      <c r="L200" s="218"/>
      <c r="M200" s="218"/>
      <c r="N200" s="218"/>
      <c r="O200" s="218"/>
      <c r="P200" s="218"/>
      <c r="Q200" s="218"/>
      <c r="R200" s="218"/>
      <c r="S200" s="218"/>
      <c r="T200" s="218"/>
      <c r="U200" s="218"/>
      <c r="V200" s="218"/>
      <c r="W200" s="218"/>
      <c r="X200" s="218"/>
      <c r="Y200" s="218"/>
      <c r="Z200" s="218"/>
    </row>
    <row r="201" spans="1:26" ht="16.5" customHeight="1">
      <c r="A201" s="212" t="s">
        <v>1253</v>
      </c>
      <c r="B201" s="212"/>
      <c r="C201" s="213" t="s">
        <v>773</v>
      </c>
      <c r="D201" s="191">
        <f t="shared" si="16"/>
        <v>25000000</v>
      </c>
      <c r="E201" s="192">
        <f t="shared" si="14"/>
        <v>6.50170840878976E-3</v>
      </c>
      <c r="F201" s="48"/>
      <c r="G201" s="217"/>
      <c r="H201" s="218"/>
      <c r="I201" s="217"/>
      <c r="J201" s="218"/>
      <c r="K201" s="218"/>
      <c r="L201" s="218"/>
      <c r="M201" s="218"/>
      <c r="N201" s="218"/>
      <c r="O201" s="218"/>
      <c r="P201" s="218"/>
      <c r="Q201" s="218"/>
      <c r="R201" s="218"/>
      <c r="S201" s="218"/>
      <c r="T201" s="218"/>
      <c r="U201" s="218"/>
      <c r="V201" s="218"/>
      <c r="W201" s="218"/>
      <c r="X201" s="218"/>
      <c r="Y201" s="218"/>
      <c r="Z201" s="218"/>
    </row>
    <row r="202" spans="1:26" ht="16.5" customHeight="1">
      <c r="A202" s="51" t="s">
        <v>1254</v>
      </c>
      <c r="B202" s="51"/>
      <c r="C202" s="409" t="s">
        <v>1228</v>
      </c>
      <c r="D202" s="48">
        <f>+D204</f>
        <v>25000000</v>
      </c>
      <c r="E202" s="50">
        <f t="shared" si="14"/>
        <v>6.50170840878976E-3</v>
      </c>
      <c r="F202" s="48"/>
      <c r="G202" s="217"/>
      <c r="H202" s="218"/>
      <c r="I202" s="217"/>
      <c r="J202" s="218"/>
      <c r="K202" s="218"/>
      <c r="L202" s="218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</row>
    <row r="203" spans="1:26" ht="16.5" customHeight="1">
      <c r="A203" s="214" t="s">
        <v>459</v>
      </c>
      <c r="B203" s="215" t="s">
        <v>181</v>
      </c>
      <c r="C203" s="419" t="s">
        <v>1255</v>
      </c>
      <c r="D203" s="216">
        <v>100000000</v>
      </c>
      <c r="E203" s="50"/>
      <c r="F203" s="48"/>
      <c r="G203" s="217"/>
      <c r="H203" s="218"/>
      <c r="I203" s="217"/>
      <c r="J203" s="218"/>
      <c r="K203" s="218"/>
      <c r="L203" s="218"/>
      <c r="M203" s="218"/>
      <c r="N203" s="218"/>
      <c r="O203" s="218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</row>
    <row r="204" spans="1:26" ht="16.5" customHeight="1">
      <c r="A204" s="214" t="s">
        <v>776</v>
      </c>
      <c r="B204" s="215" t="s">
        <v>189</v>
      </c>
      <c r="C204" s="419" t="s">
        <v>1256</v>
      </c>
      <c r="D204" s="216">
        <v>25000000</v>
      </c>
      <c r="E204" s="50"/>
      <c r="F204" s="48"/>
      <c r="G204" s="217"/>
      <c r="H204" s="218"/>
      <c r="I204" s="217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</row>
    <row r="205" spans="1:26" ht="16.5" customHeight="1">
      <c r="A205" s="51"/>
      <c r="B205" s="51"/>
      <c r="C205" s="129"/>
      <c r="D205" s="48"/>
      <c r="E205" s="50"/>
      <c r="F205" s="48"/>
      <c r="G205" s="217"/>
      <c r="H205" s="218"/>
      <c r="I205" s="217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</row>
    <row r="206" spans="1:26" ht="33" customHeight="1">
      <c r="A206" s="212" t="s">
        <v>1257</v>
      </c>
      <c r="B206" s="212"/>
      <c r="C206" s="213" t="s">
        <v>1258</v>
      </c>
      <c r="D206" s="191">
        <f t="shared" ref="D206:D208" si="17">+D207</f>
        <v>15000000</v>
      </c>
      <c r="E206" s="192">
        <f t="shared" ref="E206:E209" si="18">+D206/$D$319</f>
        <v>3.9010250452738561E-3</v>
      </c>
      <c r="F206" s="48"/>
      <c r="G206" s="217"/>
      <c r="H206" s="218"/>
      <c r="I206" s="217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</row>
    <row r="207" spans="1:26" ht="16.5" customHeight="1">
      <c r="A207" s="212" t="s">
        <v>1259</v>
      </c>
      <c r="B207" s="212"/>
      <c r="C207" s="213" t="s">
        <v>1225</v>
      </c>
      <c r="D207" s="191">
        <f t="shared" si="17"/>
        <v>15000000</v>
      </c>
      <c r="E207" s="192">
        <f t="shared" si="18"/>
        <v>3.9010250452738561E-3</v>
      </c>
      <c r="F207" s="48"/>
      <c r="G207" s="217"/>
      <c r="H207" s="218"/>
      <c r="I207" s="217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</row>
    <row r="208" spans="1:26" ht="16.5" customHeight="1">
      <c r="A208" s="212" t="s">
        <v>1260</v>
      </c>
      <c r="B208" s="212"/>
      <c r="C208" s="213" t="s">
        <v>773</v>
      </c>
      <c r="D208" s="191">
        <f t="shared" si="17"/>
        <v>15000000</v>
      </c>
      <c r="E208" s="192">
        <f t="shared" si="18"/>
        <v>3.9010250452738561E-3</v>
      </c>
      <c r="F208" s="48"/>
      <c r="G208" s="217"/>
      <c r="H208" s="218"/>
      <c r="I208" s="217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</row>
    <row r="209" spans="1:26" ht="16.5" customHeight="1">
      <c r="A209" s="51" t="s">
        <v>1261</v>
      </c>
      <c r="B209" s="51"/>
      <c r="C209" s="409" t="s">
        <v>1228</v>
      </c>
      <c r="D209" s="48">
        <f>SUM(D210:D211)</f>
        <v>15000000</v>
      </c>
      <c r="E209" s="50">
        <f t="shared" si="18"/>
        <v>3.9010250452738561E-3</v>
      </c>
      <c r="F209" s="48"/>
      <c r="G209" s="217"/>
      <c r="H209" s="218"/>
      <c r="I209" s="217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</row>
    <row r="210" spans="1:26" ht="16.5" customHeight="1">
      <c r="A210" s="214" t="s">
        <v>776</v>
      </c>
      <c r="B210" s="215" t="s">
        <v>181</v>
      </c>
      <c r="C210" s="419" t="s">
        <v>1262</v>
      </c>
      <c r="D210" s="216">
        <v>15000000</v>
      </c>
      <c r="E210" s="50"/>
      <c r="F210" s="48"/>
      <c r="G210" s="217"/>
      <c r="H210" s="218"/>
      <c r="I210" s="217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</row>
    <row r="211" spans="1:26" ht="16.5" customHeight="1">
      <c r="A211" s="51"/>
      <c r="B211" s="51"/>
      <c r="C211" s="129"/>
      <c r="D211" s="48"/>
      <c r="E211" s="50"/>
      <c r="F211" s="48"/>
      <c r="G211" s="217"/>
      <c r="H211" s="218"/>
      <c r="I211" s="217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</row>
    <row r="212" spans="1:26" ht="33" customHeight="1">
      <c r="A212" s="212" t="s">
        <v>1263</v>
      </c>
      <c r="B212" s="212"/>
      <c r="C212" s="213" t="s">
        <v>1264</v>
      </c>
      <c r="D212" s="191">
        <f t="shared" ref="D212:D214" si="19">+D213</f>
        <v>1500000</v>
      </c>
      <c r="E212" s="192">
        <f t="shared" ref="E212:E215" si="20">+D212/$D$319</f>
        <v>3.9010250452738561E-4</v>
      </c>
      <c r="F212" s="48"/>
      <c r="G212" s="217"/>
      <c r="H212" s="218"/>
      <c r="I212" s="217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</row>
    <row r="213" spans="1:26" ht="16.5" customHeight="1">
      <c r="A213" s="212" t="s">
        <v>1265</v>
      </c>
      <c r="B213" s="212"/>
      <c r="C213" s="213" t="s">
        <v>1225</v>
      </c>
      <c r="D213" s="191">
        <f t="shared" si="19"/>
        <v>1500000</v>
      </c>
      <c r="E213" s="192">
        <f t="shared" si="20"/>
        <v>3.9010250452738561E-4</v>
      </c>
      <c r="F213" s="48"/>
      <c r="G213" s="217"/>
      <c r="H213" s="218"/>
      <c r="I213" s="217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</row>
    <row r="214" spans="1:26" ht="16.5" customHeight="1">
      <c r="A214" s="212" t="s">
        <v>1266</v>
      </c>
      <c r="B214" s="212"/>
      <c r="C214" s="213" t="s">
        <v>773</v>
      </c>
      <c r="D214" s="191">
        <f t="shared" si="19"/>
        <v>1500000</v>
      </c>
      <c r="E214" s="192">
        <f t="shared" si="20"/>
        <v>3.9010250452738561E-4</v>
      </c>
      <c r="F214" s="48"/>
      <c r="G214" s="217"/>
      <c r="H214" s="218"/>
      <c r="I214" s="217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</row>
    <row r="215" spans="1:26" ht="16.5" customHeight="1">
      <c r="A215" s="51" t="s">
        <v>1267</v>
      </c>
      <c r="B215" s="51"/>
      <c r="C215" s="409" t="s">
        <v>1228</v>
      </c>
      <c r="D215" s="48">
        <v>1500000</v>
      </c>
      <c r="E215" s="50">
        <f t="shared" si="20"/>
        <v>3.9010250452738561E-4</v>
      </c>
      <c r="F215" s="48"/>
      <c r="G215" s="217"/>
      <c r="H215" s="218"/>
      <c r="I215" s="217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</row>
    <row r="216" spans="1:26" ht="16.5" customHeight="1">
      <c r="A216" s="214"/>
      <c r="B216" s="215"/>
      <c r="C216" s="419"/>
      <c r="D216" s="216"/>
      <c r="E216" s="50"/>
      <c r="F216" s="48"/>
      <c r="G216" s="217"/>
      <c r="H216" s="218"/>
      <c r="I216" s="217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</row>
    <row r="217" spans="1:26" ht="16.5" customHeight="1">
      <c r="A217" s="212" t="s">
        <v>1268</v>
      </c>
      <c r="B217" s="212"/>
      <c r="C217" s="213" t="s">
        <v>1269</v>
      </c>
      <c r="D217" s="191">
        <f t="shared" ref="D217:D219" si="21">+D218</f>
        <v>6000000</v>
      </c>
      <c r="E217" s="192">
        <f t="shared" ref="E217:E220" si="22">+D217/$D$319</f>
        <v>1.5604100181095424E-3</v>
      </c>
      <c r="F217" s="48"/>
      <c r="G217" s="217"/>
      <c r="H217" s="218"/>
      <c r="I217" s="217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</row>
    <row r="218" spans="1:26" ht="16.5" customHeight="1">
      <c r="A218" s="212" t="s">
        <v>1270</v>
      </c>
      <c r="B218" s="212"/>
      <c r="C218" s="213" t="s">
        <v>1225</v>
      </c>
      <c r="D218" s="191">
        <f t="shared" si="21"/>
        <v>6000000</v>
      </c>
      <c r="E218" s="192">
        <f t="shared" si="22"/>
        <v>1.5604100181095424E-3</v>
      </c>
      <c r="F218" s="48"/>
      <c r="G218" s="217"/>
      <c r="H218" s="218"/>
      <c r="I218" s="217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</row>
    <row r="219" spans="1:26" ht="16.5" customHeight="1">
      <c r="A219" s="212" t="s">
        <v>1271</v>
      </c>
      <c r="B219" s="212"/>
      <c r="C219" s="213" t="s">
        <v>773</v>
      </c>
      <c r="D219" s="191">
        <f t="shared" si="21"/>
        <v>6000000</v>
      </c>
      <c r="E219" s="192">
        <f t="shared" si="22"/>
        <v>1.5604100181095424E-3</v>
      </c>
      <c r="F219" s="48"/>
      <c r="G219" s="217"/>
      <c r="H219" s="218"/>
      <c r="I219" s="217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</row>
    <row r="220" spans="1:26" ht="16.5" customHeight="1">
      <c r="A220" s="51" t="s">
        <v>1272</v>
      </c>
      <c r="B220" s="51"/>
      <c r="C220" s="409" t="s">
        <v>781</v>
      </c>
      <c r="D220" s="48">
        <v>6000000</v>
      </c>
      <c r="E220" s="50">
        <f t="shared" si="22"/>
        <v>1.5604100181095424E-3</v>
      </c>
      <c r="F220" s="48"/>
      <c r="G220" s="217"/>
      <c r="H220" s="218"/>
      <c r="I220" s="217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</row>
    <row r="221" spans="1:26" ht="16.5" customHeight="1">
      <c r="A221" s="51"/>
      <c r="B221" s="51"/>
      <c r="C221" s="129"/>
      <c r="D221" s="48"/>
      <c r="E221" s="50"/>
      <c r="F221" s="48"/>
      <c r="G221" s="217"/>
      <c r="H221" s="218"/>
      <c r="I221" s="217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</row>
    <row r="222" spans="1:26" ht="16.5" customHeight="1">
      <c r="A222" s="212" t="s">
        <v>1273</v>
      </c>
      <c r="B222" s="212"/>
      <c r="C222" s="213" t="s">
        <v>1274</v>
      </c>
      <c r="D222" s="191">
        <f t="shared" ref="D222:D224" si="23">+D223</f>
        <v>20000000</v>
      </c>
      <c r="E222" s="192">
        <f t="shared" ref="E222:E225" si="24">+D222/$D$319</f>
        <v>5.2013667270318078E-3</v>
      </c>
      <c r="F222" s="48"/>
      <c r="G222" s="217"/>
      <c r="H222" s="218"/>
      <c r="I222" s="217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</row>
    <row r="223" spans="1:26" ht="16.5" customHeight="1">
      <c r="A223" s="212" t="s">
        <v>1275</v>
      </c>
      <c r="B223" s="212"/>
      <c r="C223" s="213" t="s">
        <v>1225</v>
      </c>
      <c r="D223" s="191">
        <f t="shared" si="23"/>
        <v>20000000</v>
      </c>
      <c r="E223" s="192">
        <f t="shared" si="24"/>
        <v>5.2013667270318078E-3</v>
      </c>
      <c r="F223" s="48"/>
      <c r="G223" s="217"/>
      <c r="H223" s="218"/>
      <c r="I223" s="217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</row>
    <row r="224" spans="1:26" ht="16.5" customHeight="1">
      <c r="A224" s="212" t="s">
        <v>1276</v>
      </c>
      <c r="B224" s="212"/>
      <c r="C224" s="213" t="s">
        <v>773</v>
      </c>
      <c r="D224" s="191">
        <f t="shared" si="23"/>
        <v>20000000</v>
      </c>
      <c r="E224" s="192">
        <f t="shared" si="24"/>
        <v>5.2013667270318078E-3</v>
      </c>
      <c r="F224" s="48"/>
      <c r="G224" s="217"/>
      <c r="H224" s="218"/>
      <c r="I224" s="217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</row>
    <row r="225" spans="1:26" ht="16.5" customHeight="1">
      <c r="A225" s="51" t="s">
        <v>1277</v>
      </c>
      <c r="B225" s="51"/>
      <c r="C225" s="409" t="s">
        <v>1228</v>
      </c>
      <c r="D225" s="48">
        <v>20000000</v>
      </c>
      <c r="E225" s="50">
        <f t="shared" si="24"/>
        <v>5.2013667270318078E-3</v>
      </c>
      <c r="F225" s="48"/>
      <c r="G225" s="217"/>
      <c r="H225" s="218"/>
      <c r="I225" s="217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</row>
    <row r="226" spans="1:26" ht="16.5" customHeight="1">
      <c r="A226" s="51"/>
      <c r="B226" s="51"/>
      <c r="C226" s="129"/>
      <c r="D226" s="48"/>
      <c r="E226" s="50"/>
      <c r="F226" s="48"/>
      <c r="G226" s="217"/>
      <c r="H226" s="218"/>
      <c r="I226" s="217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</row>
    <row r="227" spans="1:26" ht="49.5" customHeight="1">
      <c r="A227" s="212" t="s">
        <v>1278</v>
      </c>
      <c r="B227" s="212"/>
      <c r="C227" s="213" t="s">
        <v>1279</v>
      </c>
      <c r="D227" s="191">
        <f t="shared" ref="D227:D229" si="25">+D228</f>
        <v>15000000</v>
      </c>
      <c r="E227" s="192">
        <f t="shared" ref="E227:E230" si="26">+D227/$D$319</f>
        <v>3.9010250452738561E-3</v>
      </c>
      <c r="F227" s="48"/>
      <c r="G227" s="217"/>
      <c r="H227" s="218"/>
      <c r="I227" s="217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</row>
    <row r="228" spans="1:26" ht="16.5" customHeight="1">
      <c r="A228" s="212" t="s">
        <v>1280</v>
      </c>
      <c r="B228" s="212"/>
      <c r="C228" s="213" t="s">
        <v>1225</v>
      </c>
      <c r="D228" s="191">
        <f t="shared" si="25"/>
        <v>15000000</v>
      </c>
      <c r="E228" s="192">
        <f t="shared" si="26"/>
        <v>3.9010250452738561E-3</v>
      </c>
      <c r="F228" s="48"/>
      <c r="G228" s="217"/>
      <c r="H228" s="218"/>
      <c r="I228" s="217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</row>
    <row r="229" spans="1:26" ht="16.5" customHeight="1">
      <c r="A229" s="212" t="s">
        <v>1281</v>
      </c>
      <c r="B229" s="212"/>
      <c r="C229" s="213" t="s">
        <v>773</v>
      </c>
      <c r="D229" s="191">
        <f t="shared" si="25"/>
        <v>15000000</v>
      </c>
      <c r="E229" s="192">
        <f t="shared" si="26"/>
        <v>3.9010250452738561E-3</v>
      </c>
      <c r="F229" s="48"/>
      <c r="G229" s="217"/>
      <c r="H229" s="218"/>
      <c r="I229" s="217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</row>
    <row r="230" spans="1:26" ht="16.5" customHeight="1">
      <c r="A230" s="51" t="s">
        <v>1282</v>
      </c>
      <c r="B230" s="51"/>
      <c r="C230" s="409" t="s">
        <v>1228</v>
      </c>
      <c r="D230" s="48">
        <v>15000000</v>
      </c>
      <c r="E230" s="50">
        <f t="shared" si="26"/>
        <v>3.9010250452738561E-3</v>
      </c>
      <c r="F230" s="48"/>
      <c r="G230" s="217"/>
      <c r="H230" s="218"/>
      <c r="I230" s="217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</row>
    <row r="231" spans="1:26" ht="16.5" customHeight="1">
      <c r="A231" s="51"/>
      <c r="B231" s="51"/>
      <c r="C231" s="129"/>
      <c r="D231" s="48"/>
      <c r="E231" s="50"/>
      <c r="F231" s="48"/>
      <c r="G231" s="217"/>
      <c r="H231" s="218"/>
      <c r="I231" s="217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</row>
    <row r="232" spans="1:26" ht="16.5" customHeight="1">
      <c r="A232" s="51"/>
      <c r="B232" s="51"/>
      <c r="C232" s="129"/>
      <c r="D232" s="48"/>
      <c r="E232" s="50"/>
      <c r="F232" s="48"/>
      <c r="G232" s="217"/>
      <c r="H232" s="218"/>
      <c r="I232" s="217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</row>
    <row r="233" spans="1:26" ht="16.5" customHeight="1">
      <c r="A233" s="188" t="s">
        <v>1283</v>
      </c>
      <c r="B233" s="189"/>
      <c r="C233" s="421" t="s">
        <v>1284</v>
      </c>
      <c r="D233" s="191">
        <f>+D234+D240+D273+D282+D287+D292+D301+D306</f>
        <v>170807008.09</v>
      </c>
      <c r="E233" s="192">
        <f t="shared" ref="E233:E238" si="27">+D233/$D$319</f>
        <v>4.4421494431158948E-2</v>
      </c>
      <c r="F233" s="48"/>
      <c r="G233" s="217"/>
      <c r="H233" s="218"/>
      <c r="I233" s="217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</row>
    <row r="234" spans="1:26" ht="16.5" customHeight="1">
      <c r="A234" s="188" t="s">
        <v>1285</v>
      </c>
      <c r="B234" s="189"/>
      <c r="C234" s="415" t="s">
        <v>1286</v>
      </c>
      <c r="D234" s="191">
        <f t="shared" ref="D234:D235" si="28">+D235</f>
        <v>11275008.09</v>
      </c>
      <c r="E234" s="192">
        <f t="shared" si="27"/>
        <v>2.9322725963170228E-3</v>
      </c>
      <c r="F234" s="48"/>
      <c r="G234" s="217"/>
      <c r="H234" s="218"/>
      <c r="I234" s="217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</row>
    <row r="235" spans="1:26" ht="16.5" customHeight="1">
      <c r="A235" s="188" t="s">
        <v>1287</v>
      </c>
      <c r="B235" s="189"/>
      <c r="C235" s="412" t="s">
        <v>173</v>
      </c>
      <c r="D235" s="191">
        <f t="shared" si="28"/>
        <v>11275008.09</v>
      </c>
      <c r="E235" s="192">
        <f t="shared" si="27"/>
        <v>2.9322725963170228E-3</v>
      </c>
      <c r="F235" s="48"/>
      <c r="G235" s="217"/>
      <c r="H235" s="218"/>
      <c r="I235" s="217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</row>
    <row r="236" spans="1:26" ht="17.25" customHeight="1">
      <c r="A236" s="188" t="s">
        <v>1288</v>
      </c>
      <c r="B236" s="189"/>
      <c r="C236" s="213" t="s">
        <v>496</v>
      </c>
      <c r="D236" s="191">
        <f>SUM(D237:D238)</f>
        <v>11275008.09</v>
      </c>
      <c r="E236" s="192">
        <f t="shared" si="27"/>
        <v>2.9322725963170228E-3</v>
      </c>
      <c r="F236" s="48"/>
      <c r="G236" s="217"/>
      <c r="H236" s="218"/>
      <c r="I236" s="217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</row>
    <row r="237" spans="1:26" ht="17.25" customHeight="1">
      <c r="A237" s="203" t="s">
        <v>1289</v>
      </c>
      <c r="B237" s="189"/>
      <c r="C237" s="221" t="s">
        <v>1115</v>
      </c>
      <c r="D237" s="205">
        <f>5774665.04-274322</f>
        <v>5500343.04</v>
      </c>
      <c r="E237" s="50">
        <f t="shared" si="27"/>
        <v>1.4304650637758493E-3</v>
      </c>
      <c r="F237" s="48"/>
      <c r="G237" s="217"/>
      <c r="H237" s="218"/>
      <c r="I237" s="217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</row>
    <row r="238" spans="1:26" ht="17.25" customHeight="1">
      <c r="A238" s="203" t="s">
        <v>1290</v>
      </c>
      <c r="B238" s="204"/>
      <c r="C238" s="221" t="s">
        <v>1291</v>
      </c>
      <c r="D238" s="48">
        <v>5774665.0499999998</v>
      </c>
      <c r="E238" s="50">
        <f t="shared" si="27"/>
        <v>1.5018075325411737E-3</v>
      </c>
      <c r="F238" s="48"/>
      <c r="G238" s="217"/>
      <c r="H238" s="218"/>
      <c r="I238" s="217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</row>
    <row r="239" spans="1:26" ht="12.75" customHeight="1">
      <c r="A239" s="203"/>
      <c r="B239" s="204"/>
      <c r="C239" s="221"/>
      <c r="D239" s="48"/>
      <c r="E239" s="50"/>
      <c r="F239" s="48"/>
      <c r="G239" s="217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</row>
    <row r="240" spans="1:26" ht="49.5" customHeight="1">
      <c r="A240" s="188" t="s">
        <v>1292</v>
      </c>
      <c r="B240" s="189"/>
      <c r="C240" s="196" t="s">
        <v>1293</v>
      </c>
      <c r="D240" s="191">
        <f>+D241+D257+D269</f>
        <v>62520000</v>
      </c>
      <c r="E240" s="192">
        <f t="shared" ref="E240:E271" si="29">+D240/$D$319</f>
        <v>1.6259472388701433E-2</v>
      </c>
      <c r="F240" s="48"/>
      <c r="G240" s="217"/>
      <c r="H240" s="217"/>
      <c r="I240" s="217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</row>
    <row r="241" spans="1:26" ht="17.25" customHeight="1">
      <c r="A241" s="188" t="s">
        <v>1294</v>
      </c>
      <c r="B241" s="189"/>
      <c r="C241" s="213" t="s">
        <v>173</v>
      </c>
      <c r="D241" s="191">
        <f>+D242+D245+D248+D251+D253+D255</f>
        <v>43860000</v>
      </c>
      <c r="E241" s="192">
        <f t="shared" si="29"/>
        <v>1.1406597232380754E-2</v>
      </c>
      <c r="F241" s="48"/>
      <c r="G241" s="193"/>
      <c r="H241" s="194"/>
      <c r="I241" s="193"/>
      <c r="J241" s="194"/>
      <c r="K241" s="194"/>
      <c r="L241" s="194"/>
      <c r="M241" s="194"/>
      <c r="N241" s="194"/>
      <c r="O241" s="194"/>
      <c r="P241" s="194"/>
      <c r="Q241" s="194"/>
      <c r="R241" s="194"/>
      <c r="S241" s="194"/>
      <c r="T241" s="194"/>
      <c r="U241" s="194"/>
      <c r="V241" s="194"/>
      <c r="W241" s="194"/>
      <c r="X241" s="194"/>
      <c r="Y241" s="194"/>
      <c r="Z241" s="194"/>
    </row>
    <row r="242" spans="1:26" ht="16.5" customHeight="1">
      <c r="A242" s="188" t="s">
        <v>1295</v>
      </c>
      <c r="B242" s="189"/>
      <c r="C242" s="213" t="s">
        <v>480</v>
      </c>
      <c r="D242" s="191">
        <f>SUM(D243:D244)</f>
        <v>3800000</v>
      </c>
      <c r="E242" s="192">
        <f t="shared" si="29"/>
        <v>9.8825967813604364E-4</v>
      </c>
      <c r="F242" s="48"/>
      <c r="G242" s="193"/>
      <c r="H242" s="194"/>
      <c r="I242" s="193"/>
      <c r="J242" s="194"/>
      <c r="K242" s="194"/>
      <c r="L242" s="194"/>
      <c r="M242" s="194"/>
      <c r="N242" s="194"/>
      <c r="O242" s="194"/>
      <c r="P242" s="194"/>
      <c r="Q242" s="194"/>
      <c r="R242" s="194"/>
      <c r="S242" s="194"/>
      <c r="T242" s="194"/>
      <c r="U242" s="194"/>
      <c r="V242" s="194"/>
      <c r="W242" s="194"/>
      <c r="X242" s="194"/>
      <c r="Y242" s="194"/>
      <c r="Z242" s="194"/>
    </row>
    <row r="243" spans="1:26" ht="17.25" customHeight="1">
      <c r="A243" s="203" t="s">
        <v>1296</v>
      </c>
      <c r="B243" s="187"/>
      <c r="C243" s="409" t="s">
        <v>484</v>
      </c>
      <c r="D243" s="48">
        <v>3300000</v>
      </c>
      <c r="E243" s="50">
        <f t="shared" si="29"/>
        <v>8.582255099602483E-4</v>
      </c>
      <c r="F243" s="48"/>
      <c r="G243" s="193"/>
      <c r="H243" s="194"/>
      <c r="I243" s="193"/>
      <c r="J243" s="194"/>
      <c r="K243" s="194"/>
      <c r="L243" s="194"/>
      <c r="M243" s="194"/>
      <c r="N243" s="194"/>
      <c r="O243" s="194"/>
      <c r="P243" s="194"/>
      <c r="Q243" s="194"/>
      <c r="R243" s="194"/>
      <c r="S243" s="194"/>
      <c r="T243" s="194"/>
      <c r="U243" s="194"/>
      <c r="V243" s="194"/>
      <c r="W243" s="194"/>
      <c r="X243" s="194"/>
      <c r="Y243" s="194"/>
      <c r="Z243" s="194"/>
    </row>
    <row r="244" spans="1:26" ht="17.25" customHeight="1">
      <c r="A244" s="203" t="s">
        <v>1297</v>
      </c>
      <c r="B244" s="204"/>
      <c r="C244" s="409" t="s">
        <v>486</v>
      </c>
      <c r="D244" s="48">
        <v>500000</v>
      </c>
      <c r="E244" s="50">
        <f t="shared" si="29"/>
        <v>1.3003416817579521E-4</v>
      </c>
      <c r="F244" s="48"/>
      <c r="G244" s="193"/>
      <c r="H244" s="194"/>
      <c r="I244" s="193"/>
      <c r="J244" s="194"/>
      <c r="K244" s="194"/>
      <c r="L244" s="194"/>
      <c r="M244" s="194"/>
      <c r="N244" s="194"/>
      <c r="O244" s="194"/>
      <c r="P244" s="194"/>
      <c r="Q244" s="194"/>
      <c r="R244" s="194"/>
      <c r="S244" s="194"/>
      <c r="T244" s="194"/>
      <c r="U244" s="194"/>
      <c r="V244" s="194"/>
      <c r="W244" s="194"/>
      <c r="X244" s="194"/>
      <c r="Y244" s="194"/>
      <c r="Z244" s="194"/>
    </row>
    <row r="245" spans="1:26" ht="16.5" customHeight="1">
      <c r="A245" s="188" t="s">
        <v>1298</v>
      </c>
      <c r="B245" s="204"/>
      <c r="C245" s="213" t="s">
        <v>496</v>
      </c>
      <c r="D245" s="191">
        <f>SUM(D246:D247)</f>
        <v>36360000</v>
      </c>
      <c r="E245" s="192">
        <f t="shared" si="29"/>
        <v>9.456084709743828E-3</v>
      </c>
      <c r="F245" s="48"/>
      <c r="G245" s="193"/>
      <c r="H245" s="194"/>
      <c r="I245" s="193"/>
      <c r="J245" s="194"/>
      <c r="K245" s="194"/>
      <c r="L245" s="194"/>
      <c r="M245" s="194"/>
      <c r="N245" s="194"/>
      <c r="O245" s="194"/>
      <c r="P245" s="194"/>
      <c r="Q245" s="194"/>
      <c r="R245" s="194"/>
      <c r="S245" s="194"/>
      <c r="T245" s="194"/>
      <c r="U245" s="194"/>
      <c r="V245" s="194"/>
      <c r="W245" s="194"/>
      <c r="X245" s="194"/>
      <c r="Y245" s="194"/>
      <c r="Z245" s="194"/>
    </row>
    <row r="246" spans="1:26" ht="17.25" customHeight="1">
      <c r="A246" s="203" t="s">
        <v>1299</v>
      </c>
      <c r="B246" s="204"/>
      <c r="C246" s="409" t="s">
        <v>1119</v>
      </c>
      <c r="D246" s="48">
        <v>6360000</v>
      </c>
      <c r="E246" s="50">
        <f t="shared" si="29"/>
        <v>1.6540346191961149E-3</v>
      </c>
      <c r="F246" s="48"/>
      <c r="G246" s="193"/>
      <c r="H246" s="194"/>
      <c r="I246" s="193"/>
      <c r="J246" s="194"/>
      <c r="K246" s="194"/>
      <c r="L246" s="194"/>
      <c r="M246" s="194"/>
      <c r="N246" s="194"/>
      <c r="O246" s="194"/>
      <c r="P246" s="194"/>
      <c r="Q246" s="194"/>
      <c r="R246" s="194"/>
      <c r="S246" s="194"/>
      <c r="T246" s="194"/>
      <c r="U246" s="194"/>
      <c r="V246" s="194"/>
      <c r="W246" s="194"/>
      <c r="X246" s="194"/>
      <c r="Y246" s="194"/>
      <c r="Z246" s="194"/>
    </row>
    <row r="247" spans="1:26" ht="16.5" customHeight="1">
      <c r="A247" s="203" t="s">
        <v>1300</v>
      </c>
      <c r="B247" s="204"/>
      <c r="C247" s="409" t="s">
        <v>1121</v>
      </c>
      <c r="D247" s="48">
        <v>30000000</v>
      </c>
      <c r="E247" s="50">
        <f t="shared" si="29"/>
        <v>7.8020500905477122E-3</v>
      </c>
      <c r="F247" s="48"/>
      <c r="G247" s="193"/>
      <c r="H247" s="194"/>
      <c r="I247" s="193"/>
      <c r="J247" s="194"/>
      <c r="K247" s="194"/>
      <c r="L247" s="194"/>
      <c r="M247" s="194"/>
      <c r="N247" s="194"/>
      <c r="O247" s="194"/>
      <c r="P247" s="194"/>
      <c r="Q247" s="194"/>
      <c r="R247" s="194"/>
      <c r="S247" s="194"/>
      <c r="T247" s="194"/>
      <c r="U247" s="194"/>
      <c r="V247" s="194"/>
      <c r="W247" s="194"/>
      <c r="X247" s="194"/>
      <c r="Y247" s="194"/>
      <c r="Z247" s="194"/>
    </row>
    <row r="248" spans="1:26" ht="16.5" customHeight="1">
      <c r="A248" s="190" t="s">
        <v>1301</v>
      </c>
      <c r="B248" s="195"/>
      <c r="C248" s="213" t="s">
        <v>522</v>
      </c>
      <c r="D248" s="191">
        <f>+D249</f>
        <v>2000000</v>
      </c>
      <c r="E248" s="192">
        <f t="shared" si="29"/>
        <v>5.2013667270318085E-4</v>
      </c>
      <c r="F248" s="48"/>
      <c r="G248" s="193"/>
      <c r="H248" s="194"/>
      <c r="I248" s="193"/>
      <c r="J248" s="194"/>
      <c r="K248" s="194"/>
      <c r="L248" s="194"/>
      <c r="M248" s="194"/>
      <c r="N248" s="194"/>
      <c r="O248" s="194"/>
      <c r="P248" s="194"/>
      <c r="Q248" s="194"/>
      <c r="R248" s="194"/>
      <c r="S248" s="194"/>
      <c r="T248" s="194"/>
      <c r="U248" s="194"/>
      <c r="V248" s="194"/>
      <c r="W248" s="194"/>
      <c r="X248" s="194"/>
      <c r="Y248" s="194"/>
      <c r="Z248" s="194"/>
    </row>
    <row r="249" spans="1:26" ht="16.5" customHeight="1">
      <c r="A249" s="186" t="s">
        <v>1302</v>
      </c>
      <c r="B249" s="187"/>
      <c r="C249" s="409" t="s">
        <v>1130</v>
      </c>
      <c r="D249" s="48">
        <f>SUM(D250)</f>
        <v>2000000</v>
      </c>
      <c r="E249" s="50">
        <f t="shared" si="29"/>
        <v>5.2013667270318085E-4</v>
      </c>
      <c r="F249" s="48"/>
      <c r="G249" s="193"/>
      <c r="H249" s="194"/>
      <c r="I249" s="193"/>
      <c r="J249" s="194"/>
      <c r="K249" s="194"/>
      <c r="L249" s="194"/>
      <c r="M249" s="194"/>
      <c r="N249" s="194"/>
      <c r="O249" s="194"/>
      <c r="P249" s="194"/>
      <c r="Q249" s="194"/>
      <c r="R249" s="194"/>
      <c r="S249" s="194"/>
      <c r="T249" s="194"/>
      <c r="U249" s="194"/>
      <c r="V249" s="194"/>
      <c r="W249" s="194"/>
      <c r="X249" s="194"/>
      <c r="Y249" s="194"/>
      <c r="Z249" s="194"/>
    </row>
    <row r="250" spans="1:26" ht="17.25" customHeight="1">
      <c r="A250" s="186"/>
      <c r="B250" s="219" t="s">
        <v>189</v>
      </c>
      <c r="C250" s="422" t="s">
        <v>1134</v>
      </c>
      <c r="D250" s="48">
        <v>2000000</v>
      </c>
      <c r="E250" s="50">
        <f t="shared" si="29"/>
        <v>5.2013667270318085E-4</v>
      </c>
      <c r="F250" s="48"/>
      <c r="G250" s="193"/>
      <c r="H250" s="194"/>
      <c r="I250" s="193"/>
      <c r="J250" s="194"/>
      <c r="K250" s="194"/>
      <c r="L250" s="194"/>
      <c r="M250" s="194"/>
      <c r="N250" s="194"/>
      <c r="O250" s="194"/>
      <c r="P250" s="194"/>
      <c r="Q250" s="194"/>
      <c r="R250" s="194"/>
      <c r="S250" s="194"/>
      <c r="T250" s="194"/>
      <c r="U250" s="194"/>
      <c r="V250" s="194"/>
      <c r="W250" s="194"/>
      <c r="X250" s="194"/>
      <c r="Y250" s="194"/>
      <c r="Z250" s="194"/>
    </row>
    <row r="251" spans="1:26" ht="17.25" customHeight="1">
      <c r="A251" s="188" t="s">
        <v>1303</v>
      </c>
      <c r="B251" s="204"/>
      <c r="C251" s="213" t="s">
        <v>530</v>
      </c>
      <c r="D251" s="191">
        <f>+D252</f>
        <v>0</v>
      </c>
      <c r="E251" s="192">
        <f t="shared" si="29"/>
        <v>0</v>
      </c>
      <c r="F251" s="48"/>
      <c r="G251" s="193"/>
      <c r="H251" s="194"/>
      <c r="I251" s="193"/>
      <c r="J251" s="194"/>
      <c r="K251" s="194"/>
      <c r="L251" s="194"/>
      <c r="M251" s="194"/>
      <c r="N251" s="194"/>
      <c r="O251" s="194"/>
      <c r="P251" s="194"/>
      <c r="Q251" s="194"/>
      <c r="R251" s="194"/>
      <c r="S251" s="194"/>
      <c r="T251" s="194"/>
      <c r="U251" s="194"/>
      <c r="V251" s="194"/>
      <c r="W251" s="194"/>
      <c r="X251" s="194"/>
      <c r="Y251" s="194"/>
      <c r="Z251" s="194"/>
    </row>
    <row r="252" spans="1:26" ht="17.25" customHeight="1">
      <c r="A252" s="203" t="s">
        <v>1304</v>
      </c>
      <c r="B252" s="204"/>
      <c r="C252" s="409" t="s">
        <v>1305</v>
      </c>
      <c r="D252" s="48">
        <v>0</v>
      </c>
      <c r="E252" s="50">
        <f t="shared" si="29"/>
        <v>0</v>
      </c>
      <c r="F252" s="48"/>
      <c r="G252" s="193"/>
      <c r="H252" s="194"/>
      <c r="I252" s="193"/>
      <c r="J252" s="194"/>
      <c r="K252" s="194"/>
      <c r="L252" s="194"/>
      <c r="M252" s="194"/>
      <c r="N252" s="194"/>
      <c r="O252" s="194"/>
      <c r="P252" s="194"/>
      <c r="Q252" s="194"/>
      <c r="R252" s="194"/>
      <c r="S252" s="194"/>
      <c r="T252" s="194"/>
      <c r="U252" s="194"/>
      <c r="V252" s="194"/>
      <c r="W252" s="194"/>
      <c r="X252" s="194"/>
      <c r="Y252" s="194"/>
      <c r="Z252" s="194"/>
    </row>
    <row r="253" spans="1:26" ht="17.25" customHeight="1">
      <c r="A253" s="188" t="s">
        <v>1306</v>
      </c>
      <c r="B253" s="189"/>
      <c r="C253" s="412" t="s">
        <v>538</v>
      </c>
      <c r="D253" s="191">
        <f>+D254</f>
        <v>1500000</v>
      </c>
      <c r="E253" s="192">
        <f t="shared" si="29"/>
        <v>3.9010250452738561E-4</v>
      </c>
      <c r="F253" s="48"/>
      <c r="G253" s="193"/>
      <c r="H253" s="194"/>
      <c r="I253" s="193"/>
      <c r="J253" s="194"/>
      <c r="K253" s="194"/>
      <c r="L253" s="194"/>
      <c r="M253" s="194"/>
      <c r="N253" s="194"/>
      <c r="O253" s="194"/>
      <c r="P253" s="194"/>
      <c r="Q253" s="194"/>
      <c r="R253" s="194"/>
      <c r="S253" s="194"/>
      <c r="T253" s="194"/>
      <c r="U253" s="194"/>
      <c r="V253" s="194"/>
      <c r="W253" s="194"/>
      <c r="X253" s="194"/>
      <c r="Y253" s="194"/>
      <c r="Z253" s="194"/>
    </row>
    <row r="254" spans="1:26" ht="16.5" customHeight="1">
      <c r="A254" s="203" t="s">
        <v>1307</v>
      </c>
      <c r="B254" s="204"/>
      <c r="C254" s="409" t="s">
        <v>548</v>
      </c>
      <c r="D254" s="48">
        <v>1500000</v>
      </c>
      <c r="E254" s="50">
        <f t="shared" si="29"/>
        <v>3.9010250452738561E-4</v>
      </c>
      <c r="F254" s="48"/>
      <c r="G254" s="193"/>
      <c r="H254" s="194"/>
      <c r="I254" s="193"/>
      <c r="J254" s="194"/>
      <c r="K254" s="194"/>
      <c r="L254" s="194"/>
      <c r="M254" s="194"/>
      <c r="N254" s="194"/>
      <c r="O254" s="194"/>
      <c r="P254" s="194"/>
      <c r="Q254" s="194"/>
      <c r="R254" s="194"/>
      <c r="S254" s="194"/>
      <c r="T254" s="194"/>
      <c r="U254" s="194"/>
      <c r="V254" s="194"/>
      <c r="W254" s="194"/>
      <c r="X254" s="194"/>
      <c r="Y254" s="194"/>
      <c r="Z254" s="194"/>
    </row>
    <row r="255" spans="1:26" ht="16.5" customHeight="1">
      <c r="A255" s="188" t="s">
        <v>1308</v>
      </c>
      <c r="B255" s="189"/>
      <c r="C255" s="412" t="s">
        <v>715</v>
      </c>
      <c r="D255" s="191">
        <f>+D256</f>
        <v>200000</v>
      </c>
      <c r="E255" s="192">
        <f t="shared" si="29"/>
        <v>5.2013667270318079E-5</v>
      </c>
      <c r="F255" s="48"/>
      <c r="G255" s="193"/>
      <c r="H255" s="194"/>
      <c r="I255" s="193"/>
      <c r="J255" s="194"/>
      <c r="K255" s="194"/>
      <c r="L255" s="194"/>
      <c r="M255" s="194"/>
      <c r="N255" s="194"/>
      <c r="O255" s="194"/>
      <c r="P255" s="194"/>
      <c r="Q255" s="194"/>
      <c r="R255" s="194"/>
      <c r="S255" s="194"/>
      <c r="T255" s="194"/>
      <c r="U255" s="194"/>
      <c r="V255" s="194"/>
      <c r="W255" s="194"/>
      <c r="X255" s="194"/>
      <c r="Y255" s="194"/>
      <c r="Z255" s="194"/>
    </row>
    <row r="256" spans="1:26" ht="17.25" customHeight="1">
      <c r="A256" s="203" t="s">
        <v>1309</v>
      </c>
      <c r="B256" s="204"/>
      <c r="C256" s="409" t="s">
        <v>723</v>
      </c>
      <c r="D256" s="48">
        <v>200000</v>
      </c>
      <c r="E256" s="50">
        <f t="shared" si="29"/>
        <v>5.2013667270318079E-5</v>
      </c>
      <c r="F256" s="48"/>
      <c r="G256" s="193"/>
      <c r="H256" s="194"/>
      <c r="I256" s="193"/>
      <c r="J256" s="194"/>
      <c r="K256" s="194"/>
      <c r="L256" s="194"/>
      <c r="M256" s="194"/>
      <c r="N256" s="194"/>
      <c r="O256" s="194"/>
      <c r="P256" s="194"/>
      <c r="Q256" s="194"/>
      <c r="R256" s="194"/>
      <c r="S256" s="194"/>
      <c r="T256" s="194"/>
      <c r="U256" s="194"/>
      <c r="V256" s="194"/>
      <c r="W256" s="194"/>
      <c r="X256" s="194"/>
      <c r="Y256" s="194"/>
      <c r="Z256" s="194"/>
    </row>
    <row r="257" spans="1:26" ht="16.5" customHeight="1">
      <c r="A257" s="188" t="s">
        <v>1310</v>
      </c>
      <c r="B257" s="189"/>
      <c r="C257" s="213" t="s">
        <v>174</v>
      </c>
      <c r="D257" s="191">
        <f>+D258+D260+D262+D264</f>
        <v>8660000</v>
      </c>
      <c r="E257" s="192">
        <f t="shared" si="29"/>
        <v>2.252191792804773E-3</v>
      </c>
      <c r="F257" s="48"/>
      <c r="G257" s="193"/>
      <c r="H257" s="2"/>
      <c r="I257" s="1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7.25" customHeight="1">
      <c r="A258" s="188" t="s">
        <v>1311</v>
      </c>
      <c r="B258" s="189"/>
      <c r="C258" s="213" t="s">
        <v>572</v>
      </c>
      <c r="D258" s="191">
        <f>+D259</f>
        <v>4160000</v>
      </c>
      <c r="E258" s="192">
        <f t="shared" si="29"/>
        <v>1.0818842792226161E-3</v>
      </c>
      <c r="F258" s="48"/>
      <c r="G258" s="193"/>
      <c r="H258" s="2"/>
      <c r="I258" s="1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6.5" customHeight="1">
      <c r="A259" s="203" t="s">
        <v>1312</v>
      </c>
      <c r="B259" s="204"/>
      <c r="C259" s="221" t="s">
        <v>1155</v>
      </c>
      <c r="D259" s="48">
        <v>4160000</v>
      </c>
      <c r="E259" s="50">
        <f t="shared" si="29"/>
        <v>1.0818842792226161E-3</v>
      </c>
      <c r="F259" s="48"/>
      <c r="G259" s="193"/>
      <c r="H259" s="2"/>
      <c r="I259" s="1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7.25" customHeight="1">
      <c r="A260" s="188" t="s">
        <v>1313</v>
      </c>
      <c r="B260" s="189"/>
      <c r="C260" s="220" t="s">
        <v>584</v>
      </c>
      <c r="D260" s="191">
        <f>+D261</f>
        <v>1500000</v>
      </c>
      <c r="E260" s="192">
        <f t="shared" si="29"/>
        <v>3.9010250452738561E-4</v>
      </c>
      <c r="F260" s="48"/>
      <c r="G260" s="193"/>
      <c r="H260" s="193"/>
      <c r="I260" s="1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7.25" customHeight="1">
      <c r="A261" s="203" t="s">
        <v>1314</v>
      </c>
      <c r="B261" s="204"/>
      <c r="C261" s="221" t="s">
        <v>590</v>
      </c>
      <c r="D261" s="48">
        <v>1500000</v>
      </c>
      <c r="E261" s="50">
        <f t="shared" si="29"/>
        <v>3.9010250452738561E-4</v>
      </c>
      <c r="F261" s="48"/>
      <c r="G261" s="193"/>
      <c r="H261" s="193"/>
      <c r="I261" s="1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7.25" customHeight="1">
      <c r="A262" s="188" t="s">
        <v>1315</v>
      </c>
      <c r="B262" s="189"/>
      <c r="C262" s="220" t="s">
        <v>610</v>
      </c>
      <c r="D262" s="191">
        <f>+D263</f>
        <v>1000000</v>
      </c>
      <c r="E262" s="192">
        <f t="shared" si="29"/>
        <v>2.6006833635159042E-4</v>
      </c>
      <c r="F262" s="48"/>
      <c r="G262" s="193"/>
      <c r="H262" s="193"/>
      <c r="I262" s="1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6.5" customHeight="1">
      <c r="A263" s="203" t="s">
        <v>1316</v>
      </c>
      <c r="B263" s="204"/>
      <c r="C263" s="221" t="s">
        <v>614</v>
      </c>
      <c r="D263" s="48">
        <v>1000000</v>
      </c>
      <c r="E263" s="50">
        <f t="shared" si="29"/>
        <v>2.6006833635159042E-4</v>
      </c>
      <c r="F263" s="48"/>
      <c r="G263" s="12"/>
      <c r="H263" s="2"/>
      <c r="I263" s="1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6.5" customHeight="1">
      <c r="A264" s="188" t="s">
        <v>1317</v>
      </c>
      <c r="B264" s="204"/>
      <c r="C264" s="213" t="s">
        <v>626</v>
      </c>
      <c r="D264" s="191">
        <f>SUM(D265:D268)</f>
        <v>2000000</v>
      </c>
      <c r="E264" s="192">
        <f t="shared" si="29"/>
        <v>5.2013667270318085E-4</v>
      </c>
      <c r="F264" s="48"/>
      <c r="G264" s="12"/>
      <c r="H264" s="2"/>
      <c r="I264" s="1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6.5" customHeight="1">
      <c r="A265" s="203" t="s">
        <v>1318</v>
      </c>
      <c r="B265" s="204"/>
      <c r="C265" s="409" t="s">
        <v>632</v>
      </c>
      <c r="D265" s="48">
        <v>0</v>
      </c>
      <c r="E265" s="50">
        <f t="shared" si="29"/>
        <v>0</v>
      </c>
      <c r="F265" s="48"/>
      <c r="G265" s="12"/>
      <c r="H265" s="12"/>
      <c r="I265" s="1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6.5" customHeight="1">
      <c r="A266" s="203" t="s">
        <v>1319</v>
      </c>
      <c r="B266" s="204"/>
      <c r="C266" s="409" t="s">
        <v>1177</v>
      </c>
      <c r="D266" s="48">
        <v>2000000</v>
      </c>
      <c r="E266" s="50">
        <f t="shared" si="29"/>
        <v>5.2013667270318085E-4</v>
      </c>
      <c r="F266" s="48"/>
      <c r="G266" s="12"/>
      <c r="H266" s="12"/>
      <c r="I266" s="1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6.5" customHeight="1">
      <c r="A267" s="203" t="s">
        <v>1320</v>
      </c>
      <c r="B267" s="204"/>
      <c r="C267" s="409" t="s">
        <v>636</v>
      </c>
      <c r="D267" s="48">
        <v>0</v>
      </c>
      <c r="E267" s="50">
        <f t="shared" si="29"/>
        <v>0</v>
      </c>
      <c r="F267" s="48"/>
      <c r="G267" s="12"/>
      <c r="H267" s="12"/>
      <c r="I267" s="1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6.5" customHeight="1">
      <c r="A268" s="203" t="s">
        <v>1321</v>
      </c>
      <c r="B268" s="204"/>
      <c r="C268" s="409" t="s">
        <v>638</v>
      </c>
      <c r="D268" s="48">
        <v>0</v>
      </c>
      <c r="E268" s="50">
        <f t="shared" si="29"/>
        <v>0</v>
      </c>
      <c r="F268" s="48"/>
      <c r="G268" s="12"/>
      <c r="H268" s="12"/>
      <c r="I268" s="1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6.5" customHeight="1">
      <c r="A269" s="188" t="s">
        <v>1322</v>
      </c>
      <c r="B269" s="204"/>
      <c r="C269" s="213" t="s">
        <v>176</v>
      </c>
      <c r="D269" s="191">
        <f t="shared" ref="D269:D270" si="30">+D270</f>
        <v>10000000</v>
      </c>
      <c r="E269" s="192">
        <f t="shared" si="29"/>
        <v>2.6006833635159039E-3</v>
      </c>
      <c r="F269" s="48"/>
      <c r="G269" s="12"/>
      <c r="H269" s="12"/>
      <c r="I269" s="1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6.5" customHeight="1">
      <c r="A270" s="188" t="s">
        <v>1323</v>
      </c>
      <c r="B270" s="204"/>
      <c r="C270" s="213" t="s">
        <v>791</v>
      </c>
      <c r="D270" s="191">
        <f t="shared" si="30"/>
        <v>10000000</v>
      </c>
      <c r="E270" s="192">
        <f t="shared" si="29"/>
        <v>2.6006833635159039E-3</v>
      </c>
      <c r="F270" s="48"/>
      <c r="G270" s="12"/>
      <c r="H270" s="2"/>
      <c r="I270" s="1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6.5" customHeight="1">
      <c r="A271" s="203" t="s">
        <v>1324</v>
      </c>
      <c r="B271" s="204"/>
      <c r="C271" s="409" t="s">
        <v>1202</v>
      </c>
      <c r="D271" s="48">
        <v>10000000</v>
      </c>
      <c r="E271" s="50">
        <f t="shared" si="29"/>
        <v>2.6006833635159039E-3</v>
      </c>
      <c r="F271" s="48"/>
      <c r="G271" s="12"/>
      <c r="H271" s="2"/>
      <c r="I271" s="1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6.5" customHeight="1">
      <c r="A272" s="203"/>
      <c r="B272" s="204"/>
      <c r="C272" s="423"/>
      <c r="D272" s="48"/>
      <c r="E272" s="50"/>
      <c r="F272" s="48"/>
      <c r="G272" s="12"/>
      <c r="H272" s="2"/>
      <c r="I272" s="1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6.5" customHeight="1">
      <c r="A273" s="188" t="s">
        <v>1325</v>
      </c>
      <c r="B273" s="189"/>
      <c r="C273" s="415" t="s">
        <v>1326</v>
      </c>
      <c r="D273" s="191">
        <f t="shared" ref="D273:D274" si="31">+D274</f>
        <v>26000000</v>
      </c>
      <c r="E273" s="192">
        <f t="shared" ref="E273:E279" si="32">+D273/$D$319</f>
        <v>6.7617767451413503E-3</v>
      </c>
      <c r="F273" s="48"/>
      <c r="G273" s="12"/>
      <c r="H273" s="2"/>
      <c r="I273" s="1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6.5" customHeight="1">
      <c r="A274" s="188" t="s">
        <v>1327</v>
      </c>
      <c r="B274" s="189"/>
      <c r="C274" s="412" t="s">
        <v>173</v>
      </c>
      <c r="D274" s="191">
        <f t="shared" si="31"/>
        <v>26000000</v>
      </c>
      <c r="E274" s="192">
        <f t="shared" si="32"/>
        <v>6.7617767451413503E-3</v>
      </c>
      <c r="F274" s="48"/>
      <c r="G274" s="12"/>
      <c r="H274" s="2"/>
      <c r="I274" s="1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6.5" customHeight="1">
      <c r="A275" s="188" t="s">
        <v>1328</v>
      </c>
      <c r="B275" s="189"/>
      <c r="C275" s="213" t="s">
        <v>496</v>
      </c>
      <c r="D275" s="191">
        <f>SUM(D276:D279)</f>
        <v>26000000</v>
      </c>
      <c r="E275" s="192">
        <f t="shared" si="32"/>
        <v>6.7617767451413503E-3</v>
      </c>
      <c r="F275" s="48"/>
      <c r="G275" s="12"/>
      <c r="H275" s="2"/>
      <c r="I275" s="1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6.5" customHeight="1">
      <c r="A276" s="203" t="s">
        <v>1329</v>
      </c>
      <c r="B276" s="189"/>
      <c r="C276" s="221" t="s">
        <v>1115</v>
      </c>
      <c r="D276" s="48">
        <v>5000000</v>
      </c>
      <c r="E276" s="50">
        <f t="shared" si="32"/>
        <v>1.300341681757952E-3</v>
      </c>
      <c r="F276" s="48"/>
      <c r="G276" s="12"/>
      <c r="H276" s="2"/>
      <c r="I276" s="1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33" customHeight="1">
      <c r="A277" s="203" t="s">
        <v>1330</v>
      </c>
      <c r="B277" s="204"/>
      <c r="C277" s="221" t="s">
        <v>1331</v>
      </c>
      <c r="D277" s="48">
        <v>10000000</v>
      </c>
      <c r="E277" s="50">
        <f t="shared" si="32"/>
        <v>2.6006833635159039E-3</v>
      </c>
      <c r="F277" s="48"/>
      <c r="G277" s="12"/>
      <c r="H277" s="2"/>
      <c r="I277" s="1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6.5" customHeight="1">
      <c r="A278" s="203" t="s">
        <v>1332</v>
      </c>
      <c r="B278" s="204"/>
      <c r="C278" s="221" t="s">
        <v>504</v>
      </c>
      <c r="D278" s="48">
        <v>1000000</v>
      </c>
      <c r="E278" s="50">
        <f t="shared" si="32"/>
        <v>2.6006833635159042E-4</v>
      </c>
      <c r="F278" s="48"/>
      <c r="G278" s="12"/>
      <c r="H278" s="2"/>
      <c r="I278" s="1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6.5" customHeight="1">
      <c r="A279" s="203" t="s">
        <v>1333</v>
      </c>
      <c r="B279" s="204"/>
      <c r="C279" s="409" t="s">
        <v>1121</v>
      </c>
      <c r="D279" s="48">
        <v>10000000</v>
      </c>
      <c r="E279" s="50">
        <f t="shared" si="32"/>
        <v>2.6006833635159039E-3</v>
      </c>
      <c r="F279" s="48"/>
      <c r="G279" s="12"/>
      <c r="H279" s="2"/>
      <c r="I279" s="1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6.5" customHeight="1">
      <c r="A280" s="203"/>
      <c r="B280" s="204"/>
      <c r="C280" s="424" t="s">
        <v>1334</v>
      </c>
      <c r="D280" s="48"/>
      <c r="E280" s="50"/>
      <c r="F280" s="48"/>
      <c r="G280" s="12"/>
      <c r="H280" s="2"/>
      <c r="I280" s="1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6.5" customHeight="1">
      <c r="A281" s="203"/>
      <c r="B281" s="204"/>
      <c r="C281" s="424"/>
      <c r="D281" s="48"/>
      <c r="E281" s="50"/>
      <c r="F281" s="48"/>
      <c r="G281" s="12"/>
      <c r="H281" s="2"/>
      <c r="I281" s="1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34.5" customHeight="1">
      <c r="A282" s="188" t="s">
        <v>1335</v>
      </c>
      <c r="B282" s="189"/>
      <c r="C282" s="196" t="s">
        <v>1336</v>
      </c>
      <c r="D282" s="191">
        <f>+D284</f>
        <v>480000</v>
      </c>
      <c r="E282" s="192">
        <f t="shared" ref="E282:E285" si="33">+D282/$D$319</f>
        <v>1.2483280144876341E-4</v>
      </c>
      <c r="F282" s="48"/>
      <c r="G282" s="12"/>
      <c r="H282" s="2"/>
      <c r="I282" s="1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6.5" customHeight="1">
      <c r="A283" s="188" t="s">
        <v>1337</v>
      </c>
      <c r="B283" s="204"/>
      <c r="C283" s="213" t="s">
        <v>173</v>
      </c>
      <c r="D283" s="191">
        <f t="shared" ref="D283:D284" si="34">+D284</f>
        <v>480000</v>
      </c>
      <c r="E283" s="192">
        <f t="shared" si="33"/>
        <v>1.2483280144876341E-4</v>
      </c>
      <c r="F283" s="48"/>
      <c r="G283" s="12"/>
      <c r="H283" s="2"/>
      <c r="I283" s="1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6.5" customHeight="1">
      <c r="A284" s="188" t="s">
        <v>1338</v>
      </c>
      <c r="B284" s="204"/>
      <c r="C284" s="213" t="s">
        <v>496</v>
      </c>
      <c r="D284" s="191">
        <f t="shared" si="34"/>
        <v>480000</v>
      </c>
      <c r="E284" s="192">
        <f t="shared" si="33"/>
        <v>1.2483280144876341E-4</v>
      </c>
      <c r="F284" s="48"/>
      <c r="G284" s="12"/>
      <c r="H284" s="2"/>
      <c r="I284" s="1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6.5" customHeight="1">
      <c r="A285" s="203" t="s">
        <v>1339</v>
      </c>
      <c r="B285" s="204"/>
      <c r="C285" s="221" t="s">
        <v>1119</v>
      </c>
      <c r="D285" s="48">
        <v>480000</v>
      </c>
      <c r="E285" s="50">
        <f t="shared" si="33"/>
        <v>1.2483280144876341E-4</v>
      </c>
      <c r="F285" s="48"/>
      <c r="G285" s="12"/>
      <c r="H285" s="2"/>
      <c r="I285" s="1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6.5" customHeight="1">
      <c r="A286" s="203"/>
      <c r="B286" s="204"/>
      <c r="C286" s="409"/>
      <c r="D286" s="48"/>
      <c r="E286" s="192"/>
      <c r="F286" s="48"/>
      <c r="G286" s="12"/>
      <c r="H286" s="2"/>
      <c r="I286" s="1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32.25" customHeight="1">
      <c r="A287" s="188" t="s">
        <v>1340</v>
      </c>
      <c r="B287" s="189"/>
      <c r="C287" s="196" t="s">
        <v>1341</v>
      </c>
      <c r="D287" s="191">
        <f>+D289</f>
        <v>532000</v>
      </c>
      <c r="E287" s="192">
        <f t="shared" ref="E287:E290" si="35">+D287/$D$319</f>
        <v>1.3835635493904611E-4</v>
      </c>
      <c r="F287" s="48"/>
      <c r="G287" s="12"/>
      <c r="H287" s="2"/>
      <c r="I287" s="1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6.5" customHeight="1">
      <c r="A288" s="188" t="s">
        <v>1342</v>
      </c>
      <c r="B288" s="204"/>
      <c r="C288" s="213" t="s">
        <v>173</v>
      </c>
      <c r="D288" s="191">
        <f t="shared" ref="D288:D289" si="36">+D289</f>
        <v>532000</v>
      </c>
      <c r="E288" s="192">
        <f t="shared" si="35"/>
        <v>1.3835635493904611E-4</v>
      </c>
      <c r="F288" s="48"/>
      <c r="G288" s="12"/>
      <c r="H288" s="2"/>
      <c r="I288" s="1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6.5" customHeight="1">
      <c r="A289" s="188" t="s">
        <v>1343</v>
      </c>
      <c r="B289" s="204"/>
      <c r="C289" s="213" t="s">
        <v>496</v>
      </c>
      <c r="D289" s="191">
        <f t="shared" si="36"/>
        <v>532000</v>
      </c>
      <c r="E289" s="192">
        <f t="shared" si="35"/>
        <v>1.3835635493904611E-4</v>
      </c>
      <c r="F289" s="48"/>
      <c r="G289" s="2"/>
      <c r="H289" s="2"/>
      <c r="I289" s="1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6.5" customHeight="1">
      <c r="A290" s="203" t="s">
        <v>1344</v>
      </c>
      <c r="B290" s="204"/>
      <c r="C290" s="221" t="s">
        <v>1119</v>
      </c>
      <c r="D290" s="48">
        <f>((+INGRESOS!C46+INGRESOS!C59))*10%</f>
        <v>532000</v>
      </c>
      <c r="E290" s="50">
        <f t="shared" si="35"/>
        <v>1.3835635493904611E-4</v>
      </c>
      <c r="F290" s="48"/>
      <c r="G290" s="12"/>
      <c r="H290" s="2"/>
      <c r="I290" s="1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6.5" customHeight="1">
      <c r="A291" s="48"/>
      <c r="B291" s="48"/>
      <c r="C291" s="425"/>
      <c r="D291" s="48"/>
      <c r="E291" s="50"/>
      <c r="F291" s="48"/>
      <c r="G291" s="12"/>
      <c r="H291" s="2"/>
      <c r="I291" s="1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6.5" customHeight="1">
      <c r="A292" s="188" t="s">
        <v>1345</v>
      </c>
      <c r="B292" s="189"/>
      <c r="C292" s="196" t="s">
        <v>1346</v>
      </c>
      <c r="D292" s="191">
        <f>+D294</f>
        <v>49000000</v>
      </c>
      <c r="E292" s="192">
        <f t="shared" ref="E292:E295" si="37">+D292/$D$319</f>
        <v>1.2743348481227931E-2</v>
      </c>
      <c r="F292" s="48"/>
      <c r="G292" s="12"/>
      <c r="H292" s="2"/>
      <c r="I292" s="1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6.5" customHeight="1">
      <c r="A293" s="188" t="s">
        <v>1347</v>
      </c>
      <c r="B293" s="204"/>
      <c r="C293" s="213" t="s">
        <v>176</v>
      </c>
      <c r="D293" s="191">
        <f t="shared" ref="D293:D294" si="38">+D294</f>
        <v>49000000</v>
      </c>
      <c r="E293" s="192">
        <f t="shared" si="37"/>
        <v>1.2743348481227931E-2</v>
      </c>
      <c r="F293" s="48"/>
      <c r="G293" s="12"/>
      <c r="H293" s="218"/>
      <c r="I293" s="218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6.5" customHeight="1">
      <c r="A294" s="188" t="s">
        <v>1348</v>
      </c>
      <c r="B294" s="204"/>
      <c r="C294" s="412" t="s">
        <v>773</v>
      </c>
      <c r="D294" s="191">
        <f t="shared" si="38"/>
        <v>49000000</v>
      </c>
      <c r="E294" s="192">
        <f t="shared" si="37"/>
        <v>1.2743348481227931E-2</v>
      </c>
      <c r="F294" s="48"/>
      <c r="G294" s="12"/>
      <c r="H294" s="218"/>
      <c r="I294" s="218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6.5" customHeight="1">
      <c r="A295" s="203" t="s">
        <v>1349</v>
      </c>
      <c r="B295" s="204"/>
      <c r="C295" s="409" t="s">
        <v>789</v>
      </c>
      <c r="D295" s="48">
        <f>SUM(D296:D298)</f>
        <v>49000000</v>
      </c>
      <c r="E295" s="50">
        <f t="shared" si="37"/>
        <v>1.2743348481227931E-2</v>
      </c>
      <c r="F295" s="48"/>
      <c r="G295" s="12"/>
      <c r="H295" s="218"/>
      <c r="I295" s="218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6.5" customHeight="1">
      <c r="A296" s="203"/>
      <c r="B296" s="197" t="s">
        <v>181</v>
      </c>
      <c r="C296" s="414" t="s">
        <v>1350</v>
      </c>
      <c r="D296" s="200">
        <v>19000000</v>
      </c>
      <c r="E296" s="50"/>
      <c r="F296" s="48"/>
      <c r="G296" s="12"/>
      <c r="H296" s="218"/>
      <c r="I296" s="218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6.5" customHeight="1">
      <c r="A297" s="203"/>
      <c r="B297" s="197" t="s">
        <v>189</v>
      </c>
      <c r="C297" s="414" t="s">
        <v>1351</v>
      </c>
      <c r="D297" s="200">
        <v>10000000</v>
      </c>
      <c r="E297" s="50"/>
      <c r="F297" s="48"/>
      <c r="G297" s="12"/>
      <c r="H297" s="218"/>
      <c r="I297" s="218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6.5" customHeight="1">
      <c r="A298" s="203"/>
      <c r="B298" s="197" t="s">
        <v>192</v>
      </c>
      <c r="C298" s="414" t="s">
        <v>1352</v>
      </c>
      <c r="D298" s="200">
        <v>20000000</v>
      </c>
      <c r="E298" s="50"/>
      <c r="F298" s="48"/>
      <c r="G298" s="12"/>
      <c r="H298" s="218"/>
      <c r="I298" s="218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6.5" customHeight="1">
      <c r="A299" s="203"/>
      <c r="B299" s="204"/>
      <c r="C299" s="221"/>
      <c r="D299" s="48"/>
      <c r="E299" s="50"/>
      <c r="F299" s="48"/>
      <c r="G299" s="1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6.5" customHeight="1">
      <c r="A300" s="203"/>
      <c r="B300" s="204"/>
      <c r="C300" s="409"/>
      <c r="D300" s="48"/>
      <c r="E300" s="192"/>
      <c r="F300" s="48"/>
      <c r="G300" s="12"/>
      <c r="H300" s="12"/>
      <c r="I300" s="1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33" customHeight="1">
      <c r="A301" s="188" t="s">
        <v>1353</v>
      </c>
      <c r="B301" s="189"/>
      <c r="C301" s="415" t="s">
        <v>1354</v>
      </c>
      <c r="D301" s="191">
        <f t="shared" ref="D301:D303" si="39">+D302</f>
        <v>14000000</v>
      </c>
      <c r="E301" s="192">
        <f t="shared" ref="E301:E304" si="40">+D301/$D$319</f>
        <v>3.6409567089222658E-3</v>
      </c>
      <c r="F301" s="48"/>
      <c r="G301" s="1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6.5" customHeight="1">
      <c r="A302" s="188" t="s">
        <v>1355</v>
      </c>
      <c r="B302" s="204"/>
      <c r="C302" s="213" t="s">
        <v>176</v>
      </c>
      <c r="D302" s="191">
        <f t="shared" si="39"/>
        <v>14000000</v>
      </c>
      <c r="E302" s="192">
        <f t="shared" si="40"/>
        <v>3.6409567089222658E-3</v>
      </c>
      <c r="F302" s="48"/>
      <c r="G302" s="1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6.5" customHeight="1">
      <c r="A303" s="188" t="s">
        <v>1356</v>
      </c>
      <c r="B303" s="204"/>
      <c r="C303" s="412" t="s">
        <v>773</v>
      </c>
      <c r="D303" s="191">
        <f t="shared" si="39"/>
        <v>14000000</v>
      </c>
      <c r="E303" s="192">
        <f t="shared" si="40"/>
        <v>3.6409567089222658E-3</v>
      </c>
      <c r="F303" s="48"/>
      <c r="G303" s="1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6.5" customHeight="1">
      <c r="A304" s="203" t="s">
        <v>1357</v>
      </c>
      <c r="B304" s="204"/>
      <c r="C304" s="409" t="s">
        <v>789</v>
      </c>
      <c r="D304" s="48">
        <v>14000000</v>
      </c>
      <c r="E304" s="50">
        <f t="shared" si="40"/>
        <v>3.6409567089222658E-3</v>
      </c>
      <c r="F304" s="48"/>
      <c r="G304" s="12"/>
      <c r="H304" s="2"/>
      <c r="I304" s="1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6.5" customHeight="1">
      <c r="A305" s="203"/>
      <c r="B305" s="203"/>
      <c r="C305" s="221"/>
      <c r="D305" s="48"/>
      <c r="E305" s="192"/>
      <c r="F305" s="48"/>
      <c r="G305" s="12"/>
      <c r="H305" s="2"/>
      <c r="I305" s="1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33" customHeight="1">
      <c r="A306" s="199" t="s">
        <v>1358</v>
      </c>
      <c r="B306" s="222"/>
      <c r="C306" s="415" t="s">
        <v>1359</v>
      </c>
      <c r="D306" s="191">
        <f t="shared" ref="D306:D308" si="41">+D307</f>
        <v>7000000</v>
      </c>
      <c r="E306" s="192">
        <f t="shared" ref="E306:E309" si="42">+D306/$D$319</f>
        <v>1.8204783544611329E-3</v>
      </c>
      <c r="F306" s="48"/>
      <c r="G306" s="12"/>
      <c r="H306" s="2"/>
      <c r="I306" s="1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6.5" customHeight="1">
      <c r="A307" s="188" t="s">
        <v>1360</v>
      </c>
      <c r="B307" s="204"/>
      <c r="C307" s="213" t="s">
        <v>176</v>
      </c>
      <c r="D307" s="191">
        <f t="shared" si="41"/>
        <v>7000000</v>
      </c>
      <c r="E307" s="192">
        <f t="shared" si="42"/>
        <v>1.8204783544611329E-3</v>
      </c>
      <c r="F307" s="48"/>
      <c r="G307" s="12"/>
      <c r="H307" s="2"/>
      <c r="I307" s="1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6.5" customHeight="1">
      <c r="A308" s="188" t="s">
        <v>1361</v>
      </c>
      <c r="B308" s="204"/>
      <c r="C308" s="412" t="s">
        <v>773</v>
      </c>
      <c r="D308" s="191">
        <f t="shared" si="41"/>
        <v>7000000</v>
      </c>
      <c r="E308" s="192">
        <f t="shared" si="42"/>
        <v>1.8204783544611329E-3</v>
      </c>
      <c r="F308" s="48"/>
      <c r="G308" s="12"/>
      <c r="H308" s="2"/>
      <c r="I308" s="1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6.5" customHeight="1">
      <c r="A309" s="203" t="s">
        <v>1362</v>
      </c>
      <c r="B309" s="204"/>
      <c r="C309" s="409" t="s">
        <v>789</v>
      </c>
      <c r="D309" s="48">
        <f>SUM(D310:D311)</f>
        <v>7000000</v>
      </c>
      <c r="E309" s="50">
        <f t="shared" si="42"/>
        <v>1.8204783544611329E-3</v>
      </c>
      <c r="F309" s="48"/>
      <c r="G309" s="12"/>
      <c r="H309" s="2"/>
      <c r="I309" s="1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6.5" customHeight="1">
      <c r="A310" s="203"/>
      <c r="B310" s="197" t="s">
        <v>181</v>
      </c>
      <c r="C310" s="414" t="s">
        <v>1363</v>
      </c>
      <c r="D310" s="200">
        <v>7000000</v>
      </c>
      <c r="E310" s="50"/>
      <c r="F310" s="48"/>
      <c r="G310" s="12"/>
      <c r="H310" s="2"/>
      <c r="I310" s="1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6.5" customHeight="1">
      <c r="A311" s="203"/>
      <c r="B311" s="197"/>
      <c r="C311" s="414"/>
      <c r="D311" s="200"/>
      <c r="E311" s="50"/>
      <c r="F311" s="48"/>
      <c r="G311" s="12"/>
      <c r="H311" s="2"/>
      <c r="I311" s="1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6.5" customHeight="1">
      <c r="A312" s="188" t="s">
        <v>1364</v>
      </c>
      <c r="B312" s="189"/>
      <c r="C312" s="421" t="s">
        <v>1365</v>
      </c>
      <c r="D312" s="191">
        <f t="shared" ref="D312:D314" si="43">+D313</f>
        <v>73535488.939999998</v>
      </c>
      <c r="E312" s="192">
        <f t="shared" ref="E312:E316" si="44">+D312/$D$319</f>
        <v>1.9124252271426577E-2</v>
      </c>
      <c r="F312" s="48"/>
      <c r="G312" s="12"/>
      <c r="H312" s="2"/>
      <c r="I312" s="1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33" customHeight="1">
      <c r="A313" s="188" t="s">
        <v>1366</v>
      </c>
      <c r="B313" s="189"/>
      <c r="C313" s="415" t="s">
        <v>1367</v>
      </c>
      <c r="D313" s="191">
        <f t="shared" si="43"/>
        <v>73535488.939999998</v>
      </c>
      <c r="E313" s="192">
        <f t="shared" si="44"/>
        <v>1.9124252271426577E-2</v>
      </c>
      <c r="F313" s="48"/>
      <c r="G313" s="12"/>
      <c r="H313" s="2"/>
      <c r="I313" s="1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6.5" customHeight="1">
      <c r="A314" s="188" t="s">
        <v>1368</v>
      </c>
      <c r="B314" s="189"/>
      <c r="C314" s="412" t="s">
        <v>178</v>
      </c>
      <c r="D314" s="191">
        <f t="shared" si="43"/>
        <v>73535488.939999998</v>
      </c>
      <c r="E314" s="192">
        <f t="shared" si="44"/>
        <v>1.9124252271426577E-2</v>
      </c>
      <c r="F314" s="48"/>
      <c r="G314" s="12"/>
      <c r="H314" s="2"/>
      <c r="I314" s="1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6.5" customHeight="1">
      <c r="A315" s="188" t="s">
        <v>1369</v>
      </c>
      <c r="B315" s="189"/>
      <c r="C315" s="213" t="s">
        <v>943</v>
      </c>
      <c r="D315" s="191">
        <f>SUM(D316:D317)</f>
        <v>73535488.939999998</v>
      </c>
      <c r="E315" s="192">
        <f t="shared" si="44"/>
        <v>1.9124252271426577E-2</v>
      </c>
      <c r="F315" s="48"/>
      <c r="G315" s="12"/>
      <c r="H315" s="2"/>
      <c r="I315" s="1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6.5" customHeight="1">
      <c r="A316" s="203" t="s">
        <v>1370</v>
      </c>
      <c r="B316" s="189"/>
      <c r="C316" s="129" t="s">
        <v>947</v>
      </c>
      <c r="D316" s="205">
        <f>274322+6615000+15761516.5+50884650.76-0.32</f>
        <v>73535488.939999998</v>
      </c>
      <c r="E316" s="50">
        <f t="shared" si="44"/>
        <v>1.9124252271426577E-2</v>
      </c>
      <c r="F316" s="48"/>
      <c r="G316" s="12"/>
      <c r="H316" s="2"/>
      <c r="I316" s="1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6.5" customHeight="1">
      <c r="A317" s="203"/>
      <c r="B317" s="204"/>
      <c r="C317" s="221"/>
      <c r="D317" s="48"/>
      <c r="E317" s="50"/>
      <c r="F317" s="48"/>
      <c r="G317" s="12"/>
      <c r="H317" s="2"/>
      <c r="I317" s="1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6.5" customHeight="1">
      <c r="A318" s="186"/>
      <c r="B318" s="187"/>
      <c r="C318" s="426"/>
      <c r="D318" s="48"/>
      <c r="E318" s="50"/>
      <c r="F318" s="48"/>
      <c r="G318" s="12"/>
      <c r="H318" s="2"/>
      <c r="I318" s="1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6.5" customHeight="1">
      <c r="A319" s="186"/>
      <c r="B319" s="186"/>
      <c r="C319" s="427" t="s">
        <v>258</v>
      </c>
      <c r="D319" s="191">
        <f>+D9+D21+D33+0.01</f>
        <v>3845143219.004118</v>
      </c>
      <c r="E319" s="192">
        <f>+E9+E21+E33</f>
        <v>0.99999999999739919</v>
      </c>
      <c r="F319" s="48"/>
      <c r="G319" s="12"/>
      <c r="H319" s="2"/>
      <c r="I319" s="1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6.5" customHeight="1">
      <c r="A320" s="186"/>
      <c r="B320" s="187"/>
      <c r="C320" s="428"/>
      <c r="D320" s="191">
        <f>+INGRESOS!C8</f>
        <v>3845143219</v>
      </c>
      <c r="E320" s="192"/>
      <c r="F320" s="48"/>
      <c r="G320" s="12"/>
      <c r="H320" s="2"/>
      <c r="I320" s="1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6.5" customHeight="1">
      <c r="A321" s="186"/>
      <c r="B321" s="187"/>
      <c r="C321" s="427"/>
      <c r="D321" s="191">
        <f>+D320-D319</f>
        <v>-4.1179656982421875E-3</v>
      </c>
      <c r="E321" s="192"/>
      <c r="F321" s="48"/>
      <c r="G321" s="12"/>
      <c r="H321" s="12"/>
      <c r="I321" s="1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6.5" customHeight="1">
      <c r="A322" s="51"/>
      <c r="B322" s="47"/>
      <c r="C322" s="428"/>
      <c r="D322" s="48"/>
      <c r="E322" s="50"/>
      <c r="F322" s="48"/>
      <c r="G322" s="12"/>
      <c r="H322" s="2"/>
      <c r="I322" s="1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6.5" customHeight="1">
      <c r="A323" s="51"/>
      <c r="B323" s="47"/>
      <c r="C323" s="428"/>
      <c r="D323" s="48"/>
      <c r="E323" s="50"/>
      <c r="F323" s="48"/>
      <c r="G323" s="12"/>
      <c r="H323" s="2"/>
      <c r="I323" s="1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6.5" customHeight="1">
      <c r="A324" s="51"/>
      <c r="B324" s="47"/>
      <c r="C324" s="428"/>
      <c r="D324" s="48"/>
      <c r="E324" s="50"/>
      <c r="F324" s="48"/>
      <c r="G324" s="12"/>
      <c r="H324" s="2"/>
      <c r="I324" s="1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6.5" customHeight="1">
      <c r="A325" s="51"/>
      <c r="B325" s="47"/>
      <c r="C325" s="428"/>
      <c r="D325" s="48"/>
      <c r="E325" s="50"/>
      <c r="F325" s="48"/>
      <c r="G325" s="12"/>
      <c r="H325" s="2"/>
      <c r="I325" s="1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6.5" customHeight="1">
      <c r="A326" s="51"/>
      <c r="B326" s="47"/>
      <c r="C326" s="428"/>
      <c r="D326" s="48"/>
      <c r="E326" s="50"/>
      <c r="F326" s="48"/>
      <c r="G326" s="12"/>
      <c r="H326" s="2"/>
      <c r="I326" s="1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6.5" customHeight="1">
      <c r="A327" s="51"/>
      <c r="B327" s="47"/>
      <c r="C327" s="428"/>
      <c r="D327" s="48"/>
      <c r="E327" s="50"/>
      <c r="F327" s="48"/>
      <c r="G327" s="12"/>
      <c r="H327" s="2"/>
      <c r="I327" s="1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6.5" customHeight="1">
      <c r="A328" s="51"/>
      <c r="B328" s="47"/>
      <c r="C328" s="428"/>
      <c r="D328" s="48"/>
      <c r="E328" s="50"/>
      <c r="F328" s="48"/>
      <c r="G328" s="12"/>
      <c r="H328" s="2"/>
      <c r="I328" s="1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6.5" customHeight="1">
      <c r="A329" s="51"/>
      <c r="B329" s="47"/>
      <c r="C329" s="428"/>
      <c r="D329" s="48"/>
      <c r="E329" s="50"/>
      <c r="F329" s="48"/>
      <c r="G329" s="12"/>
      <c r="H329" s="2"/>
      <c r="I329" s="1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6.5" customHeight="1">
      <c r="A330" s="51"/>
      <c r="B330" s="47"/>
      <c r="C330" s="428"/>
      <c r="D330" s="48"/>
      <c r="E330" s="50"/>
      <c r="F330" s="48"/>
      <c r="G330" s="12"/>
      <c r="H330" s="2"/>
      <c r="I330" s="1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6.5" customHeight="1">
      <c r="A331" s="51"/>
      <c r="B331" s="47"/>
      <c r="C331" s="428"/>
      <c r="D331" s="48"/>
      <c r="E331" s="50"/>
      <c r="F331" s="48"/>
      <c r="G331" s="12"/>
      <c r="H331" s="2"/>
      <c r="I331" s="1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6.5" customHeight="1">
      <c r="A332" s="51"/>
      <c r="B332" s="47"/>
      <c r="C332" s="428"/>
      <c r="D332" s="48"/>
      <c r="E332" s="50"/>
      <c r="F332" s="48"/>
      <c r="G332" s="12"/>
      <c r="H332" s="2"/>
      <c r="I332" s="1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6.5" customHeight="1">
      <c r="A333" s="51"/>
      <c r="B333" s="47"/>
      <c r="C333" s="428"/>
      <c r="D333" s="48"/>
      <c r="E333" s="50"/>
      <c r="F333" s="48"/>
      <c r="G333" s="12"/>
      <c r="H333" s="2"/>
      <c r="I333" s="1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6.5" customHeight="1">
      <c r="A334" s="51"/>
      <c r="B334" s="47"/>
      <c r="C334" s="428"/>
      <c r="D334" s="48"/>
      <c r="E334" s="50"/>
      <c r="F334" s="48"/>
      <c r="G334" s="12"/>
      <c r="H334" s="2"/>
      <c r="I334" s="1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6.5" customHeight="1">
      <c r="A335" s="51"/>
      <c r="B335" s="47"/>
      <c r="C335" s="428"/>
      <c r="D335" s="48"/>
      <c r="E335" s="50"/>
      <c r="F335" s="48"/>
      <c r="G335" s="12"/>
      <c r="H335" s="2"/>
      <c r="I335" s="1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6.5" customHeight="1">
      <c r="A336" s="51"/>
      <c r="B336" s="47"/>
      <c r="C336" s="428"/>
      <c r="D336" s="48"/>
      <c r="E336" s="50"/>
      <c r="F336" s="48"/>
      <c r="G336" s="12"/>
      <c r="H336" s="2"/>
      <c r="I336" s="1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6.5" customHeight="1">
      <c r="A337" s="51"/>
      <c r="B337" s="47"/>
      <c r="C337" s="428"/>
      <c r="D337" s="48"/>
      <c r="E337" s="50"/>
      <c r="F337" s="48"/>
      <c r="G337" s="12"/>
      <c r="H337" s="2"/>
      <c r="I337" s="1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6.5" customHeight="1">
      <c r="A338" s="51"/>
      <c r="B338" s="47"/>
      <c r="C338" s="428"/>
      <c r="D338" s="48"/>
      <c r="E338" s="50"/>
      <c r="F338" s="48"/>
      <c r="G338" s="12"/>
      <c r="H338" s="2"/>
      <c r="I338" s="1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6.5" customHeight="1">
      <c r="A339" s="51"/>
      <c r="B339" s="47"/>
      <c r="C339" s="428"/>
      <c r="D339" s="48"/>
      <c r="E339" s="50"/>
      <c r="F339" s="48"/>
      <c r="G339" s="12"/>
      <c r="H339" s="2"/>
      <c r="I339" s="1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6.5" customHeight="1">
      <c r="A340" s="51"/>
      <c r="B340" s="47"/>
      <c r="C340" s="428"/>
      <c r="D340" s="48"/>
      <c r="E340" s="50"/>
      <c r="F340" s="48"/>
      <c r="G340" s="12"/>
      <c r="H340" s="2"/>
      <c r="I340" s="1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6.5" customHeight="1">
      <c r="A341" s="51"/>
      <c r="B341" s="47"/>
      <c r="C341" s="428"/>
      <c r="D341" s="48"/>
      <c r="E341" s="50"/>
      <c r="F341" s="48"/>
      <c r="G341" s="12"/>
      <c r="H341" s="2"/>
      <c r="I341" s="1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6.5" customHeight="1">
      <c r="A342" s="51"/>
      <c r="B342" s="47"/>
      <c r="C342" s="428"/>
      <c r="D342" s="48"/>
      <c r="E342" s="50"/>
      <c r="F342" s="48"/>
      <c r="G342" s="12"/>
      <c r="H342" s="2"/>
      <c r="I342" s="1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6.5" customHeight="1">
      <c r="A343" s="51"/>
      <c r="B343" s="47"/>
      <c r="C343" s="428"/>
      <c r="D343" s="48"/>
      <c r="E343" s="50"/>
      <c r="F343" s="48"/>
      <c r="G343" s="12"/>
      <c r="H343" s="2"/>
      <c r="I343" s="1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6.5" customHeight="1">
      <c r="A344" s="51"/>
      <c r="B344" s="47"/>
      <c r="C344" s="428"/>
      <c r="D344" s="48"/>
      <c r="E344" s="50"/>
      <c r="F344" s="48"/>
      <c r="G344" s="12"/>
      <c r="H344" s="2"/>
      <c r="I344" s="1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6.5" customHeight="1">
      <c r="A345" s="51"/>
      <c r="B345" s="47"/>
      <c r="C345" s="428"/>
      <c r="D345" s="48"/>
      <c r="E345" s="50"/>
      <c r="F345" s="48"/>
      <c r="G345" s="12"/>
      <c r="H345" s="2"/>
      <c r="I345" s="1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6.5" customHeight="1">
      <c r="A346" s="51"/>
      <c r="B346" s="47"/>
      <c r="C346" s="428"/>
      <c r="D346" s="48"/>
      <c r="E346" s="50"/>
      <c r="F346" s="48"/>
      <c r="G346" s="12"/>
      <c r="H346" s="2"/>
      <c r="I346" s="1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6.5" customHeight="1">
      <c r="A347" s="51"/>
      <c r="B347" s="47"/>
      <c r="C347" s="428"/>
      <c r="D347" s="48"/>
      <c r="E347" s="50"/>
      <c r="F347" s="48"/>
      <c r="G347" s="12"/>
      <c r="H347" s="2"/>
      <c r="I347" s="1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6.5" customHeight="1">
      <c r="A348" s="51"/>
      <c r="B348" s="47"/>
      <c r="C348" s="428"/>
      <c r="D348" s="48"/>
      <c r="E348" s="50"/>
      <c r="F348" s="48"/>
      <c r="G348" s="12"/>
      <c r="H348" s="2"/>
      <c r="I348" s="1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6.5" customHeight="1">
      <c r="A349" s="51"/>
      <c r="B349" s="47"/>
      <c r="C349" s="428"/>
      <c r="D349" s="48"/>
      <c r="E349" s="50"/>
      <c r="F349" s="48"/>
      <c r="G349" s="12"/>
      <c r="H349" s="2"/>
      <c r="I349" s="1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6.5" customHeight="1">
      <c r="A350" s="51"/>
      <c r="B350" s="47"/>
      <c r="C350" s="428"/>
      <c r="D350" s="48"/>
      <c r="E350" s="50"/>
      <c r="F350" s="48"/>
      <c r="G350" s="12"/>
      <c r="H350" s="2"/>
      <c r="I350" s="1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6.5" customHeight="1">
      <c r="A351" s="51"/>
      <c r="B351" s="47"/>
      <c r="C351" s="428"/>
      <c r="D351" s="48"/>
      <c r="E351" s="50"/>
      <c r="F351" s="48"/>
      <c r="G351" s="12"/>
      <c r="H351" s="2"/>
      <c r="I351" s="1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6.5" customHeight="1">
      <c r="A352" s="51"/>
      <c r="B352" s="47"/>
      <c r="C352" s="428"/>
      <c r="D352" s="48"/>
      <c r="E352" s="50"/>
      <c r="F352" s="48"/>
      <c r="G352" s="12"/>
      <c r="H352" s="2"/>
      <c r="I352" s="1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6.5" customHeight="1">
      <c r="A353" s="51"/>
      <c r="B353" s="47"/>
      <c r="C353" s="428"/>
      <c r="D353" s="48"/>
      <c r="E353" s="50"/>
      <c r="F353" s="48"/>
      <c r="G353" s="12"/>
      <c r="H353" s="2"/>
      <c r="I353" s="1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6.5" customHeight="1">
      <c r="A354" s="51"/>
      <c r="B354" s="47"/>
      <c r="C354" s="428"/>
      <c r="D354" s="48"/>
      <c r="E354" s="50"/>
      <c r="F354" s="48"/>
      <c r="G354" s="12"/>
      <c r="H354" s="2"/>
      <c r="I354" s="1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6.5" customHeight="1">
      <c r="A355" s="51"/>
      <c r="B355" s="47"/>
      <c r="C355" s="428"/>
      <c r="D355" s="48"/>
      <c r="E355" s="50"/>
      <c r="F355" s="48"/>
      <c r="G355" s="12"/>
      <c r="H355" s="2"/>
      <c r="I355" s="1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6.5" customHeight="1">
      <c r="A356" s="51"/>
      <c r="B356" s="47"/>
      <c r="C356" s="428"/>
      <c r="D356" s="48"/>
      <c r="E356" s="50"/>
      <c r="F356" s="48"/>
      <c r="G356" s="12"/>
      <c r="H356" s="2"/>
      <c r="I356" s="1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6.5" customHeight="1">
      <c r="A357" s="51"/>
      <c r="B357" s="47"/>
      <c r="C357" s="428"/>
      <c r="D357" s="48"/>
      <c r="E357" s="50"/>
      <c r="F357" s="48"/>
      <c r="G357" s="12"/>
      <c r="H357" s="2"/>
      <c r="I357" s="1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6.5" customHeight="1">
      <c r="A358" s="51"/>
      <c r="B358" s="47"/>
      <c r="C358" s="428"/>
      <c r="D358" s="48"/>
      <c r="E358" s="50"/>
      <c r="F358" s="48"/>
      <c r="G358" s="12"/>
      <c r="H358" s="2"/>
      <c r="I358" s="1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6.5" customHeight="1">
      <c r="A359" s="51"/>
      <c r="B359" s="47"/>
      <c r="C359" s="428"/>
      <c r="D359" s="48"/>
      <c r="E359" s="50"/>
      <c r="F359" s="48"/>
      <c r="G359" s="12"/>
      <c r="H359" s="2"/>
      <c r="I359" s="1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6.5" customHeight="1">
      <c r="A360" s="51"/>
      <c r="B360" s="47"/>
      <c r="C360" s="428"/>
      <c r="D360" s="48"/>
      <c r="E360" s="50"/>
      <c r="F360" s="48"/>
      <c r="G360" s="12"/>
      <c r="H360" s="2"/>
      <c r="I360" s="1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6.5" customHeight="1">
      <c r="A361" s="51"/>
      <c r="B361" s="47"/>
      <c r="C361" s="428"/>
      <c r="D361" s="48"/>
      <c r="E361" s="50"/>
      <c r="F361" s="48"/>
      <c r="G361" s="12"/>
      <c r="H361" s="2"/>
      <c r="I361" s="1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6.5" customHeight="1">
      <c r="A362" s="51"/>
      <c r="B362" s="47"/>
      <c r="C362" s="428"/>
      <c r="D362" s="48"/>
      <c r="E362" s="50"/>
      <c r="F362" s="48"/>
      <c r="G362" s="12"/>
      <c r="H362" s="2"/>
      <c r="I362" s="1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6.5" customHeight="1">
      <c r="A363" s="51"/>
      <c r="B363" s="47"/>
      <c r="C363" s="428"/>
      <c r="D363" s="48"/>
      <c r="E363" s="50"/>
      <c r="F363" s="48"/>
      <c r="G363" s="12"/>
      <c r="H363" s="2"/>
      <c r="I363" s="1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6.5" customHeight="1">
      <c r="A364" s="51"/>
      <c r="B364" s="47"/>
      <c r="C364" s="428"/>
      <c r="D364" s="48"/>
      <c r="E364" s="50"/>
      <c r="F364" s="48"/>
      <c r="G364" s="12"/>
      <c r="H364" s="2"/>
      <c r="I364" s="1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6.5" customHeight="1">
      <c r="A365" s="51"/>
      <c r="B365" s="47"/>
      <c r="C365" s="428"/>
      <c r="D365" s="48"/>
      <c r="E365" s="50"/>
      <c r="F365" s="48"/>
      <c r="G365" s="12"/>
      <c r="H365" s="2"/>
      <c r="I365" s="1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6.5" customHeight="1">
      <c r="A366" s="51"/>
      <c r="B366" s="47"/>
      <c r="C366" s="428"/>
      <c r="D366" s="48"/>
      <c r="E366" s="50"/>
      <c r="F366" s="48"/>
      <c r="G366" s="12"/>
      <c r="H366" s="2"/>
      <c r="I366" s="1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6.5" customHeight="1">
      <c r="A367" s="51"/>
      <c r="B367" s="47"/>
      <c r="C367" s="428"/>
      <c r="D367" s="48"/>
      <c r="E367" s="50"/>
      <c r="F367" s="48"/>
      <c r="G367" s="12"/>
      <c r="H367" s="2"/>
      <c r="I367" s="1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6.5" customHeight="1">
      <c r="A368" s="51"/>
      <c r="B368" s="47"/>
      <c r="C368" s="428"/>
      <c r="D368" s="48"/>
      <c r="E368" s="50"/>
      <c r="F368" s="48"/>
      <c r="G368" s="12"/>
      <c r="H368" s="2"/>
      <c r="I368" s="1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6.5" customHeight="1">
      <c r="A369" s="51"/>
      <c r="B369" s="47"/>
      <c r="C369" s="428"/>
      <c r="D369" s="48"/>
      <c r="E369" s="50"/>
      <c r="F369" s="48"/>
      <c r="G369" s="12"/>
      <c r="H369" s="2"/>
      <c r="I369" s="1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6.5" customHeight="1">
      <c r="A370" s="51"/>
      <c r="B370" s="47"/>
      <c r="C370" s="428"/>
      <c r="D370" s="48"/>
      <c r="E370" s="50"/>
      <c r="F370" s="48"/>
      <c r="G370" s="12"/>
      <c r="H370" s="2"/>
      <c r="I370" s="1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6.5" customHeight="1">
      <c r="A371" s="51"/>
      <c r="B371" s="47"/>
      <c r="C371" s="428"/>
      <c r="D371" s="48"/>
      <c r="E371" s="50"/>
      <c r="F371" s="48"/>
      <c r="G371" s="12"/>
      <c r="H371" s="2"/>
      <c r="I371" s="1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6.5" customHeight="1">
      <c r="A372" s="51"/>
      <c r="B372" s="47"/>
      <c r="C372" s="428"/>
      <c r="D372" s="48"/>
      <c r="E372" s="50"/>
      <c r="F372" s="48"/>
      <c r="G372" s="12"/>
      <c r="H372" s="2"/>
      <c r="I372" s="1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6.5" customHeight="1">
      <c r="A373" s="51"/>
      <c r="B373" s="47"/>
      <c r="C373" s="428"/>
      <c r="D373" s="48"/>
      <c r="E373" s="50"/>
      <c r="F373" s="48"/>
      <c r="G373" s="12"/>
      <c r="H373" s="2"/>
      <c r="I373" s="1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6.5" customHeight="1">
      <c r="A374" s="51"/>
      <c r="B374" s="47"/>
      <c r="C374" s="428"/>
      <c r="D374" s="48"/>
      <c r="E374" s="50"/>
      <c r="F374" s="48"/>
      <c r="G374" s="12"/>
      <c r="H374" s="2"/>
      <c r="I374" s="1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6.5" customHeight="1">
      <c r="A375" s="51"/>
      <c r="B375" s="47"/>
      <c r="C375" s="428"/>
      <c r="D375" s="48"/>
      <c r="E375" s="50"/>
      <c r="F375" s="48"/>
      <c r="G375" s="12"/>
      <c r="H375" s="2"/>
      <c r="I375" s="1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6.5" customHeight="1">
      <c r="A376" s="51"/>
      <c r="B376" s="47"/>
      <c r="C376" s="428"/>
      <c r="D376" s="48"/>
      <c r="E376" s="50"/>
      <c r="F376" s="48"/>
      <c r="G376" s="12"/>
      <c r="H376" s="2"/>
      <c r="I376" s="1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6.5" customHeight="1">
      <c r="A377" s="51"/>
      <c r="B377" s="47"/>
      <c r="C377" s="428"/>
      <c r="D377" s="48"/>
      <c r="E377" s="50"/>
      <c r="F377" s="48"/>
      <c r="G377" s="12"/>
      <c r="H377" s="2"/>
      <c r="I377" s="1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6.5" customHeight="1">
      <c r="A378" s="51"/>
      <c r="B378" s="47"/>
      <c r="C378" s="428"/>
      <c r="D378" s="48"/>
      <c r="E378" s="50"/>
      <c r="F378" s="48"/>
      <c r="G378" s="12"/>
      <c r="H378" s="2"/>
      <c r="I378" s="1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6.5" customHeight="1">
      <c r="A379" s="51"/>
      <c r="B379" s="47"/>
      <c r="C379" s="428"/>
      <c r="D379" s="48"/>
      <c r="E379" s="50"/>
      <c r="F379" s="48"/>
      <c r="G379" s="12"/>
      <c r="H379" s="2"/>
      <c r="I379" s="1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6.5" customHeight="1">
      <c r="A380" s="51"/>
      <c r="B380" s="47"/>
      <c r="C380" s="428"/>
      <c r="D380" s="48"/>
      <c r="E380" s="50"/>
      <c r="F380" s="48"/>
      <c r="G380" s="12"/>
      <c r="H380" s="2"/>
      <c r="I380" s="1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6.5" customHeight="1">
      <c r="A381" s="51"/>
      <c r="B381" s="47"/>
      <c r="C381" s="428"/>
      <c r="D381" s="48"/>
      <c r="E381" s="50"/>
      <c r="F381" s="48"/>
      <c r="G381" s="12"/>
      <c r="H381" s="2"/>
      <c r="I381" s="1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6.5" customHeight="1">
      <c r="A382" s="51"/>
      <c r="B382" s="47"/>
      <c r="C382" s="428"/>
      <c r="D382" s="48"/>
      <c r="E382" s="50"/>
      <c r="F382" s="48"/>
      <c r="G382" s="12"/>
      <c r="H382" s="2"/>
      <c r="I382" s="1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6.5" customHeight="1">
      <c r="A383" s="51"/>
      <c r="B383" s="47"/>
      <c r="C383" s="428"/>
      <c r="D383" s="48"/>
      <c r="E383" s="50"/>
      <c r="F383" s="48"/>
      <c r="G383" s="12"/>
      <c r="H383" s="2"/>
      <c r="I383" s="1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6.5" customHeight="1">
      <c r="A384" s="51"/>
      <c r="B384" s="47"/>
      <c r="C384" s="428"/>
      <c r="D384" s="48"/>
      <c r="E384" s="50"/>
      <c r="F384" s="48"/>
      <c r="G384" s="12"/>
      <c r="H384" s="2"/>
      <c r="I384" s="1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6.5" customHeight="1">
      <c r="A385" s="51"/>
      <c r="B385" s="47"/>
      <c r="C385" s="428"/>
      <c r="D385" s="48"/>
      <c r="E385" s="50"/>
      <c r="F385" s="48"/>
      <c r="G385" s="12"/>
      <c r="H385" s="2"/>
      <c r="I385" s="1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6.5" customHeight="1">
      <c r="A386" s="51"/>
      <c r="B386" s="47"/>
      <c r="C386" s="428"/>
      <c r="D386" s="48"/>
      <c r="E386" s="50"/>
      <c r="F386" s="48"/>
      <c r="G386" s="12"/>
      <c r="H386" s="2"/>
      <c r="I386" s="1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6.5" customHeight="1">
      <c r="A387" s="51"/>
      <c r="B387" s="47"/>
      <c r="C387" s="428"/>
      <c r="D387" s="48"/>
      <c r="E387" s="50"/>
      <c r="F387" s="48"/>
      <c r="G387" s="12"/>
      <c r="H387" s="2"/>
      <c r="I387" s="1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6.5" customHeight="1">
      <c r="A388" s="51"/>
      <c r="B388" s="47"/>
      <c r="C388" s="428"/>
      <c r="D388" s="48"/>
      <c r="E388" s="50"/>
      <c r="F388" s="48"/>
      <c r="G388" s="12"/>
      <c r="H388" s="2"/>
      <c r="I388" s="1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6.5" customHeight="1">
      <c r="A389" s="51"/>
      <c r="B389" s="47"/>
      <c r="C389" s="428"/>
      <c r="D389" s="48"/>
      <c r="E389" s="50"/>
      <c r="F389" s="48"/>
      <c r="G389" s="12"/>
      <c r="H389" s="2"/>
      <c r="I389" s="1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6.5" customHeight="1">
      <c r="A390" s="51"/>
      <c r="B390" s="47"/>
      <c r="C390" s="428"/>
      <c r="D390" s="48"/>
      <c r="E390" s="50"/>
      <c r="F390" s="48"/>
      <c r="G390" s="12"/>
      <c r="H390" s="2"/>
      <c r="I390" s="1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6.5" customHeight="1">
      <c r="A391" s="51"/>
      <c r="B391" s="47"/>
      <c r="C391" s="428"/>
      <c r="D391" s="48"/>
      <c r="E391" s="50"/>
      <c r="F391" s="48"/>
      <c r="G391" s="12"/>
      <c r="H391" s="2"/>
      <c r="I391" s="1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6.5" customHeight="1">
      <c r="A392" s="51"/>
      <c r="B392" s="47"/>
      <c r="C392" s="428"/>
      <c r="D392" s="48"/>
      <c r="E392" s="50"/>
      <c r="F392" s="48"/>
      <c r="G392" s="12"/>
      <c r="H392" s="2"/>
      <c r="I392" s="1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6.5" customHeight="1">
      <c r="A393" s="51"/>
      <c r="B393" s="47"/>
      <c r="C393" s="428"/>
      <c r="D393" s="48"/>
      <c r="E393" s="50"/>
      <c r="F393" s="48"/>
      <c r="G393" s="12"/>
      <c r="H393" s="2"/>
      <c r="I393" s="1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6.5" customHeight="1">
      <c r="A394" s="51"/>
      <c r="B394" s="47"/>
      <c r="C394" s="428"/>
      <c r="D394" s="48"/>
      <c r="E394" s="50"/>
      <c r="F394" s="48"/>
      <c r="G394" s="12"/>
      <c r="H394" s="2"/>
      <c r="I394" s="1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6.5" customHeight="1">
      <c r="A395" s="51"/>
      <c r="B395" s="47"/>
      <c r="C395" s="428"/>
      <c r="D395" s="48"/>
      <c r="E395" s="50"/>
      <c r="F395" s="48"/>
      <c r="G395" s="12"/>
      <c r="H395" s="2"/>
      <c r="I395" s="1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6.5" customHeight="1">
      <c r="A396" s="51"/>
      <c r="B396" s="47"/>
      <c r="C396" s="428"/>
      <c r="D396" s="48"/>
      <c r="E396" s="50"/>
      <c r="F396" s="48"/>
      <c r="G396" s="12"/>
      <c r="H396" s="2"/>
      <c r="I396" s="1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6.5" customHeight="1">
      <c r="A397" s="51"/>
      <c r="B397" s="47"/>
      <c r="C397" s="428"/>
      <c r="D397" s="48"/>
      <c r="E397" s="50"/>
      <c r="F397" s="48"/>
      <c r="G397" s="12"/>
      <c r="H397" s="2"/>
      <c r="I397" s="1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6.5" customHeight="1">
      <c r="A398" s="51"/>
      <c r="B398" s="47"/>
      <c r="C398" s="428"/>
      <c r="D398" s="48"/>
      <c r="E398" s="50"/>
      <c r="F398" s="48"/>
      <c r="G398" s="12"/>
      <c r="H398" s="2"/>
      <c r="I398" s="1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6.5" customHeight="1">
      <c r="A399" s="51"/>
      <c r="B399" s="47"/>
      <c r="C399" s="428"/>
      <c r="D399" s="48"/>
      <c r="E399" s="50"/>
      <c r="F399" s="48"/>
      <c r="G399" s="12"/>
      <c r="H399" s="2"/>
      <c r="I399" s="1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6.5" customHeight="1">
      <c r="A400" s="51"/>
      <c r="B400" s="47"/>
      <c r="C400" s="428"/>
      <c r="D400" s="48"/>
      <c r="E400" s="50"/>
      <c r="F400" s="48"/>
      <c r="G400" s="12"/>
      <c r="H400" s="2"/>
      <c r="I400" s="1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6.5" customHeight="1">
      <c r="A401" s="51"/>
      <c r="B401" s="47"/>
      <c r="C401" s="428"/>
      <c r="D401" s="48"/>
      <c r="E401" s="50"/>
      <c r="F401" s="48"/>
      <c r="G401" s="12"/>
      <c r="H401" s="2"/>
      <c r="I401" s="1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6.5" customHeight="1">
      <c r="A402" s="51"/>
      <c r="B402" s="47"/>
      <c r="C402" s="428"/>
      <c r="D402" s="48"/>
      <c r="E402" s="50"/>
      <c r="F402" s="48"/>
      <c r="G402" s="12"/>
      <c r="H402" s="2"/>
      <c r="I402" s="1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6.5" customHeight="1">
      <c r="A403" s="51"/>
      <c r="B403" s="47"/>
      <c r="C403" s="428"/>
      <c r="D403" s="48"/>
      <c r="E403" s="50"/>
      <c r="F403" s="48"/>
      <c r="G403" s="12"/>
      <c r="H403" s="2"/>
      <c r="I403" s="1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6.5" customHeight="1">
      <c r="A404" s="51"/>
      <c r="B404" s="47"/>
      <c r="C404" s="428"/>
      <c r="D404" s="48"/>
      <c r="E404" s="50"/>
      <c r="F404" s="48"/>
      <c r="G404" s="12"/>
      <c r="H404" s="2"/>
      <c r="I404" s="1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6.5" customHeight="1">
      <c r="A405" s="51"/>
      <c r="B405" s="47"/>
      <c r="C405" s="428"/>
      <c r="D405" s="48"/>
      <c r="E405" s="50"/>
      <c r="F405" s="48"/>
      <c r="G405" s="12"/>
      <c r="H405" s="2"/>
      <c r="I405" s="1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6.5" customHeight="1">
      <c r="A406" s="51"/>
      <c r="B406" s="47"/>
      <c r="C406" s="428"/>
      <c r="D406" s="48"/>
      <c r="E406" s="50"/>
      <c r="F406" s="48"/>
      <c r="G406" s="12"/>
      <c r="H406" s="2"/>
      <c r="I406" s="1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6.5" customHeight="1">
      <c r="A407" s="51"/>
      <c r="B407" s="47"/>
      <c r="C407" s="428"/>
      <c r="D407" s="48"/>
      <c r="E407" s="50"/>
      <c r="F407" s="48"/>
      <c r="G407" s="12"/>
      <c r="H407" s="2"/>
      <c r="I407" s="1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6.5" customHeight="1">
      <c r="A408" s="51"/>
      <c r="B408" s="47"/>
      <c r="C408" s="428"/>
      <c r="D408" s="48"/>
      <c r="E408" s="50"/>
      <c r="F408" s="48"/>
      <c r="G408" s="12"/>
      <c r="H408" s="2"/>
      <c r="I408" s="1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6.5" customHeight="1">
      <c r="A409" s="51"/>
      <c r="B409" s="47"/>
      <c r="C409" s="428"/>
      <c r="D409" s="48"/>
      <c r="E409" s="50"/>
      <c r="F409" s="48"/>
      <c r="G409" s="12"/>
      <c r="H409" s="2"/>
      <c r="I409" s="1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6.5" customHeight="1">
      <c r="A410" s="51"/>
      <c r="B410" s="47"/>
      <c r="C410" s="428"/>
      <c r="D410" s="48"/>
      <c r="E410" s="50"/>
      <c r="F410" s="48"/>
      <c r="G410" s="12"/>
      <c r="H410" s="2"/>
      <c r="I410" s="1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6.5" customHeight="1">
      <c r="A411" s="51"/>
      <c r="B411" s="47"/>
      <c r="C411" s="428"/>
      <c r="D411" s="48"/>
      <c r="E411" s="50"/>
      <c r="F411" s="48"/>
      <c r="G411" s="12"/>
      <c r="H411" s="2"/>
      <c r="I411" s="1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6.5" customHeight="1">
      <c r="A412" s="51"/>
      <c r="B412" s="47"/>
      <c r="C412" s="428"/>
      <c r="D412" s="48"/>
      <c r="E412" s="50"/>
      <c r="F412" s="48"/>
      <c r="G412" s="12"/>
      <c r="H412" s="2"/>
      <c r="I412" s="1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6.5" customHeight="1">
      <c r="A413" s="51"/>
      <c r="B413" s="47"/>
      <c r="C413" s="428"/>
      <c r="D413" s="48"/>
      <c r="E413" s="50"/>
      <c r="F413" s="48"/>
      <c r="G413" s="12"/>
      <c r="H413" s="2"/>
      <c r="I413" s="1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6.5" customHeight="1">
      <c r="A414" s="51"/>
      <c r="B414" s="47"/>
      <c r="C414" s="428"/>
      <c r="D414" s="48"/>
      <c r="E414" s="50"/>
      <c r="F414" s="48"/>
      <c r="G414" s="12"/>
      <c r="H414" s="2"/>
      <c r="I414" s="1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6.5" customHeight="1">
      <c r="A415" s="51"/>
      <c r="B415" s="47"/>
      <c r="C415" s="428"/>
      <c r="D415" s="48"/>
      <c r="E415" s="50"/>
      <c r="F415" s="48"/>
      <c r="G415" s="12"/>
      <c r="H415" s="2"/>
      <c r="I415" s="1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6.5" customHeight="1">
      <c r="A416" s="51"/>
      <c r="B416" s="47"/>
      <c r="C416" s="428"/>
      <c r="D416" s="48"/>
      <c r="E416" s="50"/>
      <c r="F416" s="48"/>
      <c r="G416" s="12"/>
      <c r="H416" s="2"/>
      <c r="I416" s="1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6.5" customHeight="1">
      <c r="A417" s="51"/>
      <c r="B417" s="47"/>
      <c r="C417" s="428"/>
      <c r="D417" s="48"/>
      <c r="E417" s="50"/>
      <c r="F417" s="48"/>
      <c r="G417" s="12"/>
      <c r="H417" s="2"/>
      <c r="I417" s="1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6.5" customHeight="1">
      <c r="A418" s="51"/>
      <c r="B418" s="47"/>
      <c r="C418" s="428"/>
      <c r="D418" s="48"/>
      <c r="E418" s="50"/>
      <c r="F418" s="48"/>
      <c r="G418" s="12"/>
      <c r="H418" s="2"/>
      <c r="I418" s="1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6.5" customHeight="1">
      <c r="A419" s="51"/>
      <c r="B419" s="47"/>
      <c r="C419" s="428"/>
      <c r="D419" s="48"/>
      <c r="E419" s="50"/>
      <c r="F419" s="48"/>
      <c r="G419" s="12"/>
      <c r="H419" s="2"/>
      <c r="I419" s="1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6.5" customHeight="1">
      <c r="A420" s="51"/>
      <c r="B420" s="47"/>
      <c r="C420" s="428"/>
      <c r="D420" s="48"/>
      <c r="E420" s="50"/>
      <c r="F420" s="48"/>
      <c r="G420" s="12"/>
      <c r="H420" s="2"/>
      <c r="I420" s="1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6.5" customHeight="1">
      <c r="A421" s="51"/>
      <c r="B421" s="47"/>
      <c r="C421" s="428"/>
      <c r="D421" s="48"/>
      <c r="E421" s="50"/>
      <c r="F421" s="48"/>
      <c r="G421" s="12"/>
      <c r="H421" s="2"/>
      <c r="I421" s="1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6.5" customHeight="1">
      <c r="A422" s="51"/>
      <c r="B422" s="47"/>
      <c r="C422" s="428"/>
      <c r="D422" s="48"/>
      <c r="E422" s="50"/>
      <c r="F422" s="48"/>
      <c r="G422" s="12"/>
      <c r="H422" s="2"/>
      <c r="I422" s="1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6.5" customHeight="1">
      <c r="A423" s="51"/>
      <c r="B423" s="47"/>
      <c r="C423" s="428"/>
      <c r="D423" s="48"/>
      <c r="E423" s="50"/>
      <c r="F423" s="48"/>
      <c r="G423" s="12"/>
      <c r="H423" s="2"/>
      <c r="I423" s="1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6.5" customHeight="1">
      <c r="A424" s="51"/>
      <c r="B424" s="47"/>
      <c r="C424" s="428"/>
      <c r="D424" s="48"/>
      <c r="E424" s="50"/>
      <c r="F424" s="48"/>
      <c r="G424" s="12"/>
      <c r="H424" s="2"/>
      <c r="I424" s="1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6.5" customHeight="1">
      <c r="A425" s="51"/>
      <c r="B425" s="47"/>
      <c r="C425" s="428"/>
      <c r="D425" s="48"/>
      <c r="E425" s="50"/>
      <c r="F425" s="48"/>
      <c r="G425" s="12"/>
      <c r="H425" s="2"/>
      <c r="I425" s="1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6.5" customHeight="1">
      <c r="A426" s="51"/>
      <c r="B426" s="47"/>
      <c r="C426" s="428"/>
      <c r="D426" s="48"/>
      <c r="E426" s="50"/>
      <c r="F426" s="48"/>
      <c r="G426" s="12"/>
      <c r="H426" s="2"/>
      <c r="I426" s="1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6.5" customHeight="1">
      <c r="A427" s="51"/>
      <c r="B427" s="47"/>
      <c r="C427" s="428"/>
      <c r="D427" s="48"/>
      <c r="E427" s="50"/>
      <c r="F427" s="48"/>
      <c r="G427" s="12"/>
      <c r="H427" s="2"/>
      <c r="I427" s="1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6.5" customHeight="1">
      <c r="A428" s="51"/>
      <c r="B428" s="47"/>
      <c r="C428" s="428"/>
      <c r="D428" s="48"/>
      <c r="E428" s="50"/>
      <c r="F428" s="48"/>
      <c r="G428" s="12"/>
      <c r="H428" s="2"/>
      <c r="I428" s="1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6.5" customHeight="1">
      <c r="A429" s="51"/>
      <c r="B429" s="47"/>
      <c r="C429" s="428"/>
      <c r="D429" s="48"/>
      <c r="E429" s="50"/>
      <c r="F429" s="48"/>
      <c r="G429" s="12"/>
      <c r="H429" s="2"/>
      <c r="I429" s="1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6.5" customHeight="1">
      <c r="A430" s="51"/>
      <c r="B430" s="47"/>
      <c r="C430" s="428"/>
      <c r="D430" s="48"/>
      <c r="E430" s="50"/>
      <c r="F430" s="48"/>
      <c r="G430" s="12"/>
      <c r="H430" s="2"/>
      <c r="I430" s="1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6.5" customHeight="1">
      <c r="A431" s="51"/>
      <c r="B431" s="47"/>
      <c r="C431" s="428"/>
      <c r="D431" s="48"/>
      <c r="E431" s="50"/>
      <c r="F431" s="48"/>
      <c r="G431" s="12"/>
      <c r="H431" s="2"/>
      <c r="I431" s="1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6.5" customHeight="1">
      <c r="A432" s="51"/>
      <c r="B432" s="47"/>
      <c r="C432" s="428"/>
      <c r="D432" s="48"/>
      <c r="E432" s="50"/>
      <c r="F432" s="48"/>
      <c r="G432" s="12"/>
      <c r="H432" s="2"/>
      <c r="I432" s="1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6.5" customHeight="1">
      <c r="A433" s="51"/>
      <c r="B433" s="47"/>
      <c r="C433" s="428"/>
      <c r="D433" s="48"/>
      <c r="E433" s="50"/>
      <c r="F433" s="48"/>
      <c r="G433" s="12"/>
      <c r="H433" s="2"/>
      <c r="I433" s="1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6.5" customHeight="1">
      <c r="A434" s="51"/>
      <c r="B434" s="47"/>
      <c r="C434" s="428"/>
      <c r="D434" s="48"/>
      <c r="E434" s="50"/>
      <c r="F434" s="48"/>
      <c r="G434" s="12"/>
      <c r="H434" s="2"/>
      <c r="I434" s="1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6.5" customHeight="1">
      <c r="A435" s="51"/>
      <c r="B435" s="47"/>
      <c r="C435" s="428"/>
      <c r="D435" s="48"/>
      <c r="E435" s="50"/>
      <c r="F435" s="48"/>
      <c r="G435" s="12"/>
      <c r="H435" s="2"/>
      <c r="I435" s="1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6.5" customHeight="1">
      <c r="A436" s="51"/>
      <c r="B436" s="47"/>
      <c r="C436" s="428"/>
      <c r="D436" s="48"/>
      <c r="E436" s="50"/>
      <c r="F436" s="48"/>
      <c r="G436" s="12"/>
      <c r="H436" s="2"/>
      <c r="I436" s="1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6.5" customHeight="1">
      <c r="A437" s="51"/>
      <c r="B437" s="47"/>
      <c r="C437" s="428"/>
      <c r="D437" s="48"/>
      <c r="E437" s="50"/>
      <c r="F437" s="48"/>
      <c r="G437" s="12"/>
      <c r="H437" s="2"/>
      <c r="I437" s="1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6.5" customHeight="1">
      <c r="A438" s="51"/>
      <c r="B438" s="47"/>
      <c r="C438" s="428"/>
      <c r="D438" s="48"/>
      <c r="E438" s="50"/>
      <c r="F438" s="48"/>
      <c r="G438" s="12"/>
      <c r="H438" s="2"/>
      <c r="I438" s="1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6.5" customHeight="1">
      <c r="A439" s="51"/>
      <c r="B439" s="47"/>
      <c r="C439" s="428"/>
      <c r="D439" s="48"/>
      <c r="E439" s="50"/>
      <c r="F439" s="48"/>
      <c r="G439" s="12"/>
      <c r="H439" s="2"/>
      <c r="I439" s="1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6.5" customHeight="1">
      <c r="A440" s="51"/>
      <c r="B440" s="47"/>
      <c r="C440" s="428"/>
      <c r="D440" s="48"/>
      <c r="E440" s="50"/>
      <c r="F440" s="48"/>
      <c r="G440" s="12"/>
      <c r="H440" s="2"/>
      <c r="I440" s="1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6.5" customHeight="1">
      <c r="A441" s="51"/>
      <c r="B441" s="47"/>
      <c r="C441" s="428"/>
      <c r="D441" s="48"/>
      <c r="E441" s="50"/>
      <c r="F441" s="48"/>
      <c r="G441" s="12"/>
      <c r="H441" s="2"/>
      <c r="I441" s="1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6.5" customHeight="1">
      <c r="A442" s="51"/>
      <c r="B442" s="47"/>
      <c r="C442" s="428"/>
      <c r="D442" s="48"/>
      <c r="E442" s="50"/>
      <c r="F442" s="48"/>
      <c r="G442" s="12"/>
      <c r="H442" s="2"/>
      <c r="I442" s="1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6.5" customHeight="1">
      <c r="A443" s="51"/>
      <c r="B443" s="47"/>
      <c r="C443" s="428"/>
      <c r="D443" s="48"/>
      <c r="E443" s="50"/>
      <c r="F443" s="48"/>
      <c r="G443" s="12"/>
      <c r="H443" s="2"/>
      <c r="I443" s="1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6.5" customHeight="1">
      <c r="A444" s="51"/>
      <c r="B444" s="47"/>
      <c r="C444" s="428"/>
      <c r="D444" s="48"/>
      <c r="E444" s="50"/>
      <c r="F444" s="48"/>
      <c r="G444" s="12"/>
      <c r="H444" s="2"/>
      <c r="I444" s="1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6.5" customHeight="1">
      <c r="A445" s="51"/>
      <c r="B445" s="47"/>
      <c r="C445" s="428"/>
      <c r="D445" s="48"/>
      <c r="E445" s="50"/>
      <c r="F445" s="48"/>
      <c r="G445" s="12"/>
      <c r="H445" s="2"/>
      <c r="I445" s="1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6.5" customHeight="1">
      <c r="A446" s="51"/>
      <c r="B446" s="47"/>
      <c r="C446" s="428"/>
      <c r="D446" s="48"/>
      <c r="E446" s="50"/>
      <c r="F446" s="48"/>
      <c r="G446" s="12"/>
      <c r="H446" s="2"/>
      <c r="I446" s="1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6.5" customHeight="1">
      <c r="A447" s="51"/>
      <c r="B447" s="47"/>
      <c r="C447" s="428"/>
      <c r="D447" s="48"/>
      <c r="E447" s="50"/>
      <c r="F447" s="48"/>
      <c r="G447" s="12"/>
      <c r="H447" s="2"/>
      <c r="I447" s="1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6.5" customHeight="1">
      <c r="A448" s="51"/>
      <c r="B448" s="47"/>
      <c r="C448" s="428"/>
      <c r="D448" s="48"/>
      <c r="E448" s="50"/>
      <c r="F448" s="48"/>
      <c r="G448" s="12"/>
      <c r="H448" s="2"/>
      <c r="I448" s="1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6.5" customHeight="1">
      <c r="A449" s="51"/>
      <c r="B449" s="47"/>
      <c r="C449" s="428"/>
      <c r="D449" s="48"/>
      <c r="E449" s="50"/>
      <c r="F449" s="48"/>
      <c r="G449" s="12"/>
      <c r="H449" s="2"/>
      <c r="I449" s="1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6.5" customHeight="1">
      <c r="A450" s="51"/>
      <c r="B450" s="47"/>
      <c r="C450" s="428"/>
      <c r="D450" s="48"/>
      <c r="E450" s="50"/>
      <c r="F450" s="48"/>
      <c r="G450" s="12"/>
      <c r="H450" s="2"/>
      <c r="I450" s="1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6.5" customHeight="1">
      <c r="A451" s="51"/>
      <c r="B451" s="47"/>
      <c r="C451" s="428"/>
      <c r="D451" s="48"/>
      <c r="E451" s="50"/>
      <c r="F451" s="48"/>
      <c r="G451" s="12"/>
      <c r="H451" s="2"/>
      <c r="I451" s="1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6.5" customHeight="1">
      <c r="A452" s="51"/>
      <c r="B452" s="47"/>
      <c r="C452" s="428"/>
      <c r="D452" s="48"/>
      <c r="E452" s="50"/>
      <c r="F452" s="48"/>
      <c r="G452" s="12"/>
      <c r="H452" s="2"/>
      <c r="I452" s="1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6.5" customHeight="1">
      <c r="A453" s="51"/>
      <c r="B453" s="47"/>
      <c r="C453" s="428"/>
      <c r="D453" s="48"/>
      <c r="E453" s="50"/>
      <c r="F453" s="48"/>
      <c r="G453" s="12"/>
      <c r="H453" s="2"/>
      <c r="I453" s="1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6.5" customHeight="1">
      <c r="A454" s="51"/>
      <c r="B454" s="47"/>
      <c r="C454" s="428"/>
      <c r="D454" s="48"/>
      <c r="E454" s="50"/>
      <c r="F454" s="48"/>
      <c r="G454" s="12"/>
      <c r="H454" s="2"/>
      <c r="I454" s="1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6.5" customHeight="1">
      <c r="A455" s="51"/>
      <c r="B455" s="47"/>
      <c r="C455" s="428"/>
      <c r="D455" s="48"/>
      <c r="E455" s="50"/>
      <c r="F455" s="48"/>
      <c r="G455" s="12"/>
      <c r="H455" s="2"/>
      <c r="I455" s="1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6.5" customHeight="1">
      <c r="A456" s="51"/>
      <c r="B456" s="47"/>
      <c r="C456" s="428"/>
      <c r="D456" s="48"/>
      <c r="E456" s="50"/>
      <c r="F456" s="48"/>
      <c r="G456" s="12"/>
      <c r="H456" s="2"/>
      <c r="I456" s="1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6.5" customHeight="1">
      <c r="A457" s="51"/>
      <c r="B457" s="47"/>
      <c r="C457" s="428"/>
      <c r="D457" s="48"/>
      <c r="E457" s="50"/>
      <c r="F457" s="48"/>
      <c r="G457" s="12"/>
      <c r="H457" s="2"/>
      <c r="I457" s="1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6.5" customHeight="1">
      <c r="A458" s="51"/>
      <c r="B458" s="47"/>
      <c r="C458" s="428"/>
      <c r="D458" s="48"/>
      <c r="E458" s="50"/>
      <c r="F458" s="48"/>
      <c r="G458" s="12"/>
      <c r="H458" s="2"/>
      <c r="I458" s="1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6.5" customHeight="1">
      <c r="A459" s="51"/>
      <c r="B459" s="47"/>
      <c r="C459" s="428"/>
      <c r="D459" s="48"/>
      <c r="E459" s="50"/>
      <c r="F459" s="48"/>
      <c r="G459" s="12"/>
      <c r="H459" s="2"/>
      <c r="I459" s="1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6.5" customHeight="1">
      <c r="A460" s="51"/>
      <c r="B460" s="47"/>
      <c r="C460" s="428"/>
      <c r="D460" s="48"/>
      <c r="E460" s="50"/>
      <c r="F460" s="48"/>
      <c r="G460" s="12"/>
      <c r="H460" s="2"/>
      <c r="I460" s="1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6.5" customHeight="1">
      <c r="A461" s="51"/>
      <c r="B461" s="47"/>
      <c r="C461" s="428"/>
      <c r="D461" s="48"/>
      <c r="E461" s="50"/>
      <c r="F461" s="48"/>
      <c r="G461" s="12"/>
      <c r="H461" s="2"/>
      <c r="I461" s="1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6.5" customHeight="1">
      <c r="A462" s="51"/>
      <c r="B462" s="47"/>
      <c r="C462" s="428"/>
      <c r="D462" s="48"/>
      <c r="E462" s="50"/>
      <c r="F462" s="48"/>
      <c r="G462" s="12"/>
      <c r="H462" s="2"/>
      <c r="I462" s="1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6.5" customHeight="1">
      <c r="A463" s="51"/>
      <c r="B463" s="47"/>
      <c r="C463" s="428"/>
      <c r="D463" s="48"/>
      <c r="E463" s="50"/>
      <c r="F463" s="48"/>
      <c r="G463" s="12"/>
      <c r="H463" s="2"/>
      <c r="I463" s="1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6.5" customHeight="1">
      <c r="A464" s="51"/>
      <c r="B464" s="47"/>
      <c r="C464" s="428"/>
      <c r="D464" s="48"/>
      <c r="E464" s="50"/>
      <c r="F464" s="48"/>
      <c r="G464" s="12"/>
      <c r="H464" s="2"/>
      <c r="I464" s="1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6.5" customHeight="1">
      <c r="A465" s="51"/>
      <c r="B465" s="47"/>
      <c r="C465" s="428"/>
      <c r="D465" s="48"/>
      <c r="E465" s="50"/>
      <c r="F465" s="48"/>
      <c r="G465" s="12"/>
      <c r="H465" s="2"/>
      <c r="I465" s="1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6.5" customHeight="1">
      <c r="A466" s="51"/>
      <c r="B466" s="47"/>
      <c r="C466" s="428"/>
      <c r="D466" s="48"/>
      <c r="E466" s="50"/>
      <c r="F466" s="48"/>
      <c r="G466" s="12"/>
      <c r="H466" s="2"/>
      <c r="I466" s="1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6.5" customHeight="1">
      <c r="A467" s="51"/>
      <c r="B467" s="47"/>
      <c r="C467" s="428"/>
      <c r="D467" s="48"/>
      <c r="E467" s="50"/>
      <c r="F467" s="48"/>
      <c r="G467" s="12"/>
      <c r="H467" s="2"/>
      <c r="I467" s="1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6.5" customHeight="1">
      <c r="A468" s="51"/>
      <c r="B468" s="47"/>
      <c r="C468" s="428"/>
      <c r="D468" s="48"/>
      <c r="E468" s="50"/>
      <c r="F468" s="48"/>
      <c r="G468" s="12"/>
      <c r="H468" s="2"/>
      <c r="I468" s="1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6.5" customHeight="1">
      <c r="A469" s="51"/>
      <c r="B469" s="47"/>
      <c r="C469" s="428"/>
      <c r="D469" s="48"/>
      <c r="E469" s="50"/>
      <c r="F469" s="48"/>
      <c r="G469" s="12"/>
      <c r="H469" s="2"/>
      <c r="I469" s="1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6.5" customHeight="1">
      <c r="A470" s="51"/>
      <c r="B470" s="47"/>
      <c r="C470" s="428"/>
      <c r="D470" s="48"/>
      <c r="E470" s="50"/>
      <c r="F470" s="48"/>
      <c r="G470" s="12"/>
      <c r="H470" s="2"/>
      <c r="I470" s="1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6.5" customHeight="1">
      <c r="A471" s="51"/>
      <c r="B471" s="47"/>
      <c r="C471" s="428"/>
      <c r="D471" s="48"/>
      <c r="E471" s="50"/>
      <c r="F471" s="48"/>
      <c r="G471" s="12"/>
      <c r="H471" s="2"/>
      <c r="I471" s="1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6.5" customHeight="1">
      <c r="A472" s="51"/>
      <c r="B472" s="47"/>
      <c r="C472" s="428"/>
      <c r="D472" s="48"/>
      <c r="E472" s="50"/>
      <c r="F472" s="48"/>
      <c r="G472" s="12"/>
      <c r="H472" s="2"/>
      <c r="I472" s="1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6.5" customHeight="1">
      <c r="A473" s="51"/>
      <c r="B473" s="47"/>
      <c r="C473" s="428"/>
      <c r="D473" s="48"/>
      <c r="E473" s="50"/>
      <c r="F473" s="48"/>
      <c r="G473" s="12"/>
      <c r="H473" s="2"/>
      <c r="I473" s="1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6.5" customHeight="1">
      <c r="A474" s="51"/>
      <c r="B474" s="47"/>
      <c r="C474" s="428"/>
      <c r="D474" s="48"/>
      <c r="E474" s="50"/>
      <c r="F474" s="48"/>
      <c r="G474" s="12"/>
      <c r="H474" s="2"/>
      <c r="I474" s="1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6.5" customHeight="1">
      <c r="A475" s="51"/>
      <c r="B475" s="47"/>
      <c r="C475" s="428"/>
      <c r="D475" s="48"/>
      <c r="E475" s="50"/>
      <c r="F475" s="48"/>
      <c r="G475" s="12"/>
      <c r="H475" s="2"/>
      <c r="I475" s="1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6.5" customHeight="1">
      <c r="A476" s="51"/>
      <c r="B476" s="47"/>
      <c r="C476" s="428"/>
      <c r="D476" s="48"/>
      <c r="E476" s="50"/>
      <c r="F476" s="48"/>
      <c r="G476" s="12"/>
      <c r="H476" s="2"/>
      <c r="I476" s="1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6.5" customHeight="1">
      <c r="A477" s="51"/>
      <c r="B477" s="47"/>
      <c r="C477" s="428"/>
      <c r="D477" s="48"/>
      <c r="E477" s="50"/>
      <c r="F477" s="48"/>
      <c r="G477" s="12"/>
      <c r="H477" s="2"/>
      <c r="I477" s="1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6.5" customHeight="1">
      <c r="A478" s="51"/>
      <c r="B478" s="47"/>
      <c r="C478" s="428"/>
      <c r="D478" s="48"/>
      <c r="E478" s="50"/>
      <c r="F478" s="48"/>
      <c r="G478" s="12"/>
      <c r="H478" s="2"/>
      <c r="I478" s="1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6.5" customHeight="1">
      <c r="A479" s="51"/>
      <c r="B479" s="47"/>
      <c r="C479" s="428"/>
      <c r="D479" s="48"/>
      <c r="E479" s="50"/>
      <c r="F479" s="48"/>
      <c r="G479" s="12"/>
      <c r="H479" s="2"/>
      <c r="I479" s="1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6.5" customHeight="1">
      <c r="A480" s="51"/>
      <c r="B480" s="47"/>
      <c r="C480" s="428"/>
      <c r="D480" s="48"/>
      <c r="E480" s="50"/>
      <c r="F480" s="48"/>
      <c r="G480" s="12"/>
      <c r="H480" s="2"/>
      <c r="I480" s="1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6.5" customHeight="1">
      <c r="A481" s="51"/>
      <c r="B481" s="47"/>
      <c r="C481" s="428"/>
      <c r="D481" s="48"/>
      <c r="E481" s="50"/>
      <c r="F481" s="48"/>
      <c r="G481" s="12"/>
      <c r="H481" s="2"/>
      <c r="I481" s="1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6.5" customHeight="1">
      <c r="A482" s="51"/>
      <c r="B482" s="47"/>
      <c r="C482" s="428"/>
      <c r="D482" s="48"/>
      <c r="E482" s="50"/>
      <c r="F482" s="48"/>
      <c r="G482" s="12"/>
      <c r="H482" s="2"/>
      <c r="I482" s="1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6.5" customHeight="1">
      <c r="A483" s="51"/>
      <c r="B483" s="47"/>
      <c r="C483" s="428"/>
      <c r="D483" s="48"/>
      <c r="E483" s="50"/>
      <c r="F483" s="48"/>
      <c r="G483" s="12"/>
      <c r="H483" s="2"/>
      <c r="I483" s="1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6.5" customHeight="1">
      <c r="A484" s="51"/>
      <c r="B484" s="47"/>
      <c r="C484" s="428"/>
      <c r="D484" s="48"/>
      <c r="E484" s="50"/>
      <c r="F484" s="48"/>
      <c r="G484" s="12"/>
      <c r="H484" s="2"/>
      <c r="I484" s="1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6.5" customHeight="1">
      <c r="A485" s="51"/>
      <c r="B485" s="47"/>
      <c r="C485" s="428"/>
      <c r="D485" s="48"/>
      <c r="E485" s="50"/>
      <c r="F485" s="48"/>
      <c r="G485" s="12"/>
      <c r="H485" s="2"/>
      <c r="I485" s="1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6.5" customHeight="1">
      <c r="A486" s="51"/>
      <c r="B486" s="47"/>
      <c r="C486" s="428"/>
      <c r="D486" s="48"/>
      <c r="E486" s="50"/>
      <c r="F486" s="48"/>
      <c r="G486" s="12"/>
      <c r="H486" s="2"/>
      <c r="I486" s="1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6.5" customHeight="1">
      <c r="A487" s="51"/>
      <c r="B487" s="47"/>
      <c r="C487" s="428"/>
      <c r="D487" s="48"/>
      <c r="E487" s="50"/>
      <c r="F487" s="48"/>
      <c r="G487" s="12"/>
      <c r="H487" s="2"/>
      <c r="I487" s="1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6.5" customHeight="1">
      <c r="A488" s="51"/>
      <c r="B488" s="47"/>
      <c r="C488" s="428"/>
      <c r="D488" s="48"/>
      <c r="E488" s="50"/>
      <c r="F488" s="48"/>
      <c r="G488" s="12"/>
      <c r="H488" s="2"/>
      <c r="I488" s="1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6.5" customHeight="1">
      <c r="A489" s="51"/>
      <c r="B489" s="47"/>
      <c r="C489" s="428"/>
      <c r="D489" s="48"/>
      <c r="E489" s="50"/>
      <c r="F489" s="48"/>
      <c r="G489" s="12"/>
      <c r="H489" s="2"/>
      <c r="I489" s="1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6.5" customHeight="1">
      <c r="A490" s="51"/>
      <c r="B490" s="47"/>
      <c r="C490" s="428"/>
      <c r="D490" s="48"/>
      <c r="E490" s="50"/>
      <c r="F490" s="48"/>
      <c r="G490" s="12"/>
      <c r="H490" s="2"/>
      <c r="I490" s="1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6.5" customHeight="1">
      <c r="A491" s="51"/>
      <c r="B491" s="47"/>
      <c r="C491" s="428"/>
      <c r="D491" s="48"/>
      <c r="E491" s="50"/>
      <c r="F491" s="48"/>
      <c r="G491" s="12"/>
      <c r="H491" s="2"/>
      <c r="I491" s="1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6.5" customHeight="1">
      <c r="A492" s="51"/>
      <c r="B492" s="47"/>
      <c r="C492" s="428"/>
      <c r="D492" s="48"/>
      <c r="E492" s="50"/>
      <c r="F492" s="48"/>
      <c r="G492" s="12"/>
      <c r="H492" s="2"/>
      <c r="I492" s="1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6.5" customHeight="1">
      <c r="A493" s="51"/>
      <c r="B493" s="47"/>
      <c r="C493" s="428"/>
      <c r="D493" s="48"/>
      <c r="E493" s="50"/>
      <c r="F493" s="48"/>
      <c r="G493" s="12"/>
      <c r="H493" s="2"/>
      <c r="I493" s="1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6.5" customHeight="1">
      <c r="A494" s="51"/>
      <c r="B494" s="47"/>
      <c r="C494" s="428"/>
      <c r="D494" s="48"/>
      <c r="E494" s="50"/>
      <c r="F494" s="48"/>
      <c r="G494" s="12"/>
      <c r="H494" s="2"/>
      <c r="I494" s="1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6.5" customHeight="1">
      <c r="A495" s="51"/>
      <c r="B495" s="47"/>
      <c r="C495" s="428"/>
      <c r="D495" s="48"/>
      <c r="E495" s="50"/>
      <c r="F495" s="48"/>
      <c r="G495" s="12"/>
      <c r="H495" s="2"/>
      <c r="I495" s="1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6.5" customHeight="1">
      <c r="A496" s="51"/>
      <c r="B496" s="47"/>
      <c r="C496" s="428"/>
      <c r="D496" s="48"/>
      <c r="E496" s="50"/>
      <c r="F496" s="48"/>
      <c r="G496" s="12"/>
      <c r="H496" s="2"/>
      <c r="I496" s="1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6.5" customHeight="1">
      <c r="A497" s="51"/>
      <c r="B497" s="47"/>
      <c r="C497" s="428"/>
      <c r="D497" s="48"/>
      <c r="E497" s="50"/>
      <c r="F497" s="48"/>
      <c r="G497" s="12"/>
      <c r="H497" s="2"/>
      <c r="I497" s="1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6.5" customHeight="1">
      <c r="A498" s="51"/>
      <c r="B498" s="47"/>
      <c r="C498" s="428"/>
      <c r="D498" s="48"/>
      <c r="E498" s="50"/>
      <c r="F498" s="48"/>
      <c r="G498" s="12"/>
      <c r="H498" s="2"/>
      <c r="I498" s="1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6.5" customHeight="1">
      <c r="A499" s="51"/>
      <c r="B499" s="47"/>
      <c r="C499" s="428"/>
      <c r="D499" s="48"/>
      <c r="E499" s="50"/>
      <c r="F499" s="48"/>
      <c r="G499" s="12"/>
      <c r="H499" s="2"/>
      <c r="I499" s="1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6.5" customHeight="1">
      <c r="A500" s="51"/>
      <c r="B500" s="47"/>
      <c r="C500" s="428"/>
      <c r="D500" s="48"/>
      <c r="E500" s="50"/>
      <c r="F500" s="48"/>
      <c r="G500" s="12"/>
      <c r="H500" s="2"/>
      <c r="I500" s="1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6.5" customHeight="1">
      <c r="A501" s="51"/>
      <c r="B501" s="47"/>
      <c r="C501" s="428"/>
      <c r="D501" s="48"/>
      <c r="E501" s="50"/>
      <c r="F501" s="48"/>
      <c r="G501" s="12"/>
      <c r="H501" s="2"/>
      <c r="I501" s="1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6.5" customHeight="1">
      <c r="A502" s="51"/>
      <c r="B502" s="47"/>
      <c r="C502" s="428"/>
      <c r="D502" s="48"/>
      <c r="E502" s="50"/>
      <c r="F502" s="48"/>
      <c r="G502" s="12"/>
      <c r="H502" s="2"/>
      <c r="I502" s="1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6.5" customHeight="1">
      <c r="A503" s="51"/>
      <c r="B503" s="47"/>
      <c r="C503" s="428"/>
      <c r="D503" s="48"/>
      <c r="E503" s="50"/>
      <c r="F503" s="48"/>
      <c r="G503" s="12"/>
      <c r="H503" s="2"/>
      <c r="I503" s="1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6.5" customHeight="1">
      <c r="A504" s="51"/>
      <c r="B504" s="47"/>
      <c r="C504" s="428"/>
      <c r="D504" s="48"/>
      <c r="E504" s="50"/>
      <c r="F504" s="48"/>
      <c r="G504" s="12"/>
      <c r="H504" s="2"/>
      <c r="I504" s="1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6.5" customHeight="1">
      <c r="A505" s="51"/>
      <c r="B505" s="47"/>
      <c r="C505" s="428"/>
      <c r="D505" s="48"/>
      <c r="E505" s="50"/>
      <c r="F505" s="48"/>
      <c r="G505" s="12"/>
      <c r="H505" s="2"/>
      <c r="I505" s="1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6.5" customHeight="1">
      <c r="A506" s="51"/>
      <c r="B506" s="47"/>
      <c r="C506" s="428"/>
      <c r="D506" s="48"/>
      <c r="E506" s="50"/>
      <c r="F506" s="48"/>
      <c r="G506" s="12"/>
      <c r="H506" s="2"/>
      <c r="I506" s="1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6.5" customHeight="1">
      <c r="A507" s="51"/>
      <c r="B507" s="47"/>
      <c r="C507" s="428"/>
      <c r="D507" s="48"/>
      <c r="E507" s="50"/>
      <c r="F507" s="48"/>
      <c r="G507" s="12"/>
      <c r="H507" s="2"/>
      <c r="I507" s="1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6.5" customHeight="1">
      <c r="A508" s="51"/>
      <c r="B508" s="47"/>
      <c r="C508" s="428"/>
      <c r="D508" s="48"/>
      <c r="E508" s="50"/>
      <c r="F508" s="48"/>
      <c r="G508" s="12"/>
      <c r="H508" s="2"/>
      <c r="I508" s="1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6.5" customHeight="1">
      <c r="A509" s="51"/>
      <c r="B509" s="47"/>
      <c r="C509" s="428"/>
      <c r="D509" s="48"/>
      <c r="E509" s="50"/>
      <c r="F509" s="48"/>
      <c r="G509" s="12"/>
      <c r="H509" s="2"/>
      <c r="I509" s="1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6.5" customHeight="1">
      <c r="A510" s="51"/>
      <c r="B510" s="47"/>
      <c r="C510" s="428"/>
      <c r="D510" s="48"/>
      <c r="E510" s="50"/>
      <c r="F510" s="48"/>
      <c r="G510" s="12"/>
      <c r="H510" s="2"/>
      <c r="I510" s="1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6.5" customHeight="1">
      <c r="A511" s="51"/>
      <c r="B511" s="47"/>
      <c r="C511" s="428"/>
      <c r="D511" s="48"/>
      <c r="E511" s="50"/>
      <c r="F511" s="48"/>
      <c r="G511" s="12"/>
      <c r="H511" s="2"/>
      <c r="I511" s="1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6.5" customHeight="1">
      <c r="A512" s="51"/>
      <c r="B512" s="47"/>
      <c r="C512" s="428"/>
      <c r="D512" s="48"/>
      <c r="E512" s="50"/>
      <c r="F512" s="48"/>
      <c r="G512" s="12"/>
      <c r="H512" s="2"/>
      <c r="I512" s="1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6.5" customHeight="1">
      <c r="A513" s="51"/>
      <c r="B513" s="47"/>
      <c r="C513" s="428"/>
      <c r="D513" s="48"/>
      <c r="E513" s="50"/>
      <c r="F513" s="48"/>
      <c r="G513" s="12"/>
      <c r="H513" s="2"/>
      <c r="I513" s="1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6.5" customHeight="1">
      <c r="A514" s="51"/>
      <c r="B514" s="47"/>
      <c r="C514" s="428"/>
      <c r="D514" s="48"/>
      <c r="E514" s="50"/>
      <c r="F514" s="48"/>
      <c r="G514" s="12"/>
      <c r="H514" s="2"/>
      <c r="I514" s="1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6.5" customHeight="1">
      <c r="A515" s="51"/>
      <c r="B515" s="47"/>
      <c r="C515" s="428"/>
      <c r="D515" s="48"/>
      <c r="E515" s="50"/>
      <c r="F515" s="48"/>
      <c r="G515" s="12"/>
      <c r="H515" s="2"/>
      <c r="I515" s="1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6.5" customHeight="1">
      <c r="A516" s="51"/>
      <c r="B516" s="47"/>
      <c r="C516" s="428"/>
      <c r="D516" s="48"/>
      <c r="E516" s="50"/>
      <c r="F516" s="48"/>
      <c r="G516" s="12"/>
      <c r="H516" s="2"/>
      <c r="I516" s="1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6.5" customHeight="1">
      <c r="A517" s="51"/>
      <c r="B517" s="47"/>
      <c r="C517" s="428"/>
      <c r="D517" s="48"/>
      <c r="E517" s="50"/>
      <c r="F517" s="48"/>
      <c r="G517" s="12"/>
      <c r="H517" s="2"/>
      <c r="I517" s="1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6.5" customHeight="1">
      <c r="A518" s="51"/>
      <c r="B518" s="47"/>
      <c r="C518" s="428"/>
      <c r="D518" s="48"/>
      <c r="E518" s="50"/>
      <c r="F518" s="48"/>
      <c r="G518" s="12"/>
      <c r="H518" s="2"/>
      <c r="I518" s="1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6.5" customHeight="1">
      <c r="A519" s="51"/>
      <c r="B519" s="47"/>
      <c r="C519" s="428"/>
      <c r="D519" s="48"/>
      <c r="E519" s="50"/>
      <c r="F519" s="48"/>
      <c r="G519" s="12"/>
      <c r="H519" s="2"/>
      <c r="I519" s="1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6.5" customHeight="1">
      <c r="A520" s="51"/>
      <c r="B520" s="47"/>
      <c r="C520" s="428"/>
      <c r="D520" s="48"/>
      <c r="E520" s="50"/>
      <c r="F520" s="48"/>
      <c r="G520" s="12"/>
      <c r="H520" s="2"/>
      <c r="I520" s="1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6.5" customHeight="1">
      <c r="A521" s="51"/>
      <c r="B521" s="47"/>
      <c r="C521" s="428"/>
      <c r="D521" s="48"/>
      <c r="E521" s="50"/>
      <c r="F521" s="48"/>
      <c r="G521" s="12"/>
      <c r="H521" s="2"/>
      <c r="I521" s="1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6.5" customHeight="1">
      <c r="A522" s="51"/>
      <c r="B522" s="47"/>
      <c r="C522" s="428"/>
      <c r="D522" s="48"/>
      <c r="E522" s="50"/>
      <c r="F522" s="48"/>
      <c r="G522" s="12"/>
      <c r="H522" s="2"/>
      <c r="I522" s="1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6.5" customHeight="1">
      <c r="A523" s="51"/>
      <c r="B523" s="47"/>
      <c r="C523" s="428"/>
      <c r="D523" s="48"/>
      <c r="E523" s="50"/>
      <c r="F523" s="48"/>
      <c r="G523" s="12"/>
      <c r="H523" s="2"/>
      <c r="I523" s="1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6.5" customHeight="1">
      <c r="A524" s="51"/>
      <c r="B524" s="47"/>
      <c r="C524" s="428"/>
      <c r="D524" s="48"/>
      <c r="E524" s="50"/>
      <c r="F524" s="48"/>
      <c r="G524" s="12"/>
      <c r="H524" s="2"/>
      <c r="I524" s="1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6.5" customHeight="1">
      <c r="A525" s="51"/>
      <c r="B525" s="47"/>
      <c r="C525" s="428"/>
      <c r="D525" s="48"/>
      <c r="E525" s="50"/>
      <c r="F525" s="48"/>
      <c r="G525" s="12"/>
      <c r="H525" s="2"/>
      <c r="I525" s="1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6.5" customHeight="1">
      <c r="A526" s="51"/>
      <c r="B526" s="47"/>
      <c r="C526" s="428"/>
      <c r="D526" s="48"/>
      <c r="E526" s="50"/>
      <c r="F526" s="48"/>
      <c r="G526" s="12"/>
      <c r="H526" s="2"/>
      <c r="I526" s="1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6.5" customHeight="1">
      <c r="A527" s="51"/>
      <c r="B527" s="47"/>
      <c r="C527" s="428"/>
      <c r="D527" s="48"/>
      <c r="E527" s="50"/>
      <c r="F527" s="48"/>
      <c r="G527" s="12"/>
      <c r="H527" s="2"/>
      <c r="I527" s="1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6.5" customHeight="1">
      <c r="A528" s="51"/>
      <c r="B528" s="47"/>
      <c r="C528" s="428"/>
      <c r="D528" s="48"/>
      <c r="E528" s="50"/>
      <c r="F528" s="48"/>
      <c r="G528" s="12"/>
      <c r="H528" s="2"/>
      <c r="I528" s="1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6.5" customHeight="1">
      <c r="A529" s="51"/>
      <c r="B529" s="47"/>
      <c r="C529" s="428"/>
      <c r="D529" s="48"/>
      <c r="E529" s="50"/>
      <c r="F529" s="48"/>
      <c r="G529" s="12"/>
      <c r="H529" s="2"/>
      <c r="I529" s="1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6.5" customHeight="1">
      <c r="A530" s="51"/>
      <c r="B530" s="47"/>
      <c r="C530" s="428"/>
      <c r="D530" s="48"/>
      <c r="E530" s="50"/>
      <c r="F530" s="48"/>
      <c r="G530" s="12"/>
      <c r="H530" s="2"/>
      <c r="I530" s="1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6.5" customHeight="1">
      <c r="A531" s="51"/>
      <c r="B531" s="47"/>
      <c r="C531" s="428"/>
      <c r="D531" s="48"/>
      <c r="E531" s="50"/>
      <c r="F531" s="48"/>
      <c r="G531" s="12"/>
      <c r="H531" s="2"/>
      <c r="I531" s="1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6.5" customHeight="1">
      <c r="A532" s="51"/>
      <c r="B532" s="47"/>
      <c r="C532" s="428"/>
      <c r="D532" s="48"/>
      <c r="E532" s="50"/>
      <c r="F532" s="48"/>
      <c r="G532" s="12"/>
      <c r="H532" s="2"/>
      <c r="I532" s="1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6.5" customHeight="1">
      <c r="A533" s="51"/>
      <c r="B533" s="47"/>
      <c r="C533" s="428"/>
      <c r="D533" s="48"/>
      <c r="E533" s="50"/>
      <c r="F533" s="48"/>
      <c r="G533" s="12"/>
      <c r="H533" s="2"/>
      <c r="I533" s="1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6.5" customHeight="1">
      <c r="A534" s="51"/>
      <c r="B534" s="47"/>
      <c r="C534" s="428"/>
      <c r="D534" s="48"/>
      <c r="E534" s="50"/>
      <c r="F534" s="48"/>
      <c r="G534" s="12"/>
      <c r="H534" s="2"/>
      <c r="I534" s="1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6.5" customHeight="1">
      <c r="A535" s="51"/>
      <c r="B535" s="47"/>
      <c r="C535" s="428"/>
      <c r="D535" s="48"/>
      <c r="E535" s="50"/>
      <c r="F535" s="48"/>
      <c r="G535" s="12"/>
      <c r="H535" s="2"/>
      <c r="I535" s="1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6.5" customHeight="1">
      <c r="A536" s="51"/>
      <c r="B536" s="47"/>
      <c r="C536" s="428"/>
      <c r="D536" s="48"/>
      <c r="E536" s="50"/>
      <c r="F536" s="48"/>
      <c r="G536" s="12"/>
      <c r="H536" s="2"/>
      <c r="I536" s="1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6.5" customHeight="1">
      <c r="A537" s="51"/>
      <c r="B537" s="47"/>
      <c r="C537" s="428"/>
      <c r="D537" s="48"/>
      <c r="E537" s="50"/>
      <c r="F537" s="48"/>
      <c r="G537" s="12"/>
      <c r="H537" s="2"/>
      <c r="I537" s="1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6.5" customHeight="1">
      <c r="A538" s="51"/>
      <c r="B538" s="47"/>
      <c r="C538" s="428"/>
      <c r="D538" s="48"/>
      <c r="E538" s="50"/>
      <c r="F538" s="48"/>
      <c r="G538" s="12"/>
      <c r="H538" s="2"/>
      <c r="I538" s="1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6.5" customHeight="1">
      <c r="A539" s="51"/>
      <c r="B539" s="47"/>
      <c r="C539" s="428"/>
      <c r="D539" s="48"/>
      <c r="E539" s="50"/>
      <c r="F539" s="48"/>
      <c r="G539" s="12"/>
      <c r="H539" s="2"/>
      <c r="I539" s="1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6.5" customHeight="1">
      <c r="A540" s="51"/>
      <c r="B540" s="47"/>
      <c r="C540" s="428"/>
      <c r="D540" s="48"/>
      <c r="E540" s="50"/>
      <c r="F540" s="48"/>
      <c r="G540" s="12"/>
      <c r="H540" s="2"/>
      <c r="I540" s="1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6.5" customHeight="1">
      <c r="A541" s="51"/>
      <c r="B541" s="47"/>
      <c r="C541" s="428"/>
      <c r="D541" s="48"/>
      <c r="E541" s="50"/>
      <c r="F541" s="48"/>
      <c r="G541" s="12"/>
      <c r="H541" s="2"/>
      <c r="I541" s="1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6.5" customHeight="1">
      <c r="A542" s="51"/>
      <c r="B542" s="47"/>
      <c r="C542" s="428"/>
      <c r="D542" s="48"/>
      <c r="E542" s="50"/>
      <c r="F542" s="48"/>
      <c r="G542" s="12"/>
      <c r="H542" s="2"/>
      <c r="I542" s="1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6.5" customHeight="1">
      <c r="A543" s="51"/>
      <c r="B543" s="47"/>
      <c r="C543" s="428"/>
      <c r="D543" s="48"/>
      <c r="E543" s="50"/>
      <c r="F543" s="48"/>
      <c r="G543" s="12"/>
      <c r="H543" s="2"/>
      <c r="I543" s="1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6.5" customHeight="1">
      <c r="A544" s="51"/>
      <c r="B544" s="47"/>
      <c r="C544" s="428"/>
      <c r="D544" s="48"/>
      <c r="E544" s="50"/>
      <c r="F544" s="48"/>
      <c r="G544" s="12"/>
      <c r="H544" s="2"/>
      <c r="I544" s="1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6.5" customHeight="1">
      <c r="A545" s="51"/>
      <c r="B545" s="47"/>
      <c r="C545" s="428"/>
      <c r="D545" s="48"/>
      <c r="E545" s="50"/>
      <c r="F545" s="48"/>
      <c r="G545" s="12"/>
      <c r="H545" s="2"/>
      <c r="I545" s="1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6.5" customHeight="1">
      <c r="A546" s="51"/>
      <c r="B546" s="47"/>
      <c r="C546" s="428"/>
      <c r="D546" s="48"/>
      <c r="E546" s="50"/>
      <c r="F546" s="48"/>
      <c r="G546" s="12"/>
      <c r="H546" s="2"/>
      <c r="I546" s="1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6.5" customHeight="1">
      <c r="A547" s="51"/>
      <c r="B547" s="47"/>
      <c r="C547" s="428"/>
      <c r="D547" s="48"/>
      <c r="E547" s="50"/>
      <c r="F547" s="48"/>
      <c r="G547" s="12"/>
      <c r="H547" s="2"/>
      <c r="I547" s="1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6.5" customHeight="1">
      <c r="A548" s="51"/>
      <c r="B548" s="47"/>
      <c r="C548" s="428"/>
      <c r="D548" s="48"/>
      <c r="E548" s="50"/>
      <c r="F548" s="48"/>
      <c r="G548" s="12"/>
      <c r="H548" s="2"/>
      <c r="I548" s="1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6.5" customHeight="1">
      <c r="A549" s="51"/>
      <c r="B549" s="47"/>
      <c r="C549" s="428"/>
      <c r="D549" s="48"/>
      <c r="E549" s="50"/>
      <c r="F549" s="48"/>
      <c r="G549" s="12"/>
      <c r="H549" s="2"/>
      <c r="I549" s="1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6.5" customHeight="1">
      <c r="A550" s="51"/>
      <c r="B550" s="47"/>
      <c r="C550" s="428"/>
      <c r="D550" s="48"/>
      <c r="E550" s="50"/>
      <c r="F550" s="48"/>
      <c r="G550" s="12"/>
      <c r="H550" s="2"/>
      <c r="I550" s="1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6.5" customHeight="1">
      <c r="A551" s="51"/>
      <c r="B551" s="47"/>
      <c r="C551" s="428"/>
      <c r="D551" s="48"/>
      <c r="E551" s="50"/>
      <c r="F551" s="48"/>
      <c r="G551" s="12"/>
      <c r="H551" s="2"/>
      <c r="I551" s="1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6.5" customHeight="1">
      <c r="A552" s="51"/>
      <c r="B552" s="47"/>
      <c r="C552" s="428"/>
      <c r="D552" s="48"/>
      <c r="E552" s="50"/>
      <c r="F552" s="48"/>
      <c r="G552" s="12"/>
      <c r="H552" s="2"/>
      <c r="I552" s="1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6.5" customHeight="1">
      <c r="A553" s="51"/>
      <c r="B553" s="47"/>
      <c r="C553" s="428"/>
      <c r="D553" s="48"/>
      <c r="E553" s="50"/>
      <c r="F553" s="48"/>
      <c r="G553" s="12"/>
      <c r="H553" s="2"/>
      <c r="I553" s="1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6.5" customHeight="1">
      <c r="A554" s="51"/>
      <c r="B554" s="47"/>
      <c r="C554" s="428"/>
      <c r="D554" s="48"/>
      <c r="E554" s="50"/>
      <c r="F554" s="48"/>
      <c r="G554" s="12"/>
      <c r="H554" s="2"/>
      <c r="I554" s="1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6.5" customHeight="1">
      <c r="A555" s="51"/>
      <c r="B555" s="47"/>
      <c r="C555" s="428"/>
      <c r="D555" s="48"/>
      <c r="E555" s="50"/>
      <c r="F555" s="48"/>
      <c r="G555" s="12"/>
      <c r="H555" s="2"/>
      <c r="I555" s="1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6.5" customHeight="1">
      <c r="A556" s="51"/>
      <c r="B556" s="47"/>
      <c r="C556" s="428"/>
      <c r="D556" s="48"/>
      <c r="E556" s="50"/>
      <c r="F556" s="48"/>
      <c r="G556" s="12"/>
      <c r="H556" s="2"/>
      <c r="I556" s="1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6.5" customHeight="1">
      <c r="A557" s="51"/>
      <c r="B557" s="47"/>
      <c r="C557" s="428"/>
      <c r="D557" s="48"/>
      <c r="E557" s="50"/>
      <c r="F557" s="48"/>
      <c r="G557" s="12"/>
      <c r="H557" s="2"/>
      <c r="I557" s="1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6.5" customHeight="1">
      <c r="A558" s="51"/>
      <c r="B558" s="47"/>
      <c r="C558" s="428"/>
      <c r="D558" s="48"/>
      <c r="E558" s="50"/>
      <c r="F558" s="48"/>
      <c r="G558" s="12"/>
      <c r="H558" s="2"/>
      <c r="I558" s="1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6.5" customHeight="1">
      <c r="A559" s="51"/>
      <c r="B559" s="47"/>
      <c r="C559" s="428"/>
      <c r="D559" s="48"/>
      <c r="E559" s="50"/>
      <c r="F559" s="48"/>
      <c r="G559" s="12"/>
      <c r="H559" s="2"/>
      <c r="I559" s="1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6.5" customHeight="1">
      <c r="A560" s="51"/>
      <c r="B560" s="47"/>
      <c r="C560" s="428"/>
      <c r="D560" s="48"/>
      <c r="E560" s="50"/>
      <c r="F560" s="48"/>
      <c r="G560" s="12"/>
      <c r="H560" s="2"/>
      <c r="I560" s="1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6.5" customHeight="1">
      <c r="A561" s="51"/>
      <c r="B561" s="47"/>
      <c r="C561" s="428"/>
      <c r="D561" s="48"/>
      <c r="E561" s="50"/>
      <c r="F561" s="48"/>
      <c r="G561" s="12"/>
      <c r="H561" s="2"/>
      <c r="I561" s="1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6.5" customHeight="1">
      <c r="A562" s="51"/>
      <c r="B562" s="47"/>
      <c r="C562" s="428"/>
      <c r="D562" s="48"/>
      <c r="E562" s="50"/>
      <c r="F562" s="48"/>
      <c r="G562" s="12"/>
      <c r="H562" s="2"/>
      <c r="I562" s="1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6.5" customHeight="1">
      <c r="A563" s="51"/>
      <c r="B563" s="47"/>
      <c r="C563" s="428"/>
      <c r="D563" s="48"/>
      <c r="E563" s="50"/>
      <c r="F563" s="48"/>
      <c r="G563" s="12"/>
      <c r="H563" s="2"/>
      <c r="I563" s="1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6.5" customHeight="1">
      <c r="A564" s="51"/>
      <c r="B564" s="47"/>
      <c r="C564" s="428"/>
      <c r="D564" s="48"/>
      <c r="E564" s="50"/>
      <c r="F564" s="48"/>
      <c r="G564" s="12"/>
      <c r="H564" s="2"/>
      <c r="I564" s="1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6.5" customHeight="1">
      <c r="A565" s="51"/>
      <c r="B565" s="47"/>
      <c r="C565" s="428"/>
      <c r="D565" s="48"/>
      <c r="E565" s="50"/>
      <c r="F565" s="48"/>
      <c r="G565" s="12"/>
      <c r="H565" s="2"/>
      <c r="I565" s="1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6.5" customHeight="1">
      <c r="A566" s="51"/>
      <c r="B566" s="47"/>
      <c r="C566" s="428"/>
      <c r="D566" s="48"/>
      <c r="E566" s="50"/>
      <c r="F566" s="48"/>
      <c r="G566" s="12"/>
      <c r="H566" s="2"/>
      <c r="I566" s="1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6.5" customHeight="1">
      <c r="A567" s="51"/>
      <c r="B567" s="47"/>
      <c r="C567" s="428"/>
      <c r="D567" s="48"/>
      <c r="E567" s="50"/>
      <c r="F567" s="48"/>
      <c r="G567" s="12"/>
      <c r="H567" s="2"/>
      <c r="I567" s="1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6.5" customHeight="1">
      <c r="A568" s="51"/>
      <c r="B568" s="47"/>
      <c r="C568" s="428"/>
      <c r="D568" s="48"/>
      <c r="E568" s="50"/>
      <c r="F568" s="48"/>
      <c r="G568" s="12"/>
      <c r="H568" s="2"/>
      <c r="I568" s="1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6.5" customHeight="1">
      <c r="A569" s="51"/>
      <c r="B569" s="47"/>
      <c r="C569" s="428"/>
      <c r="D569" s="48"/>
      <c r="E569" s="50"/>
      <c r="F569" s="48"/>
      <c r="G569" s="12"/>
      <c r="H569" s="2"/>
      <c r="I569" s="1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6.5" customHeight="1">
      <c r="A570" s="51"/>
      <c r="B570" s="47"/>
      <c r="C570" s="428"/>
      <c r="D570" s="48"/>
      <c r="E570" s="50"/>
      <c r="F570" s="48"/>
      <c r="G570" s="12"/>
      <c r="H570" s="2"/>
      <c r="I570" s="1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6.5" customHeight="1">
      <c r="A571" s="51"/>
      <c r="B571" s="47"/>
      <c r="C571" s="428"/>
      <c r="D571" s="48"/>
      <c r="E571" s="50"/>
      <c r="F571" s="48"/>
      <c r="G571" s="12"/>
      <c r="H571" s="2"/>
      <c r="I571" s="1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6.5" customHeight="1">
      <c r="A572" s="51"/>
      <c r="B572" s="47"/>
      <c r="C572" s="428"/>
      <c r="D572" s="48"/>
      <c r="E572" s="50"/>
      <c r="F572" s="48"/>
      <c r="G572" s="12"/>
      <c r="H572" s="2"/>
      <c r="I572" s="1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6.5" customHeight="1">
      <c r="A573" s="51"/>
      <c r="B573" s="47"/>
      <c r="C573" s="428"/>
      <c r="D573" s="48"/>
      <c r="E573" s="50"/>
      <c r="F573" s="48"/>
      <c r="G573" s="12"/>
      <c r="H573" s="2"/>
      <c r="I573" s="1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6.5" customHeight="1">
      <c r="A574" s="51"/>
      <c r="B574" s="47"/>
      <c r="C574" s="428"/>
      <c r="D574" s="48"/>
      <c r="E574" s="50"/>
      <c r="F574" s="48"/>
      <c r="G574" s="12"/>
      <c r="H574" s="2"/>
      <c r="I574" s="1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6.5" customHeight="1">
      <c r="A575" s="51"/>
      <c r="B575" s="47"/>
      <c r="C575" s="428"/>
      <c r="D575" s="48"/>
      <c r="E575" s="50"/>
      <c r="F575" s="48"/>
      <c r="G575" s="12"/>
      <c r="H575" s="2"/>
      <c r="I575" s="1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6.5" customHeight="1">
      <c r="A576" s="51"/>
      <c r="B576" s="47"/>
      <c r="C576" s="428"/>
      <c r="D576" s="48"/>
      <c r="E576" s="50"/>
      <c r="F576" s="48"/>
      <c r="G576" s="12"/>
      <c r="H576" s="2"/>
      <c r="I576" s="1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6.5" customHeight="1">
      <c r="A577" s="51"/>
      <c r="B577" s="47"/>
      <c r="C577" s="428"/>
      <c r="D577" s="48"/>
      <c r="E577" s="50"/>
      <c r="F577" s="48"/>
      <c r="G577" s="12"/>
      <c r="H577" s="2"/>
      <c r="I577" s="1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6.5" customHeight="1">
      <c r="A578" s="51"/>
      <c r="B578" s="47"/>
      <c r="C578" s="428"/>
      <c r="D578" s="48"/>
      <c r="E578" s="50"/>
      <c r="F578" s="48"/>
      <c r="G578" s="12"/>
      <c r="H578" s="2"/>
      <c r="I578" s="1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6.5" customHeight="1">
      <c r="A579" s="51"/>
      <c r="B579" s="47"/>
      <c r="C579" s="428"/>
      <c r="D579" s="48"/>
      <c r="E579" s="50"/>
      <c r="F579" s="48"/>
      <c r="G579" s="12"/>
      <c r="H579" s="2"/>
      <c r="I579" s="1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6.5" customHeight="1">
      <c r="A580" s="51"/>
      <c r="B580" s="47"/>
      <c r="C580" s="428"/>
      <c r="D580" s="48"/>
      <c r="E580" s="50"/>
      <c r="F580" s="48"/>
      <c r="G580" s="12"/>
      <c r="H580" s="2"/>
      <c r="I580" s="1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6.5" customHeight="1">
      <c r="A581" s="51"/>
      <c r="B581" s="47"/>
      <c r="C581" s="428"/>
      <c r="D581" s="48"/>
      <c r="E581" s="50"/>
      <c r="F581" s="48"/>
      <c r="G581" s="12"/>
      <c r="H581" s="2"/>
      <c r="I581" s="1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6.5" customHeight="1">
      <c r="A582" s="51"/>
      <c r="B582" s="47"/>
      <c r="C582" s="428"/>
      <c r="D582" s="48"/>
      <c r="E582" s="50"/>
      <c r="F582" s="48"/>
      <c r="G582" s="12"/>
      <c r="H582" s="2"/>
      <c r="I582" s="1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6.5" customHeight="1">
      <c r="A583" s="51"/>
      <c r="B583" s="47"/>
      <c r="C583" s="428"/>
      <c r="D583" s="48"/>
      <c r="E583" s="50"/>
      <c r="F583" s="48"/>
      <c r="G583" s="12"/>
      <c r="H583" s="2"/>
      <c r="I583" s="1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6.5" customHeight="1">
      <c r="A584" s="51"/>
      <c r="B584" s="47"/>
      <c r="C584" s="428"/>
      <c r="D584" s="48"/>
      <c r="E584" s="50"/>
      <c r="F584" s="48"/>
      <c r="G584" s="12"/>
      <c r="H584" s="2"/>
      <c r="I584" s="1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6.5" customHeight="1">
      <c r="A585" s="51"/>
      <c r="B585" s="47"/>
      <c r="C585" s="428"/>
      <c r="D585" s="48"/>
      <c r="E585" s="50"/>
      <c r="F585" s="48"/>
      <c r="G585" s="12"/>
      <c r="H585" s="2"/>
      <c r="I585" s="1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6.5" customHeight="1">
      <c r="A586" s="51"/>
      <c r="B586" s="47"/>
      <c r="C586" s="428"/>
      <c r="D586" s="48"/>
      <c r="E586" s="50"/>
      <c r="F586" s="48"/>
      <c r="G586" s="12"/>
      <c r="H586" s="2"/>
      <c r="I586" s="1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6.5" customHeight="1">
      <c r="A587" s="51"/>
      <c r="B587" s="47"/>
      <c r="C587" s="428"/>
      <c r="D587" s="48"/>
      <c r="E587" s="50"/>
      <c r="F587" s="48"/>
      <c r="G587" s="12"/>
      <c r="H587" s="2"/>
      <c r="I587" s="1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6.5" customHeight="1">
      <c r="A588" s="51"/>
      <c r="B588" s="47"/>
      <c r="C588" s="428"/>
      <c r="D588" s="48"/>
      <c r="E588" s="50"/>
      <c r="F588" s="48"/>
      <c r="G588" s="12"/>
      <c r="H588" s="2"/>
      <c r="I588" s="1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6.5" customHeight="1">
      <c r="A589" s="51"/>
      <c r="B589" s="47"/>
      <c r="C589" s="428"/>
      <c r="D589" s="48"/>
      <c r="E589" s="50"/>
      <c r="F589" s="48"/>
      <c r="G589" s="12"/>
      <c r="H589" s="2"/>
      <c r="I589" s="1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6.5" customHeight="1">
      <c r="A590" s="51"/>
      <c r="B590" s="47"/>
      <c r="C590" s="428"/>
      <c r="D590" s="48"/>
      <c r="E590" s="50"/>
      <c r="F590" s="48"/>
      <c r="G590" s="12"/>
      <c r="H590" s="2"/>
      <c r="I590" s="1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6.5" customHeight="1">
      <c r="A591" s="51"/>
      <c r="B591" s="47"/>
      <c r="C591" s="428"/>
      <c r="D591" s="48"/>
      <c r="E591" s="50"/>
      <c r="F591" s="48"/>
      <c r="G591" s="12"/>
      <c r="H591" s="2"/>
      <c r="I591" s="1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6.5" customHeight="1">
      <c r="A592" s="51"/>
      <c r="B592" s="47"/>
      <c r="C592" s="428"/>
      <c r="D592" s="48"/>
      <c r="E592" s="50"/>
      <c r="F592" s="48"/>
      <c r="G592" s="12"/>
      <c r="H592" s="2"/>
      <c r="I592" s="1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6.5" customHeight="1">
      <c r="A593" s="51"/>
      <c r="B593" s="47"/>
      <c r="C593" s="428"/>
      <c r="D593" s="48"/>
      <c r="E593" s="50"/>
      <c r="F593" s="48"/>
      <c r="G593" s="12"/>
      <c r="H593" s="2"/>
      <c r="I593" s="1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6.5" customHeight="1">
      <c r="A594" s="51"/>
      <c r="B594" s="47"/>
      <c r="C594" s="428"/>
      <c r="D594" s="48"/>
      <c r="E594" s="50"/>
      <c r="F594" s="48"/>
      <c r="G594" s="12"/>
      <c r="H594" s="2"/>
      <c r="I594" s="1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6.5" customHeight="1">
      <c r="A595" s="51"/>
      <c r="B595" s="47"/>
      <c r="C595" s="428"/>
      <c r="D595" s="48"/>
      <c r="E595" s="50"/>
      <c r="F595" s="48"/>
      <c r="G595" s="12"/>
      <c r="H595" s="2"/>
      <c r="I595" s="1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6.5" customHeight="1">
      <c r="A596" s="51"/>
      <c r="B596" s="47"/>
      <c r="C596" s="428"/>
      <c r="D596" s="48"/>
      <c r="E596" s="50"/>
      <c r="F596" s="48"/>
      <c r="G596" s="12"/>
      <c r="H596" s="2"/>
      <c r="I596" s="1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6.5" customHeight="1">
      <c r="A597" s="51"/>
      <c r="B597" s="47"/>
      <c r="C597" s="428"/>
      <c r="D597" s="48"/>
      <c r="E597" s="50"/>
      <c r="F597" s="48"/>
      <c r="G597" s="12"/>
      <c r="H597" s="2"/>
      <c r="I597" s="1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6.5" customHeight="1">
      <c r="A598" s="51"/>
      <c r="B598" s="47"/>
      <c r="C598" s="428"/>
      <c r="D598" s="48"/>
      <c r="E598" s="50"/>
      <c r="F598" s="48"/>
      <c r="G598" s="12"/>
      <c r="H598" s="2"/>
      <c r="I598" s="1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6.5" customHeight="1">
      <c r="A599" s="51"/>
      <c r="B599" s="47"/>
      <c r="C599" s="428"/>
      <c r="D599" s="48"/>
      <c r="E599" s="50"/>
      <c r="F599" s="48"/>
      <c r="G599" s="12"/>
      <c r="H599" s="2"/>
      <c r="I599" s="1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6.5" customHeight="1">
      <c r="A600" s="51"/>
      <c r="B600" s="47"/>
      <c r="C600" s="428"/>
      <c r="D600" s="48"/>
      <c r="E600" s="50"/>
      <c r="F600" s="48"/>
      <c r="G600" s="12"/>
      <c r="H600" s="2"/>
      <c r="I600" s="1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6.5" customHeight="1">
      <c r="A601" s="51"/>
      <c r="B601" s="47"/>
      <c r="C601" s="428"/>
      <c r="D601" s="48"/>
      <c r="E601" s="50"/>
      <c r="F601" s="48"/>
      <c r="G601" s="12"/>
      <c r="H601" s="2"/>
      <c r="I601" s="1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6.5" customHeight="1">
      <c r="A602" s="51"/>
      <c r="B602" s="47"/>
      <c r="C602" s="428"/>
      <c r="D602" s="48"/>
      <c r="E602" s="50"/>
      <c r="F602" s="48"/>
      <c r="G602" s="12"/>
      <c r="H602" s="2"/>
      <c r="I602" s="1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6.5" customHeight="1">
      <c r="A603" s="51"/>
      <c r="B603" s="47"/>
      <c r="C603" s="428"/>
      <c r="D603" s="48"/>
      <c r="E603" s="50"/>
      <c r="F603" s="48"/>
      <c r="G603" s="12"/>
      <c r="H603" s="2"/>
      <c r="I603" s="1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6.5" customHeight="1">
      <c r="A604" s="51"/>
      <c r="B604" s="47"/>
      <c r="C604" s="428"/>
      <c r="D604" s="48"/>
      <c r="E604" s="50"/>
      <c r="F604" s="48"/>
      <c r="G604" s="12"/>
      <c r="H604" s="2"/>
      <c r="I604" s="1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6.5" customHeight="1">
      <c r="A605" s="51"/>
      <c r="B605" s="47"/>
      <c r="C605" s="428"/>
      <c r="D605" s="48"/>
      <c r="E605" s="50"/>
      <c r="F605" s="48"/>
      <c r="G605" s="12"/>
      <c r="H605" s="2"/>
      <c r="I605" s="1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6.5" customHeight="1">
      <c r="A606" s="51"/>
      <c r="B606" s="47"/>
      <c r="C606" s="428"/>
      <c r="D606" s="48"/>
      <c r="E606" s="50"/>
      <c r="F606" s="48"/>
      <c r="G606" s="12"/>
      <c r="H606" s="2"/>
      <c r="I606" s="1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6.5" customHeight="1">
      <c r="A607" s="51"/>
      <c r="B607" s="47"/>
      <c r="C607" s="428"/>
      <c r="D607" s="48"/>
      <c r="E607" s="50"/>
      <c r="F607" s="48"/>
      <c r="G607" s="12"/>
      <c r="H607" s="2"/>
      <c r="I607" s="1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6.5" customHeight="1">
      <c r="A608" s="51"/>
      <c r="B608" s="47"/>
      <c r="C608" s="428"/>
      <c r="D608" s="48"/>
      <c r="E608" s="50"/>
      <c r="F608" s="48"/>
      <c r="G608" s="12"/>
      <c r="H608" s="2"/>
      <c r="I608" s="1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6.5" customHeight="1">
      <c r="A609" s="51"/>
      <c r="B609" s="47"/>
      <c r="C609" s="428"/>
      <c r="D609" s="48"/>
      <c r="E609" s="50"/>
      <c r="F609" s="48"/>
      <c r="G609" s="12"/>
      <c r="H609" s="2"/>
      <c r="I609" s="1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6.5" customHeight="1">
      <c r="A610" s="51"/>
      <c r="B610" s="47"/>
      <c r="C610" s="428"/>
      <c r="D610" s="48"/>
      <c r="E610" s="50"/>
      <c r="F610" s="48"/>
      <c r="G610" s="12"/>
      <c r="H610" s="2"/>
      <c r="I610" s="1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6.5" customHeight="1">
      <c r="A611" s="51"/>
      <c r="B611" s="47"/>
      <c r="C611" s="428"/>
      <c r="D611" s="48"/>
      <c r="E611" s="50"/>
      <c r="F611" s="48"/>
      <c r="G611" s="12"/>
      <c r="H611" s="2"/>
      <c r="I611" s="1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6.5" customHeight="1">
      <c r="A612" s="51"/>
      <c r="B612" s="47"/>
      <c r="C612" s="428"/>
      <c r="D612" s="48"/>
      <c r="E612" s="50"/>
      <c r="F612" s="48"/>
      <c r="G612" s="12"/>
      <c r="H612" s="2"/>
      <c r="I612" s="1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6.5" customHeight="1">
      <c r="A613" s="51"/>
      <c r="B613" s="47"/>
      <c r="C613" s="428"/>
      <c r="D613" s="48"/>
      <c r="E613" s="50"/>
      <c r="F613" s="48"/>
      <c r="G613" s="12"/>
      <c r="H613" s="2"/>
      <c r="I613" s="1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6.5" customHeight="1">
      <c r="A614" s="51"/>
      <c r="B614" s="47"/>
      <c r="C614" s="428"/>
      <c r="D614" s="48"/>
      <c r="E614" s="50"/>
      <c r="F614" s="48"/>
      <c r="G614" s="12"/>
      <c r="H614" s="2"/>
      <c r="I614" s="1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6.5" customHeight="1">
      <c r="A615" s="51"/>
      <c r="B615" s="47"/>
      <c r="C615" s="428"/>
      <c r="D615" s="48"/>
      <c r="E615" s="50"/>
      <c r="F615" s="48"/>
      <c r="G615" s="12"/>
      <c r="H615" s="2"/>
      <c r="I615" s="1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6.5" customHeight="1">
      <c r="A616" s="51"/>
      <c r="B616" s="47"/>
      <c r="C616" s="428"/>
      <c r="D616" s="48"/>
      <c r="E616" s="50"/>
      <c r="F616" s="48"/>
      <c r="G616" s="12"/>
      <c r="H616" s="2"/>
      <c r="I616" s="1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6.5" customHeight="1">
      <c r="A617" s="51"/>
      <c r="B617" s="47"/>
      <c r="C617" s="428"/>
      <c r="D617" s="48"/>
      <c r="E617" s="50"/>
      <c r="F617" s="48"/>
      <c r="G617" s="12"/>
      <c r="H617" s="2"/>
      <c r="I617" s="1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6.5" customHeight="1">
      <c r="A618" s="51"/>
      <c r="B618" s="47"/>
      <c r="C618" s="428"/>
      <c r="D618" s="48"/>
      <c r="E618" s="50"/>
      <c r="F618" s="48"/>
      <c r="G618" s="12"/>
      <c r="H618" s="2"/>
      <c r="I618" s="1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6.5" customHeight="1">
      <c r="A619" s="51"/>
      <c r="B619" s="47"/>
      <c r="C619" s="428"/>
      <c r="D619" s="48"/>
      <c r="E619" s="50"/>
      <c r="F619" s="48"/>
      <c r="G619" s="12"/>
      <c r="H619" s="2"/>
      <c r="I619" s="1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6.5" customHeight="1">
      <c r="A620" s="51"/>
      <c r="B620" s="47"/>
      <c r="C620" s="428"/>
      <c r="D620" s="48"/>
      <c r="E620" s="50"/>
      <c r="F620" s="48"/>
      <c r="G620" s="12"/>
      <c r="H620" s="2"/>
      <c r="I620" s="1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6.5" customHeight="1">
      <c r="A621" s="51"/>
      <c r="B621" s="47"/>
      <c r="C621" s="428"/>
      <c r="D621" s="48"/>
      <c r="E621" s="50"/>
      <c r="F621" s="48"/>
      <c r="G621" s="12"/>
      <c r="H621" s="2"/>
      <c r="I621" s="1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6.5" customHeight="1">
      <c r="A622" s="51"/>
      <c r="B622" s="47"/>
      <c r="C622" s="428"/>
      <c r="D622" s="48"/>
      <c r="E622" s="50"/>
      <c r="F622" s="48"/>
      <c r="G622" s="12"/>
      <c r="H622" s="2"/>
      <c r="I622" s="1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6.5" customHeight="1">
      <c r="A623" s="51"/>
      <c r="B623" s="47"/>
      <c r="C623" s="428"/>
      <c r="D623" s="48"/>
      <c r="E623" s="50"/>
      <c r="F623" s="48"/>
      <c r="G623" s="12"/>
      <c r="H623" s="2"/>
      <c r="I623" s="1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6.5" customHeight="1">
      <c r="A624" s="51"/>
      <c r="B624" s="47"/>
      <c r="C624" s="428"/>
      <c r="D624" s="48"/>
      <c r="E624" s="50"/>
      <c r="F624" s="48"/>
      <c r="G624" s="12"/>
      <c r="H624" s="2"/>
      <c r="I624" s="1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6.5" customHeight="1">
      <c r="A625" s="51"/>
      <c r="B625" s="47"/>
      <c r="C625" s="428"/>
      <c r="D625" s="48"/>
      <c r="E625" s="50"/>
      <c r="F625" s="48"/>
      <c r="G625" s="12"/>
      <c r="H625" s="2"/>
      <c r="I625" s="1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6.5" customHeight="1">
      <c r="A626" s="51"/>
      <c r="B626" s="47"/>
      <c r="C626" s="428"/>
      <c r="D626" s="48"/>
      <c r="E626" s="50"/>
      <c r="F626" s="48"/>
      <c r="G626" s="12"/>
      <c r="H626" s="2"/>
      <c r="I626" s="1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6.5" customHeight="1">
      <c r="A627" s="51"/>
      <c r="B627" s="47"/>
      <c r="C627" s="428"/>
      <c r="D627" s="48"/>
      <c r="E627" s="50"/>
      <c r="F627" s="48"/>
      <c r="G627" s="12"/>
      <c r="H627" s="2"/>
      <c r="I627" s="1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6.5" customHeight="1">
      <c r="A628" s="51"/>
      <c r="B628" s="47"/>
      <c r="C628" s="428"/>
      <c r="D628" s="48"/>
      <c r="E628" s="50"/>
      <c r="F628" s="48"/>
      <c r="G628" s="12"/>
      <c r="H628" s="2"/>
      <c r="I628" s="1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6.5" customHeight="1">
      <c r="A629" s="51"/>
      <c r="B629" s="47"/>
      <c r="C629" s="428"/>
      <c r="D629" s="48"/>
      <c r="E629" s="50"/>
      <c r="F629" s="48"/>
      <c r="G629" s="12"/>
      <c r="H629" s="2"/>
      <c r="I629" s="1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6.5" customHeight="1">
      <c r="A630" s="51"/>
      <c r="B630" s="47"/>
      <c r="C630" s="428"/>
      <c r="D630" s="48"/>
      <c r="E630" s="50"/>
      <c r="F630" s="48"/>
      <c r="G630" s="12"/>
      <c r="H630" s="2"/>
      <c r="I630" s="1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6.5" customHeight="1">
      <c r="A631" s="51"/>
      <c r="B631" s="47"/>
      <c r="C631" s="428"/>
      <c r="D631" s="48"/>
      <c r="E631" s="50"/>
      <c r="F631" s="48"/>
      <c r="G631" s="12"/>
      <c r="H631" s="2"/>
      <c r="I631" s="1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6.5" customHeight="1">
      <c r="A632" s="51"/>
      <c r="B632" s="47"/>
      <c r="C632" s="428"/>
      <c r="D632" s="48"/>
      <c r="E632" s="50"/>
      <c r="F632" s="48"/>
      <c r="G632" s="12"/>
      <c r="H632" s="2"/>
      <c r="I632" s="1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6.5" customHeight="1">
      <c r="A633" s="51"/>
      <c r="B633" s="47"/>
      <c r="C633" s="428"/>
      <c r="D633" s="48"/>
      <c r="E633" s="50"/>
      <c r="F633" s="48"/>
      <c r="G633" s="12"/>
      <c r="H633" s="2"/>
      <c r="I633" s="1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6.5" customHeight="1">
      <c r="A634" s="51"/>
      <c r="B634" s="47"/>
      <c r="C634" s="428"/>
      <c r="D634" s="48"/>
      <c r="E634" s="50"/>
      <c r="F634" s="48"/>
      <c r="G634" s="12"/>
      <c r="H634" s="2"/>
      <c r="I634" s="1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6.5" customHeight="1">
      <c r="A635" s="51"/>
      <c r="B635" s="47"/>
      <c r="C635" s="428"/>
      <c r="D635" s="48"/>
      <c r="E635" s="50"/>
      <c r="F635" s="48"/>
      <c r="G635" s="12"/>
      <c r="H635" s="2"/>
      <c r="I635" s="1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6.5" customHeight="1">
      <c r="A636" s="51"/>
      <c r="B636" s="47"/>
      <c r="C636" s="428"/>
      <c r="D636" s="48"/>
      <c r="E636" s="50"/>
      <c r="F636" s="48"/>
      <c r="G636" s="12"/>
      <c r="H636" s="2"/>
      <c r="I636" s="1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6.5" customHeight="1">
      <c r="A637" s="51"/>
      <c r="B637" s="47"/>
      <c r="C637" s="428"/>
      <c r="D637" s="48"/>
      <c r="E637" s="50"/>
      <c r="F637" s="48"/>
      <c r="G637" s="12"/>
      <c r="H637" s="2"/>
      <c r="I637" s="1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6.5" customHeight="1">
      <c r="A638" s="51"/>
      <c r="B638" s="47"/>
      <c r="C638" s="428"/>
      <c r="D638" s="48"/>
      <c r="E638" s="50"/>
      <c r="F638" s="48"/>
      <c r="G638" s="12"/>
      <c r="H638" s="2"/>
      <c r="I638" s="1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6.5" customHeight="1">
      <c r="A639" s="51"/>
      <c r="B639" s="47"/>
      <c r="C639" s="428"/>
      <c r="D639" s="48"/>
      <c r="E639" s="50"/>
      <c r="F639" s="48"/>
      <c r="G639" s="12"/>
      <c r="H639" s="2"/>
      <c r="I639" s="1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6.5" customHeight="1">
      <c r="A640" s="51"/>
      <c r="B640" s="47"/>
      <c r="C640" s="428"/>
      <c r="D640" s="48"/>
      <c r="E640" s="50"/>
      <c r="F640" s="48"/>
      <c r="G640" s="12"/>
      <c r="H640" s="2"/>
      <c r="I640" s="1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6.5" customHeight="1">
      <c r="A641" s="51"/>
      <c r="B641" s="47"/>
      <c r="C641" s="428"/>
      <c r="D641" s="48"/>
      <c r="E641" s="50"/>
      <c r="F641" s="48"/>
      <c r="G641" s="12"/>
      <c r="H641" s="2"/>
      <c r="I641" s="1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6.5" customHeight="1">
      <c r="A642" s="51"/>
      <c r="B642" s="47"/>
      <c r="C642" s="428"/>
      <c r="D642" s="48"/>
      <c r="E642" s="50"/>
      <c r="F642" s="48"/>
      <c r="G642" s="12"/>
      <c r="H642" s="2"/>
      <c r="I642" s="1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6.5" customHeight="1">
      <c r="A643" s="51"/>
      <c r="B643" s="47"/>
      <c r="C643" s="428"/>
      <c r="D643" s="48"/>
      <c r="E643" s="50"/>
      <c r="F643" s="48"/>
      <c r="G643" s="12"/>
      <c r="H643" s="2"/>
      <c r="I643" s="1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6.5" customHeight="1">
      <c r="A644" s="51"/>
      <c r="B644" s="47"/>
      <c r="C644" s="428"/>
      <c r="D644" s="48"/>
      <c r="E644" s="50"/>
      <c r="F644" s="48"/>
      <c r="G644" s="12"/>
      <c r="H644" s="2"/>
      <c r="I644" s="1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6.5" customHeight="1">
      <c r="A645" s="51"/>
      <c r="B645" s="47"/>
      <c r="C645" s="428"/>
      <c r="D645" s="48"/>
      <c r="E645" s="50"/>
      <c r="F645" s="48"/>
      <c r="G645" s="12"/>
      <c r="H645" s="2"/>
      <c r="I645" s="1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6.5" customHeight="1">
      <c r="A646" s="51"/>
      <c r="B646" s="47"/>
      <c r="C646" s="428"/>
      <c r="D646" s="48"/>
      <c r="E646" s="50"/>
      <c r="F646" s="48"/>
      <c r="G646" s="12"/>
      <c r="H646" s="2"/>
      <c r="I646" s="1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6.5" customHeight="1">
      <c r="A647" s="51"/>
      <c r="B647" s="47"/>
      <c r="C647" s="428"/>
      <c r="D647" s="48"/>
      <c r="E647" s="50"/>
      <c r="F647" s="48"/>
      <c r="G647" s="12"/>
      <c r="H647" s="2"/>
      <c r="I647" s="1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6.5" customHeight="1">
      <c r="A648" s="51"/>
      <c r="B648" s="47"/>
      <c r="C648" s="428"/>
      <c r="D648" s="48"/>
      <c r="E648" s="50"/>
      <c r="F648" s="48"/>
      <c r="G648" s="12"/>
      <c r="H648" s="2"/>
      <c r="I648" s="1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6.5" customHeight="1">
      <c r="A649" s="51"/>
      <c r="B649" s="47"/>
      <c r="C649" s="428"/>
      <c r="D649" s="48"/>
      <c r="E649" s="50"/>
      <c r="F649" s="48"/>
      <c r="G649" s="12"/>
      <c r="H649" s="2"/>
      <c r="I649" s="1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6.5" customHeight="1">
      <c r="A650" s="51"/>
      <c r="B650" s="47"/>
      <c r="C650" s="428"/>
      <c r="D650" s="48"/>
      <c r="E650" s="50"/>
      <c r="F650" s="48"/>
      <c r="G650" s="12"/>
      <c r="H650" s="2"/>
      <c r="I650" s="1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6.5" customHeight="1">
      <c r="A651" s="51"/>
      <c r="B651" s="47"/>
      <c r="C651" s="428"/>
      <c r="D651" s="48"/>
      <c r="E651" s="50"/>
      <c r="F651" s="48"/>
      <c r="G651" s="12"/>
      <c r="H651" s="2"/>
      <c r="I651" s="1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6.5" customHeight="1">
      <c r="A652" s="51"/>
      <c r="B652" s="47"/>
      <c r="C652" s="428"/>
      <c r="D652" s="48"/>
      <c r="E652" s="50"/>
      <c r="F652" s="48"/>
      <c r="G652" s="12"/>
      <c r="H652" s="2"/>
      <c r="I652" s="1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6.5" customHeight="1">
      <c r="A653" s="51"/>
      <c r="B653" s="47"/>
      <c r="C653" s="428"/>
      <c r="D653" s="48"/>
      <c r="E653" s="50"/>
      <c r="F653" s="48"/>
      <c r="G653" s="12"/>
      <c r="H653" s="2"/>
      <c r="I653" s="1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6.5" customHeight="1">
      <c r="A654" s="51"/>
      <c r="B654" s="47"/>
      <c r="C654" s="428"/>
      <c r="D654" s="48"/>
      <c r="E654" s="50"/>
      <c r="F654" s="48"/>
      <c r="G654" s="12"/>
      <c r="H654" s="2"/>
      <c r="I654" s="1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6.5" customHeight="1">
      <c r="A655" s="51"/>
      <c r="B655" s="47"/>
      <c r="C655" s="428"/>
      <c r="D655" s="48"/>
      <c r="E655" s="50"/>
      <c r="F655" s="48"/>
      <c r="G655" s="12"/>
      <c r="H655" s="2"/>
      <c r="I655" s="1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6.5" customHeight="1">
      <c r="A656" s="51"/>
      <c r="B656" s="47"/>
      <c r="C656" s="428"/>
      <c r="D656" s="48"/>
      <c r="E656" s="50"/>
      <c r="F656" s="48"/>
      <c r="G656" s="12"/>
      <c r="H656" s="2"/>
      <c r="I656" s="1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6.5" customHeight="1">
      <c r="A657" s="51"/>
      <c r="B657" s="47"/>
      <c r="C657" s="428"/>
      <c r="D657" s="48"/>
      <c r="E657" s="50"/>
      <c r="F657" s="48"/>
      <c r="G657" s="12"/>
      <c r="H657" s="2"/>
      <c r="I657" s="1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6.5" customHeight="1">
      <c r="A658" s="51"/>
      <c r="B658" s="47"/>
      <c r="C658" s="428"/>
      <c r="D658" s="48"/>
      <c r="E658" s="50"/>
      <c r="F658" s="48"/>
      <c r="G658" s="12"/>
      <c r="H658" s="2"/>
      <c r="I658" s="1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6.5" customHeight="1">
      <c r="A659" s="51"/>
      <c r="B659" s="47"/>
      <c r="C659" s="428"/>
      <c r="D659" s="48"/>
      <c r="E659" s="50"/>
      <c r="F659" s="48"/>
      <c r="G659" s="12"/>
      <c r="H659" s="2"/>
      <c r="I659" s="1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6.5" customHeight="1">
      <c r="A660" s="51"/>
      <c r="B660" s="47"/>
      <c r="C660" s="428"/>
      <c r="D660" s="48"/>
      <c r="E660" s="50"/>
      <c r="F660" s="48"/>
      <c r="G660" s="12"/>
      <c r="H660" s="2"/>
      <c r="I660" s="1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6.5" customHeight="1">
      <c r="A661" s="51"/>
      <c r="B661" s="47"/>
      <c r="C661" s="428"/>
      <c r="D661" s="48"/>
      <c r="E661" s="50"/>
      <c r="F661" s="48"/>
      <c r="G661" s="12"/>
      <c r="H661" s="2"/>
      <c r="I661" s="1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6.5" customHeight="1">
      <c r="A662" s="51"/>
      <c r="B662" s="47"/>
      <c r="C662" s="428"/>
      <c r="D662" s="48"/>
      <c r="E662" s="50"/>
      <c r="F662" s="48"/>
      <c r="G662" s="12"/>
      <c r="H662" s="2"/>
      <c r="I662" s="1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6.5" customHeight="1">
      <c r="A663" s="51"/>
      <c r="B663" s="47"/>
      <c r="C663" s="428"/>
      <c r="D663" s="48"/>
      <c r="E663" s="50"/>
      <c r="F663" s="48"/>
      <c r="G663" s="12"/>
      <c r="H663" s="2"/>
      <c r="I663" s="1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6.5" customHeight="1">
      <c r="A664" s="51"/>
      <c r="B664" s="47"/>
      <c r="C664" s="428"/>
      <c r="D664" s="48"/>
      <c r="E664" s="50"/>
      <c r="F664" s="48"/>
      <c r="G664" s="12"/>
      <c r="H664" s="2"/>
      <c r="I664" s="1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6.5" customHeight="1">
      <c r="A665" s="51"/>
      <c r="B665" s="47"/>
      <c r="C665" s="428"/>
      <c r="D665" s="48"/>
      <c r="E665" s="50"/>
      <c r="F665" s="48"/>
      <c r="G665" s="12"/>
      <c r="H665" s="2"/>
      <c r="I665" s="1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6.5" customHeight="1">
      <c r="A666" s="51"/>
      <c r="B666" s="47"/>
      <c r="C666" s="428"/>
      <c r="D666" s="48"/>
      <c r="E666" s="50"/>
      <c r="F666" s="48"/>
      <c r="G666" s="12"/>
      <c r="H666" s="2"/>
      <c r="I666" s="1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6.5" customHeight="1">
      <c r="A667" s="51"/>
      <c r="B667" s="47"/>
      <c r="C667" s="428"/>
      <c r="D667" s="48"/>
      <c r="E667" s="50"/>
      <c r="F667" s="48"/>
      <c r="G667" s="12"/>
      <c r="H667" s="2"/>
      <c r="I667" s="1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6.5" customHeight="1">
      <c r="A668" s="51"/>
      <c r="B668" s="47"/>
      <c r="C668" s="428"/>
      <c r="D668" s="48"/>
      <c r="E668" s="50"/>
      <c r="F668" s="48"/>
      <c r="G668" s="12"/>
      <c r="H668" s="2"/>
      <c r="I668" s="1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6.5" customHeight="1">
      <c r="A669" s="51"/>
      <c r="B669" s="47"/>
      <c r="C669" s="428"/>
      <c r="D669" s="48"/>
      <c r="E669" s="50"/>
      <c r="F669" s="48"/>
      <c r="G669" s="12"/>
      <c r="H669" s="2"/>
      <c r="I669" s="1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6.5" customHeight="1">
      <c r="A670" s="51"/>
      <c r="B670" s="47"/>
      <c r="C670" s="428"/>
      <c r="D670" s="48"/>
      <c r="E670" s="50"/>
      <c r="F670" s="48"/>
      <c r="G670" s="12"/>
      <c r="H670" s="2"/>
      <c r="I670" s="1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6.5" customHeight="1">
      <c r="A671" s="51"/>
      <c r="B671" s="47"/>
      <c r="C671" s="428"/>
      <c r="D671" s="48"/>
      <c r="E671" s="50"/>
      <c r="F671" s="48"/>
      <c r="G671" s="12"/>
      <c r="H671" s="2"/>
      <c r="I671" s="1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6.5" customHeight="1">
      <c r="A672" s="51"/>
      <c r="B672" s="47"/>
      <c r="C672" s="428"/>
      <c r="D672" s="48"/>
      <c r="E672" s="50"/>
      <c r="F672" s="48"/>
      <c r="G672" s="12"/>
      <c r="H672" s="2"/>
      <c r="I672" s="1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6.5" customHeight="1">
      <c r="A673" s="51"/>
      <c r="B673" s="47"/>
      <c r="C673" s="428"/>
      <c r="D673" s="48"/>
      <c r="E673" s="50"/>
      <c r="F673" s="48"/>
      <c r="G673" s="12"/>
      <c r="H673" s="2"/>
      <c r="I673" s="1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6.5" customHeight="1">
      <c r="A674" s="51"/>
      <c r="B674" s="47"/>
      <c r="C674" s="428"/>
      <c r="D674" s="48"/>
      <c r="E674" s="50"/>
      <c r="F674" s="48"/>
      <c r="G674" s="12"/>
      <c r="H674" s="2"/>
      <c r="I674" s="1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6.5" customHeight="1">
      <c r="A675" s="51"/>
      <c r="B675" s="47"/>
      <c r="C675" s="428"/>
      <c r="D675" s="48"/>
      <c r="E675" s="50"/>
      <c r="F675" s="48"/>
      <c r="G675" s="12"/>
      <c r="H675" s="2"/>
      <c r="I675" s="1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6.5" customHeight="1">
      <c r="A676" s="51"/>
      <c r="B676" s="47"/>
      <c r="C676" s="428"/>
      <c r="D676" s="48"/>
      <c r="E676" s="50"/>
      <c r="F676" s="48"/>
      <c r="G676" s="12"/>
      <c r="H676" s="2"/>
      <c r="I676" s="1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6.5" customHeight="1">
      <c r="A677" s="51"/>
      <c r="B677" s="47"/>
      <c r="C677" s="428"/>
      <c r="D677" s="48"/>
      <c r="E677" s="50"/>
      <c r="F677" s="48"/>
      <c r="G677" s="12"/>
      <c r="H677" s="2"/>
      <c r="I677" s="1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6.5" customHeight="1">
      <c r="A678" s="51"/>
      <c r="B678" s="47"/>
      <c r="C678" s="428"/>
      <c r="D678" s="48"/>
      <c r="E678" s="50"/>
      <c r="F678" s="48"/>
      <c r="G678" s="12"/>
      <c r="H678" s="2"/>
      <c r="I678" s="1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6.5" customHeight="1">
      <c r="A679" s="51"/>
      <c r="B679" s="47"/>
      <c r="C679" s="428"/>
      <c r="D679" s="48"/>
      <c r="E679" s="50"/>
      <c r="F679" s="48"/>
      <c r="G679" s="12"/>
      <c r="H679" s="2"/>
      <c r="I679" s="1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6.5" customHeight="1">
      <c r="A680" s="51"/>
      <c r="B680" s="47"/>
      <c r="C680" s="428"/>
      <c r="D680" s="48"/>
      <c r="E680" s="50"/>
      <c r="F680" s="48"/>
      <c r="G680" s="12"/>
      <c r="H680" s="2"/>
      <c r="I680" s="1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6.5" customHeight="1">
      <c r="A681" s="51"/>
      <c r="B681" s="47"/>
      <c r="C681" s="428"/>
      <c r="D681" s="48"/>
      <c r="E681" s="50"/>
      <c r="F681" s="48"/>
      <c r="G681" s="12"/>
      <c r="H681" s="2"/>
      <c r="I681" s="1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6.5" customHeight="1">
      <c r="A682" s="51"/>
      <c r="B682" s="47"/>
      <c r="C682" s="428"/>
      <c r="D682" s="48"/>
      <c r="E682" s="50"/>
      <c r="F682" s="48"/>
      <c r="G682" s="12"/>
      <c r="H682" s="2"/>
      <c r="I682" s="1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6.5" customHeight="1">
      <c r="A683" s="51"/>
      <c r="B683" s="47"/>
      <c r="C683" s="428"/>
      <c r="D683" s="48"/>
      <c r="E683" s="50"/>
      <c r="F683" s="48"/>
      <c r="G683" s="12"/>
      <c r="H683" s="2"/>
      <c r="I683" s="1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6.5" customHeight="1">
      <c r="A684" s="51"/>
      <c r="B684" s="47"/>
      <c r="C684" s="428"/>
      <c r="D684" s="48"/>
      <c r="E684" s="50"/>
      <c r="F684" s="48"/>
      <c r="G684" s="12"/>
      <c r="H684" s="2"/>
      <c r="I684" s="1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6.5" customHeight="1">
      <c r="A685" s="51"/>
      <c r="B685" s="47"/>
      <c r="C685" s="428"/>
      <c r="D685" s="48"/>
      <c r="E685" s="50"/>
      <c r="F685" s="48"/>
      <c r="G685" s="12"/>
      <c r="H685" s="2"/>
      <c r="I685" s="1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6.5" customHeight="1">
      <c r="A686" s="51"/>
      <c r="B686" s="47"/>
      <c r="C686" s="428"/>
      <c r="D686" s="48"/>
      <c r="E686" s="50"/>
      <c r="F686" s="48"/>
      <c r="G686" s="12"/>
      <c r="H686" s="2"/>
      <c r="I686" s="1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6.5" customHeight="1">
      <c r="A687" s="51"/>
      <c r="B687" s="47"/>
      <c r="C687" s="428"/>
      <c r="D687" s="48"/>
      <c r="E687" s="50"/>
      <c r="F687" s="48"/>
      <c r="G687" s="12"/>
      <c r="H687" s="2"/>
      <c r="I687" s="1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6.5" customHeight="1">
      <c r="A688" s="51"/>
      <c r="B688" s="47"/>
      <c r="C688" s="428"/>
      <c r="D688" s="48"/>
      <c r="E688" s="50"/>
      <c r="F688" s="48"/>
      <c r="G688" s="12"/>
      <c r="H688" s="2"/>
      <c r="I688" s="1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6.5" customHeight="1">
      <c r="A689" s="51"/>
      <c r="B689" s="47"/>
      <c r="C689" s="428"/>
      <c r="D689" s="48"/>
      <c r="E689" s="50"/>
      <c r="F689" s="48"/>
      <c r="G689" s="12"/>
      <c r="H689" s="2"/>
      <c r="I689" s="1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6.5" customHeight="1">
      <c r="A690" s="51"/>
      <c r="B690" s="47"/>
      <c r="C690" s="428"/>
      <c r="D690" s="48"/>
      <c r="E690" s="50"/>
      <c r="F690" s="48"/>
      <c r="G690" s="12"/>
      <c r="H690" s="2"/>
      <c r="I690" s="1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6.5" customHeight="1">
      <c r="A691" s="51"/>
      <c r="B691" s="47"/>
      <c r="C691" s="428"/>
      <c r="D691" s="48"/>
      <c r="E691" s="50"/>
      <c r="F691" s="48"/>
      <c r="G691" s="12"/>
      <c r="H691" s="2"/>
      <c r="I691" s="1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6.5" customHeight="1">
      <c r="A692" s="51"/>
      <c r="B692" s="47"/>
      <c r="C692" s="428"/>
      <c r="D692" s="48"/>
      <c r="E692" s="50"/>
      <c r="F692" s="48"/>
      <c r="G692" s="12"/>
      <c r="H692" s="2"/>
      <c r="I692" s="1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6.5" customHeight="1">
      <c r="A693" s="51"/>
      <c r="B693" s="47"/>
      <c r="C693" s="428"/>
      <c r="D693" s="48"/>
      <c r="E693" s="50"/>
      <c r="F693" s="48"/>
      <c r="G693" s="12"/>
      <c r="H693" s="2"/>
      <c r="I693" s="1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6.5" customHeight="1">
      <c r="A694" s="51"/>
      <c r="B694" s="47"/>
      <c r="C694" s="428"/>
      <c r="D694" s="48"/>
      <c r="E694" s="50"/>
      <c r="F694" s="48"/>
      <c r="G694" s="12"/>
      <c r="H694" s="2"/>
      <c r="I694" s="1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6.5" customHeight="1">
      <c r="A695" s="51"/>
      <c r="B695" s="47"/>
      <c r="C695" s="428"/>
      <c r="D695" s="48"/>
      <c r="E695" s="50"/>
      <c r="F695" s="48"/>
      <c r="G695" s="12"/>
      <c r="H695" s="2"/>
      <c r="I695" s="1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6.5" customHeight="1">
      <c r="A696" s="51"/>
      <c r="B696" s="47"/>
      <c r="C696" s="428"/>
      <c r="D696" s="48"/>
      <c r="E696" s="50"/>
      <c r="F696" s="48"/>
      <c r="G696" s="12"/>
      <c r="H696" s="2"/>
      <c r="I696" s="1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6.5" customHeight="1">
      <c r="A697" s="51"/>
      <c r="B697" s="47"/>
      <c r="C697" s="428"/>
      <c r="D697" s="48"/>
      <c r="E697" s="50"/>
      <c r="F697" s="48"/>
      <c r="G697" s="12"/>
      <c r="H697" s="2"/>
      <c r="I697" s="1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6.5" customHeight="1">
      <c r="A698" s="51"/>
      <c r="B698" s="47"/>
      <c r="C698" s="428"/>
      <c r="D698" s="48"/>
      <c r="E698" s="50"/>
      <c r="F698" s="48"/>
      <c r="G698" s="12"/>
      <c r="H698" s="2"/>
      <c r="I698" s="1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6.5" customHeight="1">
      <c r="A699" s="51"/>
      <c r="B699" s="47"/>
      <c r="C699" s="428"/>
      <c r="D699" s="48"/>
      <c r="E699" s="50"/>
      <c r="F699" s="48"/>
      <c r="G699" s="12"/>
      <c r="H699" s="2"/>
      <c r="I699" s="1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6.5" customHeight="1">
      <c r="A700" s="51"/>
      <c r="B700" s="47"/>
      <c r="C700" s="428"/>
      <c r="D700" s="48"/>
      <c r="E700" s="50"/>
      <c r="F700" s="48"/>
      <c r="G700" s="12"/>
      <c r="H700" s="2"/>
      <c r="I700" s="1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6.5" customHeight="1">
      <c r="A701" s="51"/>
      <c r="B701" s="47"/>
      <c r="C701" s="428"/>
      <c r="D701" s="48"/>
      <c r="E701" s="50"/>
      <c r="F701" s="48"/>
      <c r="G701" s="12"/>
      <c r="H701" s="2"/>
      <c r="I701" s="1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6.5" customHeight="1">
      <c r="A702" s="51"/>
      <c r="B702" s="47"/>
      <c r="C702" s="428"/>
      <c r="D702" s="48"/>
      <c r="E702" s="50"/>
      <c r="F702" s="48"/>
      <c r="G702" s="12"/>
      <c r="H702" s="2"/>
      <c r="I702" s="1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6.5" customHeight="1">
      <c r="A703" s="51"/>
      <c r="B703" s="47"/>
      <c r="C703" s="428"/>
      <c r="D703" s="48"/>
      <c r="E703" s="50"/>
      <c r="F703" s="48"/>
      <c r="G703" s="12"/>
      <c r="H703" s="2"/>
      <c r="I703" s="1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6.5" customHeight="1">
      <c r="A704" s="51"/>
      <c r="B704" s="47"/>
      <c r="C704" s="428"/>
      <c r="D704" s="48"/>
      <c r="E704" s="50"/>
      <c r="F704" s="48"/>
      <c r="G704" s="12"/>
      <c r="H704" s="2"/>
      <c r="I704" s="1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6.5" customHeight="1">
      <c r="A705" s="51"/>
      <c r="B705" s="47"/>
      <c r="C705" s="428"/>
      <c r="D705" s="48"/>
      <c r="E705" s="50"/>
      <c r="F705" s="48"/>
      <c r="G705" s="12"/>
      <c r="H705" s="2"/>
      <c r="I705" s="1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6.5" customHeight="1">
      <c r="A706" s="51"/>
      <c r="B706" s="47"/>
      <c r="C706" s="428"/>
      <c r="D706" s="48"/>
      <c r="E706" s="50"/>
      <c r="F706" s="48"/>
      <c r="G706" s="12"/>
      <c r="H706" s="2"/>
      <c r="I706" s="1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6.5" customHeight="1">
      <c r="A707" s="51"/>
      <c r="B707" s="47"/>
      <c r="C707" s="428"/>
      <c r="D707" s="48"/>
      <c r="E707" s="50"/>
      <c r="F707" s="48"/>
      <c r="G707" s="12"/>
      <c r="H707" s="2"/>
      <c r="I707" s="1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6.5" customHeight="1">
      <c r="A708" s="51"/>
      <c r="B708" s="47"/>
      <c r="C708" s="428"/>
      <c r="D708" s="48"/>
      <c r="E708" s="50"/>
      <c r="F708" s="48"/>
      <c r="G708" s="12"/>
      <c r="H708" s="2"/>
      <c r="I708" s="1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6.5" customHeight="1">
      <c r="A709" s="51"/>
      <c r="B709" s="47"/>
      <c r="C709" s="428"/>
      <c r="D709" s="48"/>
      <c r="E709" s="50"/>
      <c r="F709" s="48"/>
      <c r="G709" s="12"/>
      <c r="H709" s="2"/>
      <c r="I709" s="1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6.5" customHeight="1">
      <c r="A710" s="51"/>
      <c r="B710" s="47"/>
      <c r="C710" s="428"/>
      <c r="D710" s="48"/>
      <c r="E710" s="50"/>
      <c r="F710" s="48"/>
      <c r="G710" s="12"/>
      <c r="H710" s="2"/>
      <c r="I710" s="1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6.5" customHeight="1">
      <c r="A711" s="51"/>
      <c r="B711" s="47"/>
      <c r="C711" s="428"/>
      <c r="D711" s="48"/>
      <c r="E711" s="50"/>
      <c r="F711" s="48"/>
      <c r="G711" s="12"/>
      <c r="H711" s="2"/>
      <c r="I711" s="1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6.5" customHeight="1">
      <c r="A712" s="51"/>
      <c r="B712" s="47"/>
      <c r="C712" s="428"/>
      <c r="D712" s="48"/>
      <c r="E712" s="50"/>
      <c r="F712" s="48"/>
      <c r="G712" s="12"/>
      <c r="H712" s="2"/>
      <c r="I712" s="1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6.5" customHeight="1">
      <c r="A713" s="51"/>
      <c r="B713" s="47"/>
      <c r="C713" s="428"/>
      <c r="D713" s="48"/>
      <c r="E713" s="50"/>
      <c r="F713" s="48"/>
      <c r="G713" s="12"/>
      <c r="H713" s="2"/>
      <c r="I713" s="1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6.5" customHeight="1">
      <c r="A714" s="51"/>
      <c r="B714" s="47"/>
      <c r="C714" s="428"/>
      <c r="D714" s="48"/>
      <c r="E714" s="50"/>
      <c r="F714" s="48"/>
      <c r="G714" s="12"/>
      <c r="H714" s="2"/>
      <c r="I714" s="1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6.5" customHeight="1">
      <c r="A715" s="51"/>
      <c r="B715" s="47"/>
      <c r="C715" s="428"/>
      <c r="D715" s="48"/>
      <c r="E715" s="50"/>
      <c r="F715" s="48"/>
      <c r="G715" s="12"/>
      <c r="H715" s="2"/>
      <c r="I715" s="1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6.5" customHeight="1">
      <c r="A716" s="51"/>
      <c r="B716" s="47"/>
      <c r="C716" s="428"/>
      <c r="D716" s="48"/>
      <c r="E716" s="50"/>
      <c r="F716" s="48"/>
      <c r="G716" s="12"/>
      <c r="H716" s="2"/>
      <c r="I716" s="1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6.5" customHeight="1">
      <c r="A717" s="51"/>
      <c r="B717" s="47"/>
      <c r="C717" s="428"/>
      <c r="D717" s="48"/>
      <c r="E717" s="50"/>
      <c r="F717" s="48"/>
      <c r="G717" s="12"/>
      <c r="H717" s="2"/>
      <c r="I717" s="1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6.5" customHeight="1">
      <c r="A718" s="51"/>
      <c r="B718" s="47"/>
      <c r="C718" s="428"/>
      <c r="D718" s="48"/>
      <c r="E718" s="50"/>
      <c r="F718" s="48"/>
      <c r="G718" s="12"/>
      <c r="H718" s="2"/>
      <c r="I718" s="1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6.5" customHeight="1">
      <c r="A719" s="51"/>
      <c r="B719" s="47"/>
      <c r="C719" s="428"/>
      <c r="D719" s="48"/>
      <c r="E719" s="50"/>
      <c r="F719" s="48"/>
      <c r="G719" s="12"/>
      <c r="H719" s="2"/>
      <c r="I719" s="1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6.5" customHeight="1">
      <c r="A720" s="51"/>
      <c r="B720" s="47"/>
      <c r="C720" s="428"/>
      <c r="D720" s="48"/>
      <c r="E720" s="50"/>
      <c r="F720" s="48"/>
      <c r="G720" s="12"/>
      <c r="H720" s="2"/>
      <c r="I720" s="1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6.5" customHeight="1">
      <c r="A721" s="51"/>
      <c r="B721" s="47"/>
      <c r="C721" s="428"/>
      <c r="D721" s="48"/>
      <c r="E721" s="50"/>
      <c r="F721" s="48"/>
      <c r="G721" s="12"/>
      <c r="H721" s="2"/>
      <c r="I721" s="1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6.5" customHeight="1">
      <c r="A722" s="51"/>
      <c r="B722" s="47"/>
      <c r="C722" s="428"/>
      <c r="D722" s="48"/>
      <c r="E722" s="50"/>
      <c r="F722" s="48"/>
      <c r="G722" s="12"/>
      <c r="H722" s="2"/>
      <c r="I722" s="1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6.5" customHeight="1">
      <c r="A723" s="51"/>
      <c r="B723" s="47"/>
      <c r="C723" s="428"/>
      <c r="D723" s="48"/>
      <c r="E723" s="50"/>
      <c r="F723" s="48"/>
      <c r="G723" s="12"/>
      <c r="H723" s="2"/>
      <c r="I723" s="1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6.5" customHeight="1">
      <c r="A724" s="51"/>
      <c r="B724" s="47"/>
      <c r="C724" s="428"/>
      <c r="D724" s="48"/>
      <c r="E724" s="50"/>
      <c r="F724" s="48"/>
      <c r="G724" s="12"/>
      <c r="H724" s="2"/>
      <c r="I724" s="1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6.5" customHeight="1">
      <c r="A725" s="51"/>
      <c r="B725" s="47"/>
      <c r="C725" s="428"/>
      <c r="D725" s="48"/>
      <c r="E725" s="50"/>
      <c r="F725" s="48"/>
      <c r="G725" s="12"/>
      <c r="H725" s="2"/>
      <c r="I725" s="1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6.5" customHeight="1">
      <c r="A726" s="51"/>
      <c r="B726" s="47"/>
      <c r="C726" s="428"/>
      <c r="D726" s="48"/>
      <c r="E726" s="50"/>
      <c r="F726" s="48"/>
      <c r="G726" s="12"/>
      <c r="H726" s="2"/>
      <c r="I726" s="1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6.5" customHeight="1">
      <c r="A727" s="51"/>
      <c r="B727" s="47"/>
      <c r="C727" s="428"/>
      <c r="D727" s="48"/>
      <c r="E727" s="50"/>
      <c r="F727" s="48"/>
      <c r="G727" s="12"/>
      <c r="H727" s="2"/>
      <c r="I727" s="1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6.5" customHeight="1">
      <c r="A728" s="51"/>
      <c r="B728" s="47"/>
      <c r="C728" s="428"/>
      <c r="D728" s="48"/>
      <c r="E728" s="50"/>
      <c r="F728" s="48"/>
      <c r="G728" s="12"/>
      <c r="H728" s="2"/>
      <c r="I728" s="1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6.5" customHeight="1">
      <c r="A729" s="51"/>
      <c r="B729" s="47"/>
      <c r="C729" s="428"/>
      <c r="D729" s="48"/>
      <c r="E729" s="50"/>
      <c r="F729" s="48"/>
      <c r="G729" s="12"/>
      <c r="H729" s="2"/>
      <c r="I729" s="1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6.5" customHeight="1">
      <c r="A730" s="51"/>
      <c r="B730" s="47"/>
      <c r="C730" s="428"/>
      <c r="D730" s="48"/>
      <c r="E730" s="50"/>
      <c r="F730" s="48"/>
      <c r="G730" s="12"/>
      <c r="H730" s="2"/>
      <c r="I730" s="1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6.5" customHeight="1">
      <c r="A731" s="51"/>
      <c r="B731" s="47"/>
      <c r="C731" s="428"/>
      <c r="D731" s="48"/>
      <c r="E731" s="50"/>
      <c r="F731" s="48"/>
      <c r="G731" s="12"/>
      <c r="H731" s="2"/>
      <c r="I731" s="1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6.5" customHeight="1">
      <c r="A732" s="51"/>
      <c r="B732" s="47"/>
      <c r="C732" s="428"/>
      <c r="D732" s="48"/>
      <c r="E732" s="50"/>
      <c r="F732" s="48"/>
      <c r="G732" s="12"/>
      <c r="H732" s="2"/>
      <c r="I732" s="1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6.5" customHeight="1">
      <c r="A733" s="51"/>
      <c r="B733" s="47"/>
      <c r="C733" s="428"/>
      <c r="D733" s="48"/>
      <c r="E733" s="50"/>
      <c r="F733" s="48"/>
      <c r="G733" s="12"/>
      <c r="H733" s="2"/>
      <c r="I733" s="1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6.5" customHeight="1">
      <c r="A734" s="51"/>
      <c r="B734" s="47"/>
      <c r="C734" s="428"/>
      <c r="D734" s="48"/>
      <c r="E734" s="50"/>
      <c r="F734" s="48"/>
      <c r="G734" s="12"/>
      <c r="H734" s="2"/>
      <c r="I734" s="1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6.5" customHeight="1">
      <c r="A735" s="51"/>
      <c r="B735" s="47"/>
      <c r="C735" s="428"/>
      <c r="D735" s="48"/>
      <c r="E735" s="50"/>
      <c r="F735" s="48"/>
      <c r="G735" s="12"/>
      <c r="H735" s="2"/>
      <c r="I735" s="1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6.5" customHeight="1">
      <c r="A736" s="51"/>
      <c r="B736" s="47"/>
      <c r="C736" s="428"/>
      <c r="D736" s="48"/>
      <c r="E736" s="50"/>
      <c r="F736" s="48"/>
      <c r="G736" s="12"/>
      <c r="H736" s="2"/>
      <c r="I736" s="1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6.5" customHeight="1">
      <c r="A737" s="51"/>
      <c r="B737" s="47"/>
      <c r="C737" s="428"/>
      <c r="D737" s="48"/>
      <c r="E737" s="50"/>
      <c r="F737" s="48"/>
      <c r="G737" s="12"/>
      <c r="H737" s="2"/>
      <c r="I737" s="1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6.5" customHeight="1">
      <c r="A738" s="51"/>
      <c r="B738" s="47"/>
      <c r="C738" s="428"/>
      <c r="D738" s="48"/>
      <c r="E738" s="50"/>
      <c r="F738" s="48"/>
      <c r="G738" s="12"/>
      <c r="H738" s="2"/>
      <c r="I738" s="1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6.5" customHeight="1">
      <c r="A739" s="51"/>
      <c r="B739" s="47"/>
      <c r="C739" s="428"/>
      <c r="D739" s="48"/>
      <c r="E739" s="50"/>
      <c r="F739" s="48"/>
      <c r="G739" s="12"/>
      <c r="H739" s="2"/>
      <c r="I739" s="1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6.5" customHeight="1">
      <c r="A740" s="51"/>
      <c r="B740" s="47"/>
      <c r="C740" s="428"/>
      <c r="D740" s="48"/>
      <c r="E740" s="50"/>
      <c r="F740" s="48"/>
      <c r="G740" s="12"/>
      <c r="H740" s="2"/>
      <c r="I740" s="1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6.5" customHeight="1">
      <c r="A741" s="51"/>
      <c r="B741" s="47"/>
      <c r="C741" s="428"/>
      <c r="D741" s="48"/>
      <c r="E741" s="50"/>
      <c r="F741" s="48"/>
      <c r="G741" s="12"/>
      <c r="H741" s="2"/>
      <c r="I741" s="1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6.5" customHeight="1">
      <c r="A742" s="51"/>
      <c r="B742" s="47"/>
      <c r="C742" s="428"/>
      <c r="D742" s="48"/>
      <c r="E742" s="50"/>
      <c r="F742" s="48"/>
      <c r="G742" s="12"/>
      <c r="H742" s="2"/>
      <c r="I742" s="1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6.5" customHeight="1">
      <c r="A743" s="51"/>
      <c r="B743" s="47"/>
      <c r="C743" s="428"/>
      <c r="D743" s="48"/>
      <c r="E743" s="50"/>
      <c r="F743" s="48"/>
      <c r="G743" s="12"/>
      <c r="H743" s="2"/>
      <c r="I743" s="1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6.5" customHeight="1">
      <c r="A744" s="51"/>
      <c r="B744" s="47"/>
      <c r="C744" s="428"/>
      <c r="D744" s="48"/>
      <c r="E744" s="50"/>
      <c r="F744" s="48"/>
      <c r="G744" s="12"/>
      <c r="H744" s="2"/>
      <c r="I744" s="1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6.5" customHeight="1">
      <c r="A745" s="51"/>
      <c r="B745" s="47"/>
      <c r="C745" s="428"/>
      <c r="D745" s="48"/>
      <c r="E745" s="50"/>
      <c r="F745" s="48"/>
      <c r="G745" s="12"/>
      <c r="H745" s="2"/>
      <c r="I745" s="1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6.5" customHeight="1">
      <c r="A746" s="51"/>
      <c r="B746" s="47"/>
      <c r="C746" s="428"/>
      <c r="D746" s="48"/>
      <c r="E746" s="50"/>
      <c r="F746" s="48"/>
      <c r="G746" s="12"/>
      <c r="H746" s="2"/>
      <c r="I746" s="1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6.5" customHeight="1">
      <c r="A747" s="51"/>
      <c r="B747" s="47"/>
      <c r="C747" s="428"/>
      <c r="D747" s="48"/>
      <c r="E747" s="50"/>
      <c r="F747" s="48"/>
      <c r="G747" s="12"/>
      <c r="H747" s="2"/>
      <c r="I747" s="1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6.5" customHeight="1">
      <c r="A748" s="51"/>
      <c r="B748" s="47"/>
      <c r="C748" s="428"/>
      <c r="D748" s="48"/>
      <c r="E748" s="50"/>
      <c r="F748" s="48"/>
      <c r="G748" s="12"/>
      <c r="H748" s="2"/>
      <c r="I748" s="1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6.5" customHeight="1">
      <c r="A749" s="51"/>
      <c r="B749" s="47"/>
      <c r="C749" s="428"/>
      <c r="D749" s="48"/>
      <c r="E749" s="50"/>
      <c r="F749" s="48"/>
      <c r="G749" s="12"/>
      <c r="H749" s="2"/>
      <c r="I749" s="1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6.5" customHeight="1">
      <c r="A750" s="51"/>
      <c r="B750" s="47"/>
      <c r="C750" s="428"/>
      <c r="D750" s="48"/>
      <c r="E750" s="50"/>
      <c r="F750" s="48"/>
      <c r="G750" s="12"/>
      <c r="H750" s="2"/>
      <c r="I750" s="1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6.5" customHeight="1">
      <c r="A751" s="51"/>
      <c r="B751" s="47"/>
      <c r="C751" s="428"/>
      <c r="D751" s="48"/>
      <c r="E751" s="50"/>
      <c r="F751" s="48"/>
      <c r="G751" s="12"/>
      <c r="H751" s="2"/>
      <c r="I751" s="1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6.5" customHeight="1">
      <c r="A752" s="51"/>
      <c r="B752" s="47"/>
      <c r="C752" s="428"/>
      <c r="D752" s="48"/>
      <c r="E752" s="50"/>
      <c r="F752" s="48"/>
      <c r="G752" s="12"/>
      <c r="H752" s="2"/>
      <c r="I752" s="1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6.5" customHeight="1">
      <c r="A753" s="51"/>
      <c r="B753" s="47"/>
      <c r="C753" s="428"/>
      <c r="D753" s="48"/>
      <c r="E753" s="50"/>
      <c r="F753" s="48"/>
      <c r="G753" s="12"/>
      <c r="H753" s="2"/>
      <c r="I753" s="1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6.5" customHeight="1">
      <c r="A754" s="51"/>
      <c r="B754" s="47"/>
      <c r="C754" s="428"/>
      <c r="D754" s="48"/>
      <c r="E754" s="50"/>
      <c r="F754" s="48"/>
      <c r="G754" s="12"/>
      <c r="H754" s="2"/>
      <c r="I754" s="1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6.5" customHeight="1">
      <c r="A755" s="51"/>
      <c r="B755" s="47"/>
      <c r="C755" s="428"/>
      <c r="D755" s="48"/>
      <c r="E755" s="50"/>
      <c r="F755" s="48"/>
      <c r="G755" s="12"/>
      <c r="H755" s="2"/>
      <c r="I755" s="1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6.5" customHeight="1">
      <c r="A756" s="51"/>
      <c r="B756" s="47"/>
      <c r="C756" s="428"/>
      <c r="D756" s="48"/>
      <c r="E756" s="50"/>
      <c r="F756" s="48"/>
      <c r="G756" s="12"/>
      <c r="H756" s="2"/>
      <c r="I756" s="1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6.5" customHeight="1">
      <c r="A757" s="51"/>
      <c r="B757" s="47"/>
      <c r="C757" s="428"/>
      <c r="D757" s="48"/>
      <c r="E757" s="50"/>
      <c r="F757" s="48"/>
      <c r="G757" s="12"/>
      <c r="H757" s="2"/>
      <c r="I757" s="1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6.5" customHeight="1">
      <c r="A758" s="51"/>
      <c r="B758" s="47"/>
      <c r="C758" s="428"/>
      <c r="D758" s="48"/>
      <c r="E758" s="50"/>
      <c r="F758" s="48"/>
      <c r="G758" s="12"/>
      <c r="H758" s="2"/>
      <c r="I758" s="1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6.5" customHeight="1">
      <c r="A759" s="51"/>
      <c r="B759" s="47"/>
      <c r="C759" s="428"/>
      <c r="D759" s="48"/>
      <c r="E759" s="50"/>
      <c r="F759" s="48"/>
      <c r="G759" s="12"/>
      <c r="H759" s="2"/>
      <c r="I759" s="1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6.5" customHeight="1">
      <c r="A760" s="51"/>
      <c r="B760" s="47"/>
      <c r="C760" s="428"/>
      <c r="D760" s="48"/>
      <c r="E760" s="50"/>
      <c r="F760" s="48"/>
      <c r="G760" s="12"/>
      <c r="H760" s="2"/>
      <c r="I760" s="1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6.5" customHeight="1">
      <c r="A761" s="51"/>
      <c r="B761" s="47"/>
      <c r="C761" s="428"/>
      <c r="D761" s="48"/>
      <c r="E761" s="50"/>
      <c r="F761" s="48"/>
      <c r="G761" s="12"/>
      <c r="H761" s="2"/>
      <c r="I761" s="1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6.5" customHeight="1">
      <c r="A762" s="51"/>
      <c r="B762" s="47"/>
      <c r="C762" s="428"/>
      <c r="D762" s="48"/>
      <c r="E762" s="50"/>
      <c r="F762" s="48"/>
      <c r="G762" s="12"/>
      <c r="H762" s="2"/>
      <c r="I762" s="1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6.5" customHeight="1">
      <c r="A763" s="51"/>
      <c r="B763" s="47"/>
      <c r="C763" s="428"/>
      <c r="D763" s="48"/>
      <c r="E763" s="50"/>
      <c r="F763" s="48"/>
      <c r="G763" s="12"/>
      <c r="H763" s="2"/>
      <c r="I763" s="1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6.5" customHeight="1">
      <c r="A764" s="51"/>
      <c r="B764" s="47"/>
      <c r="C764" s="428"/>
      <c r="D764" s="48"/>
      <c r="E764" s="50"/>
      <c r="F764" s="48"/>
      <c r="G764" s="12"/>
      <c r="H764" s="2"/>
      <c r="I764" s="1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6.5" customHeight="1">
      <c r="A765" s="51"/>
      <c r="B765" s="47"/>
      <c r="C765" s="428"/>
      <c r="D765" s="48"/>
      <c r="E765" s="50"/>
      <c r="F765" s="48"/>
      <c r="G765" s="12"/>
      <c r="H765" s="2"/>
      <c r="I765" s="1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6.5" customHeight="1">
      <c r="A766" s="51"/>
      <c r="B766" s="47"/>
      <c r="C766" s="428"/>
      <c r="D766" s="48"/>
      <c r="E766" s="50"/>
      <c r="F766" s="48"/>
      <c r="G766" s="12"/>
      <c r="H766" s="2"/>
      <c r="I766" s="1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6.5" customHeight="1">
      <c r="A767" s="51"/>
      <c r="B767" s="47"/>
      <c r="C767" s="428"/>
      <c r="D767" s="48"/>
      <c r="E767" s="50"/>
      <c r="F767" s="48"/>
      <c r="G767" s="12"/>
      <c r="H767" s="2"/>
      <c r="I767" s="1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6.5" customHeight="1">
      <c r="A768" s="51"/>
      <c r="B768" s="47"/>
      <c r="C768" s="428"/>
      <c r="D768" s="48"/>
      <c r="E768" s="50"/>
      <c r="F768" s="48"/>
      <c r="G768" s="12"/>
      <c r="H768" s="2"/>
      <c r="I768" s="1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6.5" customHeight="1">
      <c r="A769" s="51"/>
      <c r="B769" s="47"/>
      <c r="C769" s="428"/>
      <c r="D769" s="48"/>
      <c r="E769" s="50"/>
      <c r="F769" s="48"/>
      <c r="G769" s="12"/>
      <c r="H769" s="2"/>
      <c r="I769" s="1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6.5" customHeight="1">
      <c r="A770" s="51"/>
      <c r="B770" s="47"/>
      <c r="C770" s="428"/>
      <c r="D770" s="48"/>
      <c r="E770" s="50"/>
      <c r="F770" s="48"/>
      <c r="G770" s="12"/>
      <c r="H770" s="2"/>
      <c r="I770" s="1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6.5" customHeight="1">
      <c r="A771" s="51"/>
      <c r="B771" s="47"/>
      <c r="C771" s="428"/>
      <c r="D771" s="48"/>
      <c r="E771" s="50"/>
      <c r="F771" s="48"/>
      <c r="G771" s="12"/>
      <c r="H771" s="2"/>
      <c r="I771" s="1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6.5" customHeight="1">
      <c r="A772" s="51"/>
      <c r="B772" s="47"/>
      <c r="C772" s="428"/>
      <c r="D772" s="48"/>
      <c r="E772" s="50"/>
      <c r="F772" s="48"/>
      <c r="G772" s="12"/>
      <c r="H772" s="2"/>
      <c r="I772" s="1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6.5" customHeight="1">
      <c r="A773" s="51"/>
      <c r="B773" s="47"/>
      <c r="C773" s="428"/>
      <c r="D773" s="48"/>
      <c r="E773" s="50"/>
      <c r="F773" s="48"/>
      <c r="G773" s="12"/>
      <c r="H773" s="2"/>
      <c r="I773" s="1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6.5" customHeight="1">
      <c r="A774" s="51"/>
      <c r="B774" s="47"/>
      <c r="C774" s="428"/>
      <c r="D774" s="48"/>
      <c r="E774" s="50"/>
      <c r="F774" s="48"/>
      <c r="G774" s="12"/>
      <c r="H774" s="2"/>
      <c r="I774" s="1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6.5" customHeight="1">
      <c r="A775" s="51"/>
      <c r="B775" s="47"/>
      <c r="C775" s="428"/>
      <c r="D775" s="48"/>
      <c r="E775" s="50"/>
      <c r="F775" s="48"/>
      <c r="G775" s="12"/>
      <c r="H775" s="2"/>
      <c r="I775" s="1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6.5" customHeight="1">
      <c r="A776" s="51"/>
      <c r="B776" s="47"/>
      <c r="C776" s="428"/>
      <c r="D776" s="48"/>
      <c r="E776" s="50"/>
      <c r="F776" s="48"/>
      <c r="G776" s="12"/>
      <c r="H776" s="2"/>
      <c r="I776" s="1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6.5" customHeight="1">
      <c r="A777" s="51"/>
      <c r="B777" s="47"/>
      <c r="C777" s="428"/>
      <c r="D777" s="48"/>
      <c r="E777" s="50"/>
      <c r="F777" s="48"/>
      <c r="G777" s="12"/>
      <c r="H777" s="2"/>
      <c r="I777" s="1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6.5" customHeight="1">
      <c r="A778" s="51"/>
      <c r="B778" s="47"/>
      <c r="C778" s="428"/>
      <c r="D778" s="48"/>
      <c r="E778" s="50"/>
      <c r="F778" s="48"/>
      <c r="G778" s="12"/>
      <c r="H778" s="2"/>
      <c r="I778" s="1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6.5" customHeight="1">
      <c r="A779" s="51"/>
      <c r="B779" s="47"/>
      <c r="C779" s="428"/>
      <c r="D779" s="48"/>
      <c r="E779" s="50"/>
      <c r="F779" s="48"/>
      <c r="G779" s="12"/>
      <c r="H779" s="2"/>
      <c r="I779" s="1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6.5" customHeight="1">
      <c r="A780" s="51"/>
      <c r="B780" s="47"/>
      <c r="C780" s="428"/>
      <c r="D780" s="48"/>
      <c r="E780" s="50"/>
      <c r="F780" s="48"/>
      <c r="G780" s="12"/>
      <c r="H780" s="2"/>
      <c r="I780" s="1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6.5" customHeight="1">
      <c r="A781" s="51"/>
      <c r="B781" s="47"/>
      <c r="C781" s="428"/>
      <c r="D781" s="48"/>
      <c r="E781" s="50"/>
      <c r="F781" s="48"/>
      <c r="G781" s="12"/>
      <c r="H781" s="2"/>
      <c r="I781" s="1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6.5" customHeight="1">
      <c r="A782" s="51"/>
      <c r="B782" s="47"/>
      <c r="C782" s="428"/>
      <c r="D782" s="48"/>
      <c r="E782" s="50"/>
      <c r="F782" s="48"/>
      <c r="G782" s="12"/>
      <c r="H782" s="2"/>
      <c r="I782" s="1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6.5" customHeight="1">
      <c r="A783" s="51"/>
      <c r="B783" s="47"/>
      <c r="C783" s="428"/>
      <c r="D783" s="48"/>
      <c r="E783" s="50"/>
      <c r="F783" s="48"/>
      <c r="G783" s="12"/>
      <c r="H783" s="2"/>
      <c r="I783" s="1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6.5" customHeight="1">
      <c r="A784" s="51"/>
      <c r="B784" s="47"/>
      <c r="C784" s="428"/>
      <c r="D784" s="48"/>
      <c r="E784" s="50"/>
      <c r="F784" s="48"/>
      <c r="G784" s="12"/>
      <c r="H784" s="2"/>
      <c r="I784" s="1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6.5" customHeight="1">
      <c r="A785" s="51"/>
      <c r="B785" s="47"/>
      <c r="C785" s="428"/>
      <c r="D785" s="48"/>
      <c r="E785" s="50"/>
      <c r="F785" s="48"/>
      <c r="G785" s="12"/>
      <c r="H785" s="2"/>
      <c r="I785" s="1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6.5" customHeight="1">
      <c r="A786" s="51"/>
      <c r="B786" s="47"/>
      <c r="C786" s="428"/>
      <c r="D786" s="48"/>
      <c r="E786" s="50"/>
      <c r="F786" s="48"/>
      <c r="G786" s="12"/>
      <c r="H786" s="2"/>
      <c r="I786" s="1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6.5" customHeight="1">
      <c r="A787" s="51"/>
      <c r="B787" s="47"/>
      <c r="C787" s="428"/>
      <c r="D787" s="48"/>
      <c r="E787" s="50"/>
      <c r="F787" s="48"/>
      <c r="G787" s="12"/>
      <c r="H787" s="2"/>
      <c r="I787" s="1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6.5" customHeight="1">
      <c r="A788" s="51"/>
      <c r="B788" s="47"/>
      <c r="C788" s="428"/>
      <c r="D788" s="48"/>
      <c r="E788" s="50"/>
      <c r="F788" s="48"/>
      <c r="G788" s="12"/>
      <c r="H788" s="2"/>
      <c r="I788" s="1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6.5" customHeight="1">
      <c r="A789" s="51"/>
      <c r="B789" s="47"/>
      <c r="C789" s="428"/>
      <c r="D789" s="48"/>
      <c r="E789" s="50"/>
      <c r="F789" s="48"/>
      <c r="G789" s="12"/>
      <c r="H789" s="2"/>
      <c r="I789" s="1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6.5" customHeight="1">
      <c r="A790" s="51"/>
      <c r="B790" s="47"/>
      <c r="C790" s="428"/>
      <c r="D790" s="48"/>
      <c r="E790" s="50"/>
      <c r="F790" s="48"/>
      <c r="G790" s="12"/>
      <c r="H790" s="2"/>
      <c r="I790" s="1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6.5" customHeight="1">
      <c r="A791" s="51"/>
      <c r="B791" s="47"/>
      <c r="C791" s="428"/>
      <c r="D791" s="48"/>
      <c r="E791" s="50"/>
      <c r="F791" s="48"/>
      <c r="G791" s="12"/>
      <c r="H791" s="2"/>
      <c r="I791" s="1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6.5" customHeight="1">
      <c r="A792" s="51"/>
      <c r="B792" s="47"/>
      <c r="C792" s="428"/>
      <c r="D792" s="48"/>
      <c r="E792" s="50"/>
      <c r="F792" s="48"/>
      <c r="G792" s="12"/>
      <c r="H792" s="2"/>
      <c r="I792" s="1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6.5" customHeight="1">
      <c r="A793" s="51"/>
      <c r="B793" s="47"/>
      <c r="C793" s="428"/>
      <c r="D793" s="48"/>
      <c r="E793" s="50"/>
      <c r="F793" s="48"/>
      <c r="G793" s="12"/>
      <c r="H793" s="2"/>
      <c r="I793" s="1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6.5" customHeight="1">
      <c r="A794" s="51"/>
      <c r="B794" s="47"/>
      <c r="C794" s="428"/>
      <c r="D794" s="48"/>
      <c r="E794" s="50"/>
      <c r="F794" s="48"/>
      <c r="G794" s="12"/>
      <c r="H794" s="2"/>
      <c r="I794" s="1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6.5" customHeight="1">
      <c r="A795" s="51"/>
      <c r="B795" s="47"/>
      <c r="C795" s="428"/>
      <c r="D795" s="48"/>
      <c r="E795" s="50"/>
      <c r="F795" s="48"/>
      <c r="G795" s="12"/>
      <c r="H795" s="2"/>
      <c r="I795" s="1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6.5" customHeight="1">
      <c r="A796" s="51"/>
      <c r="B796" s="47"/>
      <c r="C796" s="428"/>
      <c r="D796" s="48"/>
      <c r="E796" s="50"/>
      <c r="F796" s="48"/>
      <c r="G796" s="12"/>
      <c r="H796" s="2"/>
      <c r="I796" s="1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6.5" customHeight="1">
      <c r="A797" s="51"/>
      <c r="B797" s="47"/>
      <c r="C797" s="428"/>
      <c r="D797" s="48"/>
      <c r="E797" s="50"/>
      <c r="F797" s="48"/>
      <c r="G797" s="12"/>
      <c r="H797" s="2"/>
      <c r="I797" s="1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6.5" customHeight="1">
      <c r="A798" s="51"/>
      <c r="B798" s="47"/>
      <c r="C798" s="428"/>
      <c r="D798" s="48"/>
      <c r="E798" s="50"/>
      <c r="F798" s="48"/>
      <c r="G798" s="12"/>
      <c r="H798" s="2"/>
      <c r="I798" s="1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6.5" customHeight="1">
      <c r="A799" s="51"/>
      <c r="B799" s="47"/>
      <c r="C799" s="428"/>
      <c r="D799" s="48"/>
      <c r="E799" s="50"/>
      <c r="F799" s="48"/>
      <c r="G799" s="12"/>
      <c r="H799" s="2"/>
      <c r="I799" s="1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6.5" customHeight="1">
      <c r="A800" s="51"/>
      <c r="B800" s="47"/>
      <c r="C800" s="428"/>
      <c r="D800" s="48"/>
      <c r="E800" s="50"/>
      <c r="F800" s="48"/>
      <c r="G800" s="12"/>
      <c r="H800" s="2"/>
      <c r="I800" s="1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6.5" customHeight="1">
      <c r="A801" s="51"/>
      <c r="B801" s="47"/>
      <c r="C801" s="428"/>
      <c r="D801" s="48"/>
      <c r="E801" s="50"/>
      <c r="F801" s="48"/>
      <c r="G801" s="12"/>
      <c r="H801" s="2"/>
      <c r="I801" s="1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6.5" customHeight="1">
      <c r="A802" s="51"/>
      <c r="B802" s="47"/>
      <c r="C802" s="428"/>
      <c r="D802" s="48"/>
      <c r="E802" s="50"/>
      <c r="F802" s="48"/>
      <c r="G802" s="12"/>
      <c r="H802" s="2"/>
      <c r="I802" s="1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6.5" customHeight="1">
      <c r="A803" s="51"/>
      <c r="B803" s="47"/>
      <c r="C803" s="428"/>
      <c r="D803" s="48"/>
      <c r="E803" s="50"/>
      <c r="F803" s="48"/>
      <c r="G803" s="12"/>
      <c r="H803" s="2"/>
      <c r="I803" s="1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6.5" customHeight="1">
      <c r="A804" s="51"/>
      <c r="B804" s="47"/>
      <c r="C804" s="428"/>
      <c r="D804" s="48"/>
      <c r="E804" s="50"/>
      <c r="F804" s="48"/>
      <c r="G804" s="12"/>
      <c r="H804" s="2"/>
      <c r="I804" s="1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6.5" customHeight="1">
      <c r="A805" s="51"/>
      <c r="B805" s="47"/>
      <c r="C805" s="428"/>
      <c r="D805" s="48"/>
      <c r="E805" s="50"/>
      <c r="F805" s="48"/>
      <c r="G805" s="12"/>
      <c r="H805" s="2"/>
      <c r="I805" s="1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6.5" customHeight="1">
      <c r="A806" s="51"/>
      <c r="B806" s="47"/>
      <c r="C806" s="428"/>
      <c r="D806" s="48"/>
      <c r="E806" s="50"/>
      <c r="F806" s="48"/>
      <c r="G806" s="12"/>
      <c r="H806" s="2"/>
      <c r="I806" s="1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6.5" customHeight="1">
      <c r="A807" s="51"/>
      <c r="B807" s="47"/>
      <c r="C807" s="428"/>
      <c r="D807" s="48"/>
      <c r="E807" s="50"/>
      <c r="F807" s="48"/>
      <c r="G807" s="12"/>
      <c r="H807" s="2"/>
      <c r="I807" s="1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6.5" customHeight="1">
      <c r="A808" s="51"/>
      <c r="B808" s="47"/>
      <c r="C808" s="428"/>
      <c r="D808" s="48"/>
      <c r="E808" s="50"/>
      <c r="F808" s="48"/>
      <c r="G808" s="12"/>
      <c r="H808" s="2"/>
      <c r="I808" s="1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6.5" customHeight="1">
      <c r="A809" s="51"/>
      <c r="B809" s="47"/>
      <c r="C809" s="428"/>
      <c r="D809" s="48"/>
      <c r="E809" s="50"/>
      <c r="F809" s="48"/>
      <c r="G809" s="12"/>
      <c r="H809" s="2"/>
      <c r="I809" s="1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6.5" customHeight="1">
      <c r="A810" s="51"/>
      <c r="B810" s="47"/>
      <c r="C810" s="428"/>
      <c r="D810" s="48"/>
      <c r="E810" s="50"/>
      <c r="F810" s="48"/>
      <c r="G810" s="12"/>
      <c r="H810" s="2"/>
      <c r="I810" s="1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6.5" customHeight="1">
      <c r="A811" s="51"/>
      <c r="B811" s="47"/>
      <c r="C811" s="428"/>
      <c r="D811" s="48"/>
      <c r="E811" s="50"/>
      <c r="F811" s="48"/>
      <c r="G811" s="12"/>
      <c r="H811" s="2"/>
      <c r="I811" s="1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6.5" customHeight="1">
      <c r="A812" s="51"/>
      <c r="B812" s="47"/>
      <c r="C812" s="428"/>
      <c r="D812" s="48"/>
      <c r="E812" s="50"/>
      <c r="F812" s="48"/>
      <c r="G812" s="12"/>
      <c r="H812" s="2"/>
      <c r="I812" s="1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6.5" customHeight="1">
      <c r="A813" s="51"/>
      <c r="B813" s="47"/>
      <c r="C813" s="428"/>
      <c r="D813" s="48"/>
      <c r="E813" s="50"/>
      <c r="F813" s="48"/>
      <c r="G813" s="12"/>
      <c r="H813" s="2"/>
      <c r="I813" s="1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6.5" customHeight="1">
      <c r="A814" s="51"/>
      <c r="B814" s="47"/>
      <c r="C814" s="428"/>
      <c r="D814" s="48"/>
      <c r="E814" s="50"/>
      <c r="F814" s="48"/>
      <c r="G814" s="12"/>
      <c r="H814" s="2"/>
      <c r="I814" s="1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6.5" customHeight="1">
      <c r="A815" s="51"/>
      <c r="B815" s="47"/>
      <c r="C815" s="428"/>
      <c r="D815" s="48"/>
      <c r="E815" s="50"/>
      <c r="F815" s="48"/>
      <c r="G815" s="12"/>
      <c r="H815" s="2"/>
      <c r="I815" s="1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6.5" customHeight="1">
      <c r="A816" s="51"/>
      <c r="B816" s="47"/>
      <c r="C816" s="428"/>
      <c r="D816" s="48"/>
      <c r="E816" s="50"/>
      <c r="F816" s="48"/>
      <c r="G816" s="12"/>
      <c r="H816" s="2"/>
      <c r="I816" s="1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6.5" customHeight="1">
      <c r="A817" s="51"/>
      <c r="B817" s="47"/>
      <c r="C817" s="428"/>
      <c r="D817" s="48"/>
      <c r="E817" s="50"/>
      <c r="F817" s="48"/>
      <c r="G817" s="12"/>
      <c r="H817" s="2"/>
      <c r="I817" s="1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6.5" customHeight="1">
      <c r="A818" s="51"/>
      <c r="B818" s="47"/>
      <c r="C818" s="428"/>
      <c r="D818" s="48"/>
      <c r="E818" s="50"/>
      <c r="F818" s="48"/>
      <c r="G818" s="12"/>
      <c r="H818" s="2"/>
      <c r="I818" s="1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6.5" customHeight="1">
      <c r="A819" s="51"/>
      <c r="B819" s="47"/>
      <c r="C819" s="428"/>
      <c r="D819" s="48"/>
      <c r="E819" s="50"/>
      <c r="F819" s="48"/>
      <c r="G819" s="12"/>
      <c r="H819" s="2"/>
      <c r="I819" s="1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6.5" customHeight="1">
      <c r="A820" s="51"/>
      <c r="B820" s="47"/>
      <c r="C820" s="428"/>
      <c r="D820" s="48"/>
      <c r="E820" s="50"/>
      <c r="F820" s="48"/>
      <c r="G820" s="12"/>
      <c r="H820" s="2"/>
      <c r="I820" s="1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6.5" customHeight="1">
      <c r="A821" s="51"/>
      <c r="B821" s="47"/>
      <c r="C821" s="428"/>
      <c r="D821" s="48"/>
      <c r="E821" s="50"/>
      <c r="F821" s="48"/>
      <c r="G821" s="12"/>
      <c r="H821" s="2"/>
      <c r="I821" s="1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6.5" customHeight="1">
      <c r="A822" s="51"/>
      <c r="B822" s="47"/>
      <c r="C822" s="428"/>
      <c r="D822" s="48"/>
      <c r="E822" s="50"/>
      <c r="F822" s="48"/>
      <c r="G822" s="12"/>
      <c r="H822" s="2"/>
      <c r="I822" s="1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6.5" customHeight="1">
      <c r="A823" s="51"/>
      <c r="B823" s="47"/>
      <c r="C823" s="428"/>
      <c r="D823" s="48"/>
      <c r="E823" s="50"/>
      <c r="F823" s="48"/>
      <c r="G823" s="12"/>
      <c r="H823" s="2"/>
      <c r="I823" s="1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6.5" customHeight="1">
      <c r="A824" s="51"/>
      <c r="B824" s="47"/>
      <c r="C824" s="428"/>
      <c r="D824" s="48"/>
      <c r="E824" s="50"/>
      <c r="F824" s="48"/>
      <c r="G824" s="12"/>
      <c r="H824" s="2"/>
      <c r="I824" s="1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6.5" customHeight="1">
      <c r="A825" s="51"/>
      <c r="B825" s="47"/>
      <c r="C825" s="428"/>
      <c r="D825" s="48"/>
      <c r="E825" s="50"/>
      <c r="F825" s="48"/>
      <c r="G825" s="12"/>
      <c r="H825" s="2"/>
      <c r="I825" s="1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6.5" customHeight="1">
      <c r="A826" s="51"/>
      <c r="B826" s="47"/>
      <c r="C826" s="428"/>
      <c r="D826" s="48"/>
      <c r="E826" s="50"/>
      <c r="F826" s="48"/>
      <c r="G826" s="12"/>
      <c r="H826" s="2"/>
      <c r="I826" s="1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6.5" customHeight="1">
      <c r="A827" s="51"/>
      <c r="B827" s="47"/>
      <c r="C827" s="428"/>
      <c r="D827" s="48"/>
      <c r="E827" s="50"/>
      <c r="F827" s="48"/>
      <c r="G827" s="12"/>
      <c r="H827" s="2"/>
      <c r="I827" s="1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6.5" customHeight="1">
      <c r="A828" s="51"/>
      <c r="B828" s="47"/>
      <c r="C828" s="428"/>
      <c r="D828" s="48"/>
      <c r="E828" s="50"/>
      <c r="F828" s="48"/>
      <c r="G828" s="12"/>
      <c r="H828" s="2"/>
      <c r="I828" s="1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6.5" customHeight="1">
      <c r="A829" s="51"/>
      <c r="B829" s="47"/>
      <c r="C829" s="428"/>
      <c r="D829" s="48"/>
      <c r="E829" s="50"/>
      <c r="F829" s="48"/>
      <c r="G829" s="12"/>
      <c r="H829" s="2"/>
      <c r="I829" s="1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6.5" customHeight="1">
      <c r="A830" s="51"/>
      <c r="B830" s="47"/>
      <c r="C830" s="428"/>
      <c r="D830" s="48"/>
      <c r="E830" s="50"/>
      <c r="F830" s="48"/>
      <c r="G830" s="12"/>
      <c r="H830" s="2"/>
      <c r="I830" s="1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6.5" customHeight="1">
      <c r="A831" s="51"/>
      <c r="B831" s="47"/>
      <c r="C831" s="428"/>
      <c r="D831" s="48"/>
      <c r="E831" s="50"/>
      <c r="F831" s="48"/>
      <c r="G831" s="12"/>
      <c r="H831" s="2"/>
      <c r="I831" s="1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6.5" customHeight="1">
      <c r="A832" s="51"/>
      <c r="B832" s="47"/>
      <c r="C832" s="428"/>
      <c r="D832" s="48"/>
      <c r="E832" s="50"/>
      <c r="F832" s="48"/>
      <c r="G832" s="12"/>
      <c r="H832" s="2"/>
      <c r="I832" s="1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6.5" customHeight="1">
      <c r="A833" s="51"/>
      <c r="B833" s="47"/>
      <c r="C833" s="428"/>
      <c r="D833" s="48"/>
      <c r="E833" s="50"/>
      <c r="F833" s="48"/>
      <c r="G833" s="12"/>
      <c r="H833" s="2"/>
      <c r="I833" s="1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6.5" customHeight="1">
      <c r="A834" s="51"/>
      <c r="B834" s="47"/>
      <c r="C834" s="428"/>
      <c r="D834" s="48"/>
      <c r="E834" s="50"/>
      <c r="F834" s="48"/>
      <c r="G834" s="12"/>
      <c r="H834" s="2"/>
      <c r="I834" s="1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6.5" customHeight="1">
      <c r="A835" s="51"/>
      <c r="B835" s="47"/>
      <c r="C835" s="428"/>
      <c r="D835" s="48"/>
      <c r="E835" s="50"/>
      <c r="F835" s="48"/>
      <c r="G835" s="12"/>
      <c r="H835" s="2"/>
      <c r="I835" s="1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6.5" customHeight="1">
      <c r="A836" s="51"/>
      <c r="B836" s="47"/>
      <c r="C836" s="428"/>
      <c r="D836" s="48"/>
      <c r="E836" s="50"/>
      <c r="F836" s="48"/>
      <c r="G836" s="12"/>
      <c r="H836" s="2"/>
      <c r="I836" s="1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6.5" customHeight="1">
      <c r="A837" s="51"/>
      <c r="B837" s="47"/>
      <c r="C837" s="428"/>
      <c r="D837" s="48"/>
      <c r="E837" s="50"/>
      <c r="F837" s="48"/>
      <c r="G837" s="12"/>
      <c r="H837" s="2"/>
      <c r="I837" s="1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6.5" customHeight="1">
      <c r="A838" s="51"/>
      <c r="B838" s="47"/>
      <c r="C838" s="428"/>
      <c r="D838" s="48"/>
      <c r="E838" s="50"/>
      <c r="F838" s="48"/>
      <c r="G838" s="12"/>
      <c r="H838" s="2"/>
      <c r="I838" s="1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6.5" customHeight="1">
      <c r="A839" s="51"/>
      <c r="B839" s="47"/>
      <c r="C839" s="428"/>
      <c r="D839" s="48"/>
      <c r="E839" s="50"/>
      <c r="F839" s="48"/>
      <c r="G839" s="12"/>
      <c r="H839" s="2"/>
      <c r="I839" s="1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6.5" customHeight="1">
      <c r="A840" s="51"/>
      <c r="B840" s="47"/>
      <c r="C840" s="428"/>
      <c r="D840" s="48"/>
      <c r="E840" s="50"/>
      <c r="F840" s="48"/>
      <c r="G840" s="12"/>
      <c r="H840" s="2"/>
      <c r="I840" s="1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6.5" customHeight="1">
      <c r="A841" s="51"/>
      <c r="B841" s="47"/>
      <c r="C841" s="428"/>
      <c r="D841" s="48"/>
      <c r="E841" s="50"/>
      <c r="F841" s="48"/>
      <c r="G841" s="12"/>
      <c r="H841" s="2"/>
      <c r="I841" s="1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6.5" customHeight="1">
      <c r="A842" s="51"/>
      <c r="B842" s="47"/>
      <c r="C842" s="428"/>
      <c r="D842" s="48"/>
      <c r="E842" s="50"/>
      <c r="F842" s="48"/>
      <c r="G842" s="12"/>
      <c r="H842" s="2"/>
      <c r="I842" s="1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6.5" customHeight="1">
      <c r="A843" s="51"/>
      <c r="B843" s="47"/>
      <c r="C843" s="428"/>
      <c r="D843" s="48"/>
      <c r="E843" s="50"/>
      <c r="F843" s="48"/>
      <c r="G843" s="12"/>
      <c r="H843" s="2"/>
      <c r="I843" s="1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6.5" customHeight="1">
      <c r="A844" s="51"/>
      <c r="B844" s="47"/>
      <c r="C844" s="428"/>
      <c r="D844" s="48"/>
      <c r="E844" s="50"/>
      <c r="F844" s="48"/>
      <c r="G844" s="12"/>
      <c r="H844" s="2"/>
      <c r="I844" s="1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6.5" customHeight="1">
      <c r="A845" s="51"/>
      <c r="B845" s="47"/>
      <c r="C845" s="428"/>
      <c r="D845" s="48"/>
      <c r="E845" s="50"/>
      <c r="F845" s="48"/>
      <c r="G845" s="12"/>
      <c r="H845" s="2"/>
      <c r="I845" s="1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6.5" customHeight="1">
      <c r="A846" s="51"/>
      <c r="B846" s="47"/>
      <c r="C846" s="428"/>
      <c r="D846" s="48"/>
      <c r="E846" s="50"/>
      <c r="F846" s="48"/>
      <c r="G846" s="12"/>
      <c r="H846" s="2"/>
      <c r="I846" s="1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6.5" customHeight="1">
      <c r="A847" s="51"/>
      <c r="B847" s="47"/>
      <c r="C847" s="428"/>
      <c r="D847" s="48"/>
      <c r="E847" s="50"/>
      <c r="F847" s="48"/>
      <c r="G847" s="12"/>
      <c r="H847" s="2"/>
      <c r="I847" s="1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6.5" customHeight="1">
      <c r="A848" s="51"/>
      <c r="B848" s="47"/>
      <c r="C848" s="428"/>
      <c r="D848" s="48"/>
      <c r="E848" s="50"/>
      <c r="F848" s="48"/>
      <c r="G848" s="12"/>
      <c r="H848" s="2"/>
      <c r="I848" s="1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6.5" customHeight="1">
      <c r="A849" s="51"/>
      <c r="B849" s="47"/>
      <c r="C849" s="428"/>
      <c r="D849" s="48"/>
      <c r="E849" s="50"/>
      <c r="F849" s="48"/>
      <c r="G849" s="12"/>
      <c r="H849" s="2"/>
      <c r="I849" s="1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6.5" customHeight="1">
      <c r="A850" s="51"/>
      <c r="B850" s="47"/>
      <c r="C850" s="428"/>
      <c r="D850" s="48"/>
      <c r="E850" s="50"/>
      <c r="F850" s="48"/>
      <c r="G850" s="12"/>
      <c r="H850" s="2"/>
      <c r="I850" s="1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6.5" customHeight="1">
      <c r="A851" s="51"/>
      <c r="B851" s="47"/>
      <c r="C851" s="428"/>
      <c r="D851" s="48"/>
      <c r="E851" s="50"/>
      <c r="F851" s="48"/>
      <c r="G851" s="12"/>
      <c r="H851" s="2"/>
      <c r="I851" s="1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6.5" customHeight="1">
      <c r="A852" s="51"/>
      <c r="B852" s="47"/>
      <c r="C852" s="428"/>
      <c r="D852" s="48"/>
      <c r="E852" s="50"/>
      <c r="F852" s="48"/>
      <c r="G852" s="12"/>
      <c r="H852" s="2"/>
      <c r="I852" s="1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6.5" customHeight="1">
      <c r="A853" s="51"/>
      <c r="B853" s="47"/>
      <c r="C853" s="428"/>
      <c r="D853" s="48"/>
      <c r="E853" s="50"/>
      <c r="F853" s="48"/>
      <c r="G853" s="12"/>
      <c r="H853" s="2"/>
      <c r="I853" s="1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6.5" customHeight="1">
      <c r="A854" s="51"/>
      <c r="B854" s="47"/>
      <c r="C854" s="428"/>
      <c r="D854" s="48"/>
      <c r="E854" s="50"/>
      <c r="F854" s="48"/>
      <c r="G854" s="12"/>
      <c r="H854" s="2"/>
      <c r="I854" s="1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6.5" customHeight="1">
      <c r="A855" s="51"/>
      <c r="B855" s="47"/>
      <c r="C855" s="428"/>
      <c r="D855" s="48"/>
      <c r="E855" s="50"/>
      <c r="F855" s="48"/>
      <c r="G855" s="12"/>
      <c r="H855" s="2"/>
      <c r="I855" s="1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6.5" customHeight="1">
      <c r="A856" s="51"/>
      <c r="B856" s="47"/>
      <c r="C856" s="428"/>
      <c r="D856" s="48"/>
      <c r="E856" s="50"/>
      <c r="F856" s="48"/>
      <c r="G856" s="12"/>
      <c r="H856" s="2"/>
      <c r="I856" s="1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6.5" customHeight="1">
      <c r="A857" s="51"/>
      <c r="B857" s="47"/>
      <c r="C857" s="428"/>
      <c r="D857" s="48"/>
      <c r="E857" s="50"/>
      <c r="F857" s="48"/>
      <c r="G857" s="12"/>
      <c r="H857" s="2"/>
      <c r="I857" s="1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6.5" customHeight="1">
      <c r="A858" s="51"/>
      <c r="B858" s="47"/>
      <c r="C858" s="428"/>
      <c r="D858" s="48"/>
      <c r="E858" s="50"/>
      <c r="F858" s="48"/>
      <c r="G858" s="12"/>
      <c r="H858" s="2"/>
      <c r="I858" s="1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6.5" customHeight="1">
      <c r="A859" s="51"/>
      <c r="B859" s="47"/>
      <c r="C859" s="428"/>
      <c r="D859" s="48"/>
      <c r="E859" s="50"/>
      <c r="F859" s="48"/>
      <c r="G859" s="12"/>
      <c r="H859" s="2"/>
      <c r="I859" s="1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6.5" customHeight="1">
      <c r="A860" s="51"/>
      <c r="B860" s="47"/>
      <c r="C860" s="428"/>
      <c r="D860" s="48"/>
      <c r="E860" s="50"/>
      <c r="F860" s="48"/>
      <c r="G860" s="12"/>
      <c r="H860" s="2"/>
      <c r="I860" s="1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6.5" customHeight="1">
      <c r="A861" s="51"/>
      <c r="B861" s="47"/>
      <c r="C861" s="428"/>
      <c r="D861" s="48"/>
      <c r="E861" s="50"/>
      <c r="F861" s="48"/>
      <c r="G861" s="12"/>
      <c r="H861" s="2"/>
      <c r="I861" s="1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6.5" customHeight="1">
      <c r="A862" s="51"/>
      <c r="B862" s="47"/>
      <c r="C862" s="428"/>
      <c r="D862" s="48"/>
      <c r="E862" s="50"/>
      <c r="F862" s="48"/>
      <c r="G862" s="12"/>
      <c r="H862" s="2"/>
      <c r="I862" s="1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6.5" customHeight="1">
      <c r="A863" s="51"/>
      <c r="B863" s="47"/>
      <c r="C863" s="428"/>
      <c r="D863" s="48"/>
      <c r="E863" s="50"/>
      <c r="F863" s="48"/>
      <c r="G863" s="12"/>
      <c r="H863" s="2"/>
      <c r="I863" s="1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6.5" customHeight="1">
      <c r="A864" s="51"/>
      <c r="B864" s="47"/>
      <c r="C864" s="428"/>
      <c r="D864" s="48"/>
      <c r="E864" s="50"/>
      <c r="F864" s="48"/>
      <c r="G864" s="12"/>
      <c r="H864" s="2"/>
      <c r="I864" s="1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6.5" customHeight="1">
      <c r="A865" s="51"/>
      <c r="B865" s="47"/>
      <c r="C865" s="428"/>
      <c r="D865" s="48"/>
      <c r="E865" s="50"/>
      <c r="F865" s="48"/>
      <c r="G865" s="12"/>
      <c r="H865" s="2"/>
      <c r="I865" s="1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6.5" customHeight="1">
      <c r="A866" s="51"/>
      <c r="B866" s="47"/>
      <c r="C866" s="428"/>
      <c r="D866" s="48"/>
      <c r="E866" s="50"/>
      <c r="F866" s="48"/>
      <c r="G866" s="12"/>
      <c r="H866" s="2"/>
      <c r="I866" s="1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6.5" customHeight="1">
      <c r="A867" s="51"/>
      <c r="B867" s="47"/>
      <c r="C867" s="428"/>
      <c r="D867" s="48"/>
      <c r="E867" s="50"/>
      <c r="F867" s="48"/>
      <c r="G867" s="12"/>
      <c r="H867" s="2"/>
      <c r="I867" s="1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6.5" customHeight="1">
      <c r="A868" s="51"/>
      <c r="B868" s="47"/>
      <c r="C868" s="428"/>
      <c r="D868" s="48"/>
      <c r="E868" s="50"/>
      <c r="F868" s="48"/>
      <c r="G868" s="12"/>
      <c r="H868" s="2"/>
      <c r="I868" s="1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6.5" customHeight="1">
      <c r="A869" s="51"/>
      <c r="B869" s="47"/>
      <c r="C869" s="428"/>
      <c r="D869" s="48"/>
      <c r="E869" s="50"/>
      <c r="F869" s="48"/>
      <c r="G869" s="12"/>
      <c r="H869" s="2"/>
      <c r="I869" s="1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6.5" customHeight="1">
      <c r="A870" s="51"/>
      <c r="B870" s="47"/>
      <c r="C870" s="428"/>
      <c r="D870" s="48"/>
      <c r="E870" s="50"/>
      <c r="F870" s="48"/>
      <c r="G870" s="12"/>
      <c r="H870" s="2"/>
      <c r="I870" s="1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6.5" customHeight="1">
      <c r="A871" s="51"/>
      <c r="B871" s="47"/>
      <c r="C871" s="428"/>
      <c r="D871" s="48"/>
      <c r="E871" s="50"/>
      <c r="F871" s="48"/>
      <c r="G871" s="12"/>
      <c r="H871" s="2"/>
      <c r="I871" s="1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6.5" customHeight="1">
      <c r="A872" s="51"/>
      <c r="B872" s="47"/>
      <c r="C872" s="428"/>
      <c r="D872" s="48"/>
      <c r="E872" s="50"/>
      <c r="F872" s="48"/>
      <c r="G872" s="12"/>
      <c r="H872" s="2"/>
      <c r="I872" s="1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6.5" customHeight="1">
      <c r="A873" s="51"/>
      <c r="B873" s="47"/>
      <c r="C873" s="428"/>
      <c r="D873" s="48"/>
      <c r="E873" s="50"/>
      <c r="F873" s="48"/>
      <c r="G873" s="12"/>
      <c r="H873" s="2"/>
      <c r="I873" s="1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6.5" customHeight="1">
      <c r="A874" s="51"/>
      <c r="B874" s="47"/>
      <c r="C874" s="428"/>
      <c r="D874" s="48"/>
      <c r="E874" s="50"/>
      <c r="F874" s="48"/>
      <c r="G874" s="12"/>
      <c r="H874" s="2"/>
      <c r="I874" s="1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6.5" customHeight="1">
      <c r="A875" s="51"/>
      <c r="B875" s="47"/>
      <c r="C875" s="428"/>
      <c r="D875" s="48"/>
      <c r="E875" s="50"/>
      <c r="F875" s="48"/>
      <c r="G875" s="12"/>
      <c r="H875" s="2"/>
      <c r="I875" s="1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6.5" customHeight="1">
      <c r="A876" s="51"/>
      <c r="B876" s="47"/>
      <c r="C876" s="428"/>
      <c r="D876" s="48"/>
      <c r="E876" s="50"/>
      <c r="F876" s="48"/>
      <c r="G876" s="12"/>
      <c r="H876" s="2"/>
      <c r="I876" s="1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6.5" customHeight="1">
      <c r="A877" s="51"/>
      <c r="B877" s="47"/>
      <c r="C877" s="428"/>
      <c r="D877" s="48"/>
      <c r="E877" s="50"/>
      <c r="F877" s="48"/>
      <c r="G877" s="12"/>
      <c r="H877" s="2"/>
      <c r="I877" s="1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6.5" customHeight="1">
      <c r="A878" s="51"/>
      <c r="B878" s="47"/>
      <c r="C878" s="428"/>
      <c r="D878" s="48"/>
      <c r="E878" s="50"/>
      <c r="F878" s="48"/>
      <c r="G878" s="12"/>
      <c r="H878" s="2"/>
      <c r="I878" s="1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6.5" customHeight="1">
      <c r="A879" s="51"/>
      <c r="B879" s="47"/>
      <c r="C879" s="428"/>
      <c r="D879" s="48"/>
      <c r="E879" s="50"/>
      <c r="F879" s="48"/>
      <c r="G879" s="12"/>
      <c r="H879" s="2"/>
      <c r="I879" s="1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6.5" customHeight="1">
      <c r="A880" s="51"/>
      <c r="B880" s="47"/>
      <c r="C880" s="428"/>
      <c r="D880" s="48"/>
      <c r="E880" s="50"/>
      <c r="F880" s="48"/>
      <c r="G880" s="12"/>
      <c r="H880" s="2"/>
      <c r="I880" s="1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6.5" customHeight="1">
      <c r="A881" s="51"/>
      <c r="B881" s="47"/>
      <c r="C881" s="428"/>
      <c r="D881" s="48"/>
      <c r="E881" s="50"/>
      <c r="F881" s="48"/>
      <c r="G881" s="12"/>
      <c r="H881" s="2"/>
      <c r="I881" s="1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6.5" customHeight="1">
      <c r="A882" s="51"/>
      <c r="B882" s="47"/>
      <c r="C882" s="428"/>
      <c r="D882" s="48"/>
      <c r="E882" s="50"/>
      <c r="F882" s="48"/>
      <c r="G882" s="12"/>
      <c r="H882" s="2"/>
      <c r="I882" s="1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6.5" customHeight="1">
      <c r="A883" s="51"/>
      <c r="B883" s="47"/>
      <c r="C883" s="428"/>
      <c r="D883" s="48"/>
      <c r="E883" s="50"/>
      <c r="F883" s="48"/>
      <c r="G883" s="12"/>
      <c r="H883" s="2"/>
      <c r="I883" s="1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6.5" customHeight="1">
      <c r="A884" s="51"/>
      <c r="B884" s="47"/>
      <c r="C884" s="428"/>
      <c r="D884" s="48"/>
      <c r="E884" s="50"/>
      <c r="F884" s="48"/>
      <c r="G884" s="12"/>
      <c r="H884" s="2"/>
      <c r="I884" s="1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6.5" customHeight="1">
      <c r="A885" s="51"/>
      <c r="B885" s="47"/>
      <c r="C885" s="428"/>
      <c r="D885" s="48"/>
      <c r="E885" s="50"/>
      <c r="F885" s="48"/>
      <c r="G885" s="12"/>
      <c r="H885" s="2"/>
      <c r="I885" s="1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6.5" customHeight="1">
      <c r="A886" s="51"/>
      <c r="B886" s="47"/>
      <c r="C886" s="428"/>
      <c r="D886" s="48"/>
      <c r="E886" s="50"/>
      <c r="F886" s="48"/>
      <c r="G886" s="12"/>
      <c r="H886" s="2"/>
      <c r="I886" s="1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6.5" customHeight="1">
      <c r="A887" s="51"/>
      <c r="B887" s="47"/>
      <c r="C887" s="428"/>
      <c r="D887" s="48"/>
      <c r="E887" s="50"/>
      <c r="F887" s="48"/>
      <c r="G887" s="12"/>
      <c r="H887" s="2"/>
      <c r="I887" s="1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6.5" customHeight="1">
      <c r="A888" s="51"/>
      <c r="B888" s="47"/>
      <c r="C888" s="428"/>
      <c r="D888" s="48"/>
      <c r="E888" s="50"/>
      <c r="F888" s="48"/>
      <c r="G888" s="12"/>
      <c r="H888" s="2"/>
      <c r="I888" s="1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6.5" customHeight="1">
      <c r="A889" s="51"/>
      <c r="B889" s="47"/>
      <c r="C889" s="428"/>
      <c r="D889" s="48"/>
      <c r="E889" s="50"/>
      <c r="F889" s="48"/>
      <c r="G889" s="12"/>
      <c r="H889" s="2"/>
      <c r="I889" s="1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6.5" customHeight="1">
      <c r="A890" s="51"/>
      <c r="B890" s="47"/>
      <c r="C890" s="428"/>
      <c r="D890" s="48"/>
      <c r="E890" s="50"/>
      <c r="F890" s="48"/>
      <c r="G890" s="12"/>
      <c r="H890" s="2"/>
      <c r="I890" s="1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6.5" customHeight="1">
      <c r="A891" s="51"/>
      <c r="B891" s="47"/>
      <c r="C891" s="428"/>
      <c r="D891" s="48"/>
      <c r="E891" s="50"/>
      <c r="F891" s="48"/>
      <c r="G891" s="12"/>
      <c r="H891" s="2"/>
      <c r="I891" s="1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6.5" customHeight="1">
      <c r="A892" s="51"/>
      <c r="B892" s="47"/>
      <c r="C892" s="428"/>
      <c r="D892" s="48"/>
      <c r="E892" s="50"/>
      <c r="F892" s="48"/>
      <c r="G892" s="12"/>
      <c r="H892" s="2"/>
      <c r="I892" s="1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6.5" customHeight="1">
      <c r="A893" s="51"/>
      <c r="B893" s="47"/>
      <c r="C893" s="428"/>
      <c r="D893" s="48"/>
      <c r="E893" s="50"/>
      <c r="F893" s="48"/>
      <c r="G893" s="12"/>
      <c r="H893" s="2"/>
      <c r="I893" s="1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6.5" customHeight="1">
      <c r="A894" s="51"/>
      <c r="B894" s="47"/>
      <c r="C894" s="428"/>
      <c r="D894" s="48"/>
      <c r="E894" s="50"/>
      <c r="F894" s="48"/>
      <c r="G894" s="12"/>
      <c r="H894" s="2"/>
      <c r="I894" s="1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6.5" customHeight="1">
      <c r="A895" s="51"/>
      <c r="B895" s="47"/>
      <c r="C895" s="428"/>
      <c r="D895" s="48"/>
      <c r="E895" s="50"/>
      <c r="F895" s="48"/>
      <c r="G895" s="12"/>
      <c r="H895" s="2"/>
      <c r="I895" s="1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6.5" customHeight="1">
      <c r="A896" s="51"/>
      <c r="B896" s="47"/>
      <c r="C896" s="428"/>
      <c r="D896" s="48"/>
      <c r="E896" s="50"/>
      <c r="F896" s="48"/>
      <c r="G896" s="12"/>
      <c r="H896" s="2"/>
      <c r="I896" s="1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6.5" customHeight="1">
      <c r="A897" s="51"/>
      <c r="B897" s="47"/>
      <c r="C897" s="428"/>
      <c r="D897" s="48"/>
      <c r="E897" s="50"/>
      <c r="F897" s="48"/>
      <c r="G897" s="12"/>
      <c r="H897" s="2"/>
      <c r="I897" s="1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6.5" customHeight="1">
      <c r="A898" s="51"/>
      <c r="B898" s="47"/>
      <c r="C898" s="428"/>
      <c r="D898" s="48"/>
      <c r="E898" s="50"/>
      <c r="F898" s="48"/>
      <c r="G898" s="12"/>
      <c r="H898" s="2"/>
      <c r="I898" s="1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6.5" customHeight="1">
      <c r="A899" s="51"/>
      <c r="B899" s="47"/>
      <c r="C899" s="428"/>
      <c r="D899" s="48"/>
      <c r="E899" s="50"/>
      <c r="F899" s="48"/>
      <c r="G899" s="12"/>
      <c r="H899" s="2"/>
      <c r="I899" s="1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6.5" customHeight="1">
      <c r="A900" s="51"/>
      <c r="B900" s="47"/>
      <c r="C900" s="428"/>
      <c r="D900" s="48"/>
      <c r="E900" s="50"/>
      <c r="F900" s="48"/>
      <c r="G900" s="12"/>
      <c r="H900" s="2"/>
      <c r="I900" s="1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6.5" customHeight="1">
      <c r="A901" s="51"/>
      <c r="B901" s="47"/>
      <c r="C901" s="428"/>
      <c r="D901" s="48"/>
      <c r="E901" s="50"/>
      <c r="F901" s="48"/>
      <c r="G901" s="12"/>
      <c r="H901" s="2"/>
      <c r="I901" s="1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6.5" customHeight="1">
      <c r="A902" s="51"/>
      <c r="B902" s="47"/>
      <c r="C902" s="428"/>
      <c r="D902" s="48"/>
      <c r="E902" s="50"/>
      <c r="F902" s="48"/>
      <c r="G902" s="12"/>
      <c r="H902" s="2"/>
      <c r="I902" s="1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6.5" customHeight="1">
      <c r="A903" s="51"/>
      <c r="B903" s="47"/>
      <c r="C903" s="428"/>
      <c r="D903" s="48"/>
      <c r="E903" s="50"/>
      <c r="F903" s="48"/>
      <c r="G903" s="12"/>
      <c r="H903" s="2"/>
      <c r="I903" s="1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6.5" customHeight="1">
      <c r="A904" s="51"/>
      <c r="B904" s="47"/>
      <c r="C904" s="428"/>
      <c r="D904" s="48"/>
      <c r="E904" s="50"/>
      <c r="F904" s="48"/>
      <c r="G904" s="12"/>
      <c r="H904" s="2"/>
      <c r="I904" s="1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6.5" customHeight="1">
      <c r="A905" s="51"/>
      <c r="B905" s="47"/>
      <c r="C905" s="428"/>
      <c r="D905" s="48"/>
      <c r="E905" s="50"/>
      <c r="F905" s="48"/>
      <c r="G905" s="12"/>
      <c r="H905" s="2"/>
      <c r="I905" s="1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6.5" customHeight="1">
      <c r="A906" s="51"/>
      <c r="B906" s="47"/>
      <c r="C906" s="428"/>
      <c r="D906" s="48"/>
      <c r="E906" s="50"/>
      <c r="F906" s="48"/>
      <c r="G906" s="12"/>
      <c r="H906" s="2"/>
      <c r="I906" s="1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6.5" customHeight="1">
      <c r="A907" s="51"/>
      <c r="B907" s="47"/>
      <c r="C907" s="428"/>
      <c r="D907" s="48"/>
      <c r="E907" s="50"/>
      <c r="F907" s="48"/>
      <c r="G907" s="12"/>
      <c r="H907" s="2"/>
      <c r="I907" s="1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6.5" customHeight="1">
      <c r="A908" s="51"/>
      <c r="B908" s="47"/>
      <c r="C908" s="428"/>
      <c r="D908" s="48"/>
      <c r="E908" s="50"/>
      <c r="F908" s="48"/>
      <c r="G908" s="12"/>
      <c r="H908" s="2"/>
      <c r="I908" s="1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6.5" customHeight="1">
      <c r="A909" s="51"/>
      <c r="B909" s="47"/>
      <c r="C909" s="428"/>
      <c r="D909" s="48"/>
      <c r="E909" s="50"/>
      <c r="F909" s="48"/>
      <c r="G909" s="12"/>
      <c r="H909" s="2"/>
      <c r="I909" s="1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6.5" customHeight="1">
      <c r="A910" s="51"/>
      <c r="B910" s="47"/>
      <c r="C910" s="428"/>
      <c r="D910" s="48"/>
      <c r="E910" s="50"/>
      <c r="F910" s="48"/>
      <c r="G910" s="12"/>
      <c r="H910" s="2"/>
      <c r="I910" s="1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6.5" customHeight="1">
      <c r="A911" s="51"/>
      <c r="B911" s="47"/>
      <c r="C911" s="428"/>
      <c r="D911" s="48"/>
      <c r="E911" s="50"/>
      <c r="F911" s="48"/>
      <c r="G911" s="12"/>
      <c r="H911" s="2"/>
      <c r="I911" s="1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6.5" customHeight="1">
      <c r="A912" s="51"/>
      <c r="B912" s="47"/>
      <c r="C912" s="428"/>
      <c r="D912" s="48"/>
      <c r="E912" s="50"/>
      <c r="F912" s="48"/>
      <c r="G912" s="12"/>
      <c r="H912" s="2"/>
      <c r="I912" s="1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6.5" customHeight="1">
      <c r="A913" s="51"/>
      <c r="B913" s="47"/>
      <c r="C913" s="428"/>
      <c r="D913" s="48"/>
      <c r="E913" s="50"/>
      <c r="F913" s="48"/>
      <c r="G913" s="12"/>
      <c r="H913" s="2"/>
      <c r="I913" s="1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6.5" customHeight="1">
      <c r="A914" s="51"/>
      <c r="B914" s="47"/>
      <c r="C914" s="428"/>
      <c r="D914" s="48"/>
      <c r="E914" s="50"/>
      <c r="F914" s="48"/>
      <c r="G914" s="12"/>
      <c r="H914" s="2"/>
      <c r="I914" s="1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6.5" customHeight="1">
      <c r="A915" s="51"/>
      <c r="B915" s="47"/>
      <c r="C915" s="428"/>
      <c r="D915" s="48"/>
      <c r="E915" s="50"/>
      <c r="F915" s="48"/>
      <c r="G915" s="12"/>
      <c r="H915" s="2"/>
      <c r="I915" s="1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6.5" customHeight="1">
      <c r="A916" s="51"/>
      <c r="B916" s="47"/>
      <c r="C916" s="428"/>
      <c r="D916" s="48"/>
      <c r="E916" s="50"/>
      <c r="F916" s="48"/>
      <c r="G916" s="12"/>
      <c r="H916" s="2"/>
      <c r="I916" s="1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6.5" customHeight="1">
      <c r="A917" s="51"/>
      <c r="B917" s="47"/>
      <c r="C917" s="428"/>
      <c r="D917" s="48"/>
      <c r="E917" s="50"/>
      <c r="F917" s="48"/>
      <c r="G917" s="12"/>
      <c r="H917" s="2"/>
      <c r="I917" s="1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6.5" customHeight="1">
      <c r="A918" s="51"/>
      <c r="B918" s="47"/>
      <c r="C918" s="428"/>
      <c r="D918" s="48"/>
      <c r="E918" s="50"/>
      <c r="F918" s="48"/>
      <c r="G918" s="12"/>
      <c r="H918" s="2"/>
      <c r="I918" s="1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6.5" customHeight="1">
      <c r="A919" s="51"/>
      <c r="B919" s="47"/>
      <c r="C919" s="428"/>
      <c r="D919" s="48"/>
      <c r="E919" s="50"/>
      <c r="F919" s="48"/>
      <c r="G919" s="12"/>
      <c r="H919" s="2"/>
      <c r="I919" s="1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6.5" customHeight="1">
      <c r="A920" s="51"/>
      <c r="B920" s="47"/>
      <c r="C920" s="428"/>
      <c r="D920" s="48"/>
      <c r="E920" s="50"/>
      <c r="F920" s="48"/>
      <c r="G920" s="12"/>
      <c r="H920" s="2"/>
      <c r="I920" s="1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6.5" customHeight="1">
      <c r="A921" s="51"/>
      <c r="B921" s="47"/>
      <c r="C921" s="428"/>
      <c r="D921" s="48"/>
      <c r="E921" s="50"/>
      <c r="F921" s="48"/>
      <c r="G921" s="12"/>
      <c r="H921" s="2"/>
      <c r="I921" s="1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6.5" customHeight="1">
      <c r="A922" s="51"/>
      <c r="B922" s="47"/>
      <c r="C922" s="428"/>
      <c r="D922" s="48"/>
      <c r="E922" s="50"/>
      <c r="F922" s="48"/>
      <c r="G922" s="12"/>
      <c r="H922" s="2"/>
      <c r="I922" s="1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6.5" customHeight="1">
      <c r="A923" s="51"/>
      <c r="B923" s="47"/>
      <c r="C923" s="428"/>
      <c r="D923" s="48"/>
      <c r="E923" s="50"/>
      <c r="F923" s="48"/>
      <c r="G923" s="12"/>
      <c r="H923" s="2"/>
      <c r="I923" s="1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6.5" customHeight="1">
      <c r="A924" s="51"/>
      <c r="B924" s="47"/>
      <c r="C924" s="428"/>
      <c r="D924" s="48"/>
      <c r="E924" s="50"/>
      <c r="F924" s="48"/>
      <c r="G924" s="12"/>
      <c r="H924" s="2"/>
      <c r="I924" s="1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6.5" customHeight="1">
      <c r="A925" s="51"/>
      <c r="B925" s="47"/>
      <c r="C925" s="428"/>
      <c r="D925" s="48"/>
      <c r="E925" s="50"/>
      <c r="F925" s="48"/>
      <c r="G925" s="12"/>
      <c r="H925" s="2"/>
      <c r="I925" s="1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6.5" customHeight="1">
      <c r="A926" s="51"/>
      <c r="B926" s="47"/>
      <c r="C926" s="428"/>
      <c r="D926" s="48"/>
      <c r="E926" s="50"/>
      <c r="F926" s="48"/>
      <c r="G926" s="12"/>
      <c r="H926" s="2"/>
      <c r="I926" s="1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6.5" customHeight="1">
      <c r="A927" s="51"/>
      <c r="B927" s="47"/>
      <c r="C927" s="428"/>
      <c r="D927" s="48"/>
      <c r="E927" s="50"/>
      <c r="F927" s="48"/>
      <c r="G927" s="12"/>
      <c r="H927" s="2"/>
      <c r="I927" s="1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6.5" customHeight="1">
      <c r="A928" s="51"/>
      <c r="B928" s="47"/>
      <c r="C928" s="428"/>
      <c r="D928" s="48"/>
      <c r="E928" s="50"/>
      <c r="F928" s="48"/>
      <c r="G928" s="12"/>
      <c r="H928" s="2"/>
      <c r="I928" s="1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6.5" customHeight="1">
      <c r="A929" s="51"/>
      <c r="B929" s="47"/>
      <c r="C929" s="428"/>
      <c r="D929" s="48"/>
      <c r="E929" s="50"/>
      <c r="F929" s="48"/>
      <c r="G929" s="12"/>
      <c r="H929" s="2"/>
      <c r="I929" s="1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6.5" customHeight="1">
      <c r="A930" s="51"/>
      <c r="B930" s="47"/>
      <c r="C930" s="428"/>
      <c r="D930" s="48"/>
      <c r="E930" s="50"/>
      <c r="F930" s="48"/>
      <c r="G930" s="12"/>
      <c r="H930" s="2"/>
      <c r="I930" s="1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6.5" customHeight="1">
      <c r="A931" s="51"/>
      <c r="B931" s="47"/>
      <c r="C931" s="428"/>
      <c r="D931" s="48"/>
      <c r="E931" s="50"/>
      <c r="F931" s="48"/>
      <c r="G931" s="12"/>
      <c r="H931" s="2"/>
      <c r="I931" s="1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6.5" customHeight="1">
      <c r="A932" s="51"/>
      <c r="B932" s="47"/>
      <c r="C932" s="428"/>
      <c r="D932" s="48"/>
      <c r="E932" s="50"/>
      <c r="F932" s="48"/>
      <c r="G932" s="12"/>
      <c r="H932" s="2"/>
      <c r="I932" s="1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6.5" customHeight="1">
      <c r="A933" s="51"/>
      <c r="B933" s="47"/>
      <c r="C933" s="428"/>
      <c r="D933" s="48"/>
      <c r="E933" s="50"/>
      <c r="F933" s="48"/>
      <c r="G933" s="12"/>
      <c r="H933" s="2"/>
      <c r="I933" s="1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6.5" customHeight="1">
      <c r="A934" s="51"/>
      <c r="B934" s="47"/>
      <c r="C934" s="428"/>
      <c r="D934" s="48"/>
      <c r="E934" s="50"/>
      <c r="F934" s="48"/>
      <c r="G934" s="12"/>
      <c r="H934" s="2"/>
      <c r="I934" s="1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6.5" customHeight="1">
      <c r="A935" s="51"/>
      <c r="B935" s="47"/>
      <c r="C935" s="428"/>
      <c r="D935" s="48"/>
      <c r="E935" s="50"/>
      <c r="F935" s="48"/>
      <c r="G935" s="12"/>
      <c r="H935" s="2"/>
      <c r="I935" s="1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6.5" customHeight="1">
      <c r="A936" s="51"/>
      <c r="B936" s="47"/>
      <c r="C936" s="428"/>
      <c r="D936" s="48"/>
      <c r="E936" s="50"/>
      <c r="F936" s="48"/>
      <c r="G936" s="12"/>
      <c r="H936" s="2"/>
      <c r="I936" s="1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6.5" customHeight="1">
      <c r="A937" s="51"/>
      <c r="B937" s="47"/>
      <c r="C937" s="428"/>
      <c r="D937" s="48"/>
      <c r="E937" s="50"/>
      <c r="F937" s="48"/>
      <c r="G937" s="12"/>
      <c r="H937" s="2"/>
      <c r="I937" s="1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6.5" customHeight="1">
      <c r="A938" s="51"/>
      <c r="B938" s="47"/>
      <c r="C938" s="428"/>
      <c r="D938" s="48"/>
      <c r="E938" s="50"/>
      <c r="F938" s="48"/>
      <c r="G938" s="12"/>
      <c r="H938" s="2"/>
      <c r="I938" s="1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6.5" customHeight="1">
      <c r="A939" s="51"/>
      <c r="B939" s="47"/>
      <c r="C939" s="428"/>
      <c r="D939" s="48"/>
      <c r="E939" s="50"/>
      <c r="F939" s="48"/>
      <c r="G939" s="12"/>
      <c r="H939" s="2"/>
      <c r="I939" s="1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6.5" customHeight="1">
      <c r="A940" s="51"/>
      <c r="B940" s="47"/>
      <c r="C940" s="428"/>
      <c r="D940" s="48"/>
      <c r="E940" s="50"/>
      <c r="F940" s="48"/>
      <c r="G940" s="12"/>
      <c r="H940" s="2"/>
      <c r="I940" s="1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6.5" customHeight="1">
      <c r="A941" s="51"/>
      <c r="B941" s="47"/>
      <c r="C941" s="428"/>
      <c r="D941" s="48"/>
      <c r="E941" s="50"/>
      <c r="F941" s="48"/>
      <c r="G941" s="12"/>
      <c r="H941" s="2"/>
      <c r="I941" s="1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6.5" customHeight="1">
      <c r="A942" s="51"/>
      <c r="B942" s="47"/>
      <c r="C942" s="428"/>
      <c r="D942" s="48"/>
      <c r="E942" s="50"/>
      <c r="F942" s="48"/>
      <c r="G942" s="12"/>
      <c r="H942" s="2"/>
      <c r="I942" s="1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6.5" customHeight="1">
      <c r="A943" s="51"/>
      <c r="B943" s="47"/>
      <c r="C943" s="428"/>
      <c r="D943" s="48"/>
      <c r="E943" s="50"/>
      <c r="F943" s="48"/>
      <c r="G943" s="12"/>
      <c r="H943" s="2"/>
      <c r="I943" s="1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6.5" customHeight="1">
      <c r="A944" s="51"/>
      <c r="B944" s="47"/>
      <c r="C944" s="428"/>
      <c r="D944" s="48"/>
      <c r="E944" s="50"/>
      <c r="F944" s="48"/>
      <c r="G944" s="12"/>
      <c r="H944" s="2"/>
      <c r="I944" s="1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6.5" customHeight="1">
      <c r="A945" s="51"/>
      <c r="B945" s="47"/>
      <c r="C945" s="428"/>
      <c r="D945" s="48"/>
      <c r="E945" s="50"/>
      <c r="F945" s="48"/>
      <c r="G945" s="12"/>
      <c r="H945" s="2"/>
      <c r="I945" s="1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6.5" customHeight="1">
      <c r="A946" s="51"/>
      <c r="B946" s="47"/>
      <c r="C946" s="428"/>
      <c r="D946" s="48"/>
      <c r="E946" s="50"/>
      <c r="F946" s="48"/>
      <c r="G946" s="12"/>
      <c r="H946" s="2"/>
      <c r="I946" s="1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6.5" customHeight="1">
      <c r="A947" s="51"/>
      <c r="B947" s="47"/>
      <c r="C947" s="428"/>
      <c r="D947" s="48"/>
      <c r="E947" s="50"/>
      <c r="F947" s="48"/>
      <c r="G947" s="12"/>
      <c r="H947" s="2"/>
      <c r="I947" s="1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6.5" customHeight="1">
      <c r="A948" s="51"/>
      <c r="B948" s="47"/>
      <c r="C948" s="428"/>
      <c r="D948" s="48"/>
      <c r="E948" s="50"/>
      <c r="F948" s="48"/>
      <c r="G948" s="12"/>
      <c r="H948" s="2"/>
      <c r="I948" s="1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6.5" customHeight="1">
      <c r="A949" s="51"/>
      <c r="B949" s="47"/>
      <c r="C949" s="428"/>
      <c r="D949" s="48"/>
      <c r="E949" s="50"/>
      <c r="F949" s="48"/>
      <c r="G949" s="12"/>
      <c r="H949" s="2"/>
      <c r="I949" s="1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6.5" customHeight="1">
      <c r="A950" s="51"/>
      <c r="B950" s="47"/>
      <c r="C950" s="428"/>
      <c r="D950" s="48"/>
      <c r="E950" s="50"/>
      <c r="F950" s="48"/>
      <c r="G950" s="12"/>
      <c r="H950" s="2"/>
      <c r="I950" s="1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6.5" customHeight="1">
      <c r="A951" s="51"/>
      <c r="B951" s="47"/>
      <c r="C951" s="428"/>
      <c r="D951" s="48"/>
      <c r="E951" s="50"/>
      <c r="F951" s="48"/>
      <c r="G951" s="12"/>
      <c r="H951" s="2"/>
      <c r="I951" s="1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6.5" customHeight="1">
      <c r="A952" s="51"/>
      <c r="B952" s="47"/>
      <c r="C952" s="428"/>
      <c r="D952" s="48"/>
      <c r="E952" s="50"/>
      <c r="F952" s="48"/>
      <c r="G952" s="12"/>
      <c r="H952" s="2"/>
      <c r="I952" s="1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6.5" customHeight="1">
      <c r="A953" s="51"/>
      <c r="B953" s="47"/>
      <c r="C953" s="428"/>
      <c r="D953" s="48"/>
      <c r="E953" s="50"/>
      <c r="F953" s="48"/>
      <c r="G953" s="12"/>
      <c r="H953" s="2"/>
      <c r="I953" s="1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6.5" customHeight="1">
      <c r="A954" s="51"/>
      <c r="B954" s="47"/>
      <c r="C954" s="428"/>
      <c r="D954" s="48"/>
      <c r="E954" s="50"/>
      <c r="F954" s="48"/>
      <c r="G954" s="12"/>
      <c r="H954" s="2"/>
      <c r="I954" s="1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6.5" customHeight="1">
      <c r="A955" s="51"/>
      <c r="B955" s="47"/>
      <c r="C955" s="428"/>
      <c r="D955" s="48"/>
      <c r="E955" s="50"/>
      <c r="F955" s="48"/>
      <c r="G955" s="12"/>
      <c r="H955" s="2"/>
      <c r="I955" s="1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6.5" customHeight="1">
      <c r="A956" s="51"/>
      <c r="B956" s="47"/>
      <c r="C956" s="428"/>
      <c r="D956" s="48"/>
      <c r="E956" s="50"/>
      <c r="F956" s="48"/>
      <c r="G956" s="12"/>
      <c r="H956" s="2"/>
      <c r="I956" s="1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6.5" customHeight="1">
      <c r="A957" s="51"/>
      <c r="B957" s="47"/>
      <c r="C957" s="428"/>
      <c r="D957" s="48"/>
      <c r="E957" s="50"/>
      <c r="F957" s="48"/>
      <c r="G957" s="12"/>
      <c r="H957" s="2"/>
      <c r="I957" s="1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6.5" customHeight="1">
      <c r="A958" s="51"/>
      <c r="B958" s="47"/>
      <c r="C958" s="428"/>
      <c r="D958" s="48"/>
      <c r="E958" s="50"/>
      <c r="F958" s="48"/>
      <c r="G958" s="12"/>
      <c r="H958" s="2"/>
      <c r="I958" s="1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6.5" customHeight="1">
      <c r="A959" s="51"/>
      <c r="B959" s="47"/>
      <c r="C959" s="428"/>
      <c r="D959" s="48"/>
      <c r="E959" s="50"/>
      <c r="F959" s="48"/>
      <c r="G959" s="12"/>
      <c r="H959" s="2"/>
      <c r="I959" s="1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6.5" customHeight="1">
      <c r="A960" s="51"/>
      <c r="B960" s="47"/>
      <c r="C960" s="428"/>
      <c r="D960" s="48"/>
      <c r="E960" s="50"/>
      <c r="F960" s="48"/>
      <c r="G960" s="12"/>
      <c r="H960" s="2"/>
      <c r="I960" s="1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6.5" customHeight="1">
      <c r="A961" s="51"/>
      <c r="B961" s="47"/>
      <c r="C961" s="428"/>
      <c r="D961" s="48"/>
      <c r="E961" s="50"/>
      <c r="F961" s="48"/>
      <c r="G961" s="12"/>
      <c r="H961" s="2"/>
      <c r="I961" s="1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6.5" customHeight="1">
      <c r="A962" s="51"/>
      <c r="B962" s="47"/>
      <c r="C962" s="428"/>
      <c r="D962" s="48"/>
      <c r="E962" s="50"/>
      <c r="F962" s="48"/>
      <c r="G962" s="12"/>
      <c r="H962" s="2"/>
      <c r="I962" s="1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6.5" customHeight="1">
      <c r="A963" s="51"/>
      <c r="B963" s="47"/>
      <c r="C963" s="428"/>
      <c r="D963" s="48"/>
      <c r="E963" s="50"/>
      <c r="F963" s="48"/>
      <c r="G963" s="12"/>
      <c r="H963" s="2"/>
      <c r="I963" s="1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6.5" customHeight="1">
      <c r="A964" s="51"/>
      <c r="B964" s="47"/>
      <c r="C964" s="428"/>
      <c r="D964" s="48"/>
      <c r="E964" s="50"/>
      <c r="F964" s="48"/>
      <c r="G964" s="12"/>
      <c r="H964" s="2"/>
      <c r="I964" s="1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6.5" customHeight="1">
      <c r="A965" s="51"/>
      <c r="B965" s="47"/>
      <c r="C965" s="428"/>
      <c r="D965" s="48"/>
      <c r="E965" s="50"/>
      <c r="F965" s="48"/>
      <c r="G965" s="12"/>
      <c r="H965" s="2"/>
      <c r="I965" s="1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6.5" customHeight="1">
      <c r="A966" s="51"/>
      <c r="B966" s="47"/>
      <c r="C966" s="428"/>
      <c r="D966" s="48"/>
      <c r="E966" s="50"/>
      <c r="F966" s="48"/>
      <c r="G966" s="12"/>
      <c r="H966" s="2"/>
      <c r="I966" s="1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6.5" customHeight="1">
      <c r="A967" s="51"/>
      <c r="B967" s="47"/>
      <c r="C967" s="428"/>
      <c r="D967" s="48"/>
      <c r="E967" s="50"/>
      <c r="F967" s="48"/>
      <c r="G967" s="12"/>
      <c r="H967" s="2"/>
      <c r="I967" s="1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6.5" customHeight="1">
      <c r="A968" s="51"/>
      <c r="B968" s="47"/>
      <c r="C968" s="428"/>
      <c r="D968" s="48"/>
      <c r="E968" s="50"/>
      <c r="F968" s="48"/>
      <c r="G968" s="12"/>
      <c r="H968" s="2"/>
      <c r="I968" s="1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6.5" customHeight="1">
      <c r="A969" s="51"/>
      <c r="B969" s="47"/>
      <c r="C969" s="428"/>
      <c r="D969" s="48"/>
      <c r="E969" s="50"/>
      <c r="F969" s="48"/>
      <c r="G969" s="12"/>
      <c r="H969" s="2"/>
      <c r="I969" s="1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6.5" customHeight="1">
      <c r="A970" s="51"/>
      <c r="B970" s="47"/>
      <c r="C970" s="428"/>
      <c r="D970" s="48"/>
      <c r="E970" s="50"/>
      <c r="F970" s="48"/>
      <c r="G970" s="12"/>
      <c r="H970" s="2"/>
      <c r="I970" s="1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6.5" customHeight="1">
      <c r="A971" s="51"/>
      <c r="B971" s="47"/>
      <c r="C971" s="428"/>
      <c r="D971" s="48"/>
      <c r="E971" s="50"/>
      <c r="F971" s="48"/>
      <c r="G971" s="12"/>
      <c r="H971" s="2"/>
      <c r="I971" s="1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6.5" customHeight="1">
      <c r="A972" s="51"/>
      <c r="B972" s="47"/>
      <c r="C972" s="428"/>
      <c r="D972" s="48"/>
      <c r="E972" s="50"/>
      <c r="F972" s="48"/>
      <c r="G972" s="12"/>
      <c r="H972" s="2"/>
      <c r="I972" s="1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6.5" customHeight="1">
      <c r="A973" s="51"/>
      <c r="B973" s="47"/>
      <c r="C973" s="428"/>
      <c r="D973" s="48"/>
      <c r="E973" s="50"/>
      <c r="F973" s="48"/>
      <c r="G973" s="12"/>
      <c r="H973" s="2"/>
      <c r="I973" s="1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6.5" customHeight="1">
      <c r="A974" s="51"/>
      <c r="B974" s="47"/>
      <c r="C974" s="428"/>
      <c r="D974" s="48"/>
      <c r="E974" s="50"/>
      <c r="F974" s="48"/>
      <c r="G974" s="12"/>
      <c r="H974" s="2"/>
      <c r="I974" s="1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6.5" customHeight="1">
      <c r="A975" s="51"/>
      <c r="B975" s="47"/>
      <c r="C975" s="428"/>
      <c r="D975" s="48"/>
      <c r="E975" s="50"/>
      <c r="F975" s="48"/>
      <c r="G975" s="12"/>
      <c r="H975" s="2"/>
      <c r="I975" s="1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6.5" customHeight="1">
      <c r="A976" s="51"/>
      <c r="B976" s="47"/>
      <c r="C976" s="428"/>
      <c r="D976" s="48"/>
      <c r="E976" s="50"/>
      <c r="F976" s="48"/>
      <c r="G976" s="12"/>
      <c r="H976" s="2"/>
      <c r="I976" s="1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6.5" customHeight="1">
      <c r="A977" s="51"/>
      <c r="B977" s="47"/>
      <c r="C977" s="428"/>
      <c r="D977" s="48"/>
      <c r="E977" s="50"/>
      <c r="F977" s="48"/>
      <c r="G977" s="12"/>
      <c r="H977" s="2"/>
      <c r="I977" s="1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6.5" customHeight="1">
      <c r="A978" s="51"/>
      <c r="B978" s="47"/>
      <c r="C978" s="428"/>
      <c r="D978" s="48"/>
      <c r="E978" s="50"/>
      <c r="F978" s="48"/>
      <c r="G978" s="12"/>
      <c r="H978" s="2"/>
      <c r="I978" s="1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6.5" customHeight="1">
      <c r="A979" s="51"/>
      <c r="B979" s="47"/>
      <c r="C979" s="428"/>
      <c r="D979" s="48"/>
      <c r="E979" s="50"/>
      <c r="F979" s="48"/>
      <c r="G979" s="12"/>
      <c r="H979" s="2"/>
      <c r="I979" s="1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6.5" customHeight="1">
      <c r="A980" s="51"/>
      <c r="B980" s="47"/>
      <c r="C980" s="428"/>
      <c r="D980" s="48"/>
      <c r="E980" s="50"/>
      <c r="F980" s="48"/>
      <c r="G980" s="12"/>
      <c r="H980" s="2"/>
      <c r="I980" s="1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6.5" customHeight="1">
      <c r="A981" s="51"/>
      <c r="B981" s="47"/>
      <c r="C981" s="428"/>
      <c r="D981" s="48"/>
      <c r="E981" s="50"/>
      <c r="F981" s="48"/>
      <c r="G981" s="12"/>
      <c r="H981" s="2"/>
      <c r="I981" s="1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6.5" customHeight="1">
      <c r="A982" s="51"/>
      <c r="B982" s="47"/>
      <c r="C982" s="428"/>
      <c r="D982" s="48"/>
      <c r="E982" s="50"/>
      <c r="F982" s="48"/>
      <c r="G982" s="12"/>
      <c r="H982" s="2"/>
      <c r="I982" s="1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6.5" customHeight="1">
      <c r="A983" s="51"/>
      <c r="B983" s="47"/>
      <c r="C983" s="428"/>
      <c r="D983" s="48"/>
      <c r="E983" s="50"/>
      <c r="F983" s="48"/>
      <c r="G983" s="12"/>
      <c r="H983" s="2"/>
      <c r="I983" s="1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6.5" customHeight="1">
      <c r="A984" s="51"/>
      <c r="B984" s="47"/>
      <c r="C984" s="428"/>
      <c r="D984" s="48"/>
      <c r="E984" s="50"/>
      <c r="F984" s="48"/>
      <c r="G984" s="12"/>
      <c r="H984" s="2"/>
      <c r="I984" s="1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6.5" customHeight="1">
      <c r="A985" s="51"/>
      <c r="B985" s="47"/>
      <c r="C985" s="428"/>
      <c r="D985" s="48"/>
      <c r="E985" s="50"/>
      <c r="F985" s="48"/>
      <c r="G985" s="12"/>
      <c r="H985" s="2"/>
      <c r="I985" s="1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6.5" customHeight="1">
      <c r="A986" s="51"/>
      <c r="B986" s="47"/>
      <c r="C986" s="428"/>
      <c r="D986" s="48"/>
      <c r="E986" s="50"/>
      <c r="F986" s="48"/>
      <c r="G986" s="12"/>
      <c r="H986" s="2"/>
      <c r="I986" s="1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6.5" customHeight="1">
      <c r="A987" s="51"/>
      <c r="B987" s="47"/>
      <c r="C987" s="428"/>
      <c r="D987" s="48"/>
      <c r="E987" s="50"/>
      <c r="F987" s="48"/>
      <c r="G987" s="12"/>
      <c r="H987" s="2"/>
      <c r="I987" s="1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6.5" customHeight="1">
      <c r="A988" s="51"/>
      <c r="B988" s="47"/>
      <c r="C988" s="428"/>
      <c r="D988" s="48"/>
      <c r="E988" s="50"/>
      <c r="F988" s="48"/>
      <c r="G988" s="12"/>
      <c r="H988" s="2"/>
      <c r="I988" s="1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6.5" customHeight="1">
      <c r="A989" s="51"/>
      <c r="B989" s="47"/>
      <c r="C989" s="428"/>
      <c r="D989" s="48"/>
      <c r="E989" s="50"/>
      <c r="F989" s="48"/>
      <c r="G989" s="12"/>
      <c r="H989" s="2"/>
      <c r="I989" s="1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6.5" customHeight="1">
      <c r="A990" s="51"/>
      <c r="B990" s="47"/>
      <c r="C990" s="428"/>
      <c r="D990" s="48"/>
      <c r="E990" s="50"/>
      <c r="F990" s="48"/>
      <c r="G990" s="12"/>
      <c r="H990" s="2"/>
      <c r="I990" s="1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6.5" customHeight="1">
      <c r="A991" s="51"/>
      <c r="B991" s="47"/>
      <c r="C991" s="428"/>
      <c r="D991" s="48"/>
      <c r="E991" s="50"/>
      <c r="F991" s="48"/>
      <c r="G991" s="12"/>
      <c r="H991" s="2"/>
      <c r="I991" s="1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6.5" customHeight="1">
      <c r="A992" s="51"/>
      <c r="B992" s="47"/>
      <c r="C992" s="428"/>
      <c r="D992" s="48"/>
      <c r="E992" s="50"/>
      <c r="F992" s="48"/>
      <c r="G992" s="12"/>
      <c r="H992" s="2"/>
      <c r="I992" s="1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6.5" customHeight="1">
      <c r="A993" s="51"/>
      <c r="B993" s="47"/>
      <c r="C993" s="428"/>
      <c r="D993" s="48"/>
      <c r="E993" s="50"/>
      <c r="F993" s="48"/>
      <c r="G993" s="12"/>
      <c r="H993" s="2"/>
      <c r="I993" s="1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6.5" customHeight="1">
      <c r="A994" s="51"/>
      <c r="B994" s="47"/>
      <c r="C994" s="428"/>
      <c r="D994" s="48"/>
      <c r="E994" s="50"/>
      <c r="F994" s="48"/>
      <c r="G994" s="12"/>
      <c r="H994" s="2"/>
      <c r="I994" s="1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6.5" customHeight="1">
      <c r="A995" s="51"/>
      <c r="B995" s="47"/>
      <c r="C995" s="428"/>
      <c r="D995" s="48"/>
      <c r="E995" s="50"/>
      <c r="F995" s="48"/>
      <c r="G995" s="12"/>
      <c r="H995" s="2"/>
      <c r="I995" s="1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6.5" customHeight="1">
      <c r="A996" s="51"/>
      <c r="B996" s="47"/>
      <c r="C996" s="428"/>
      <c r="D996" s="48"/>
      <c r="E996" s="50"/>
      <c r="F996" s="48"/>
      <c r="G996" s="12"/>
      <c r="H996" s="2"/>
      <c r="I996" s="1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6.5" customHeight="1">
      <c r="A997" s="51"/>
      <c r="B997" s="47"/>
      <c r="C997" s="428"/>
      <c r="D997" s="48"/>
      <c r="E997" s="50"/>
      <c r="F997" s="48"/>
      <c r="G997" s="12"/>
      <c r="H997" s="2"/>
      <c r="I997" s="1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6.5" customHeight="1">
      <c r="A998" s="51"/>
      <c r="B998" s="47"/>
      <c r="C998" s="428"/>
      <c r="D998" s="48"/>
      <c r="E998" s="50"/>
      <c r="F998" s="48"/>
      <c r="G998" s="12"/>
      <c r="H998" s="2"/>
      <c r="I998" s="1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6.5" customHeight="1">
      <c r="A999" s="51"/>
      <c r="B999" s="47"/>
      <c r="C999" s="428"/>
      <c r="D999" s="48"/>
      <c r="E999" s="50"/>
      <c r="F999" s="48"/>
      <c r="G999" s="12"/>
      <c r="H999" s="2"/>
      <c r="I999" s="1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6.5" customHeight="1">
      <c r="A1000" s="51"/>
      <c r="B1000" s="47"/>
      <c r="C1000" s="428"/>
      <c r="D1000" s="48"/>
      <c r="E1000" s="50"/>
      <c r="F1000" s="48"/>
      <c r="G1000" s="12"/>
      <c r="H1000" s="2"/>
      <c r="I1000" s="1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autoFilter ref="A33:E311" xr:uid="{00000000-0009-0000-0000-000007000000}"/>
  <mergeCells count="4">
    <mergeCell ref="A1:E1"/>
    <mergeCell ref="A3:E3"/>
    <mergeCell ref="A5:E5"/>
    <mergeCell ref="A6:E6"/>
  </mergeCells>
  <pageMargins left="0.31496062992125984" right="0.31496062992125984" top="0.74803149606299213" bottom="0.74803149606299213" header="0" footer="0"/>
  <pageSetup scale="95" orientation="portrait" r:id="rId1"/>
  <headerFooter>
    <oddHeader xml:space="preserve">&amp;L 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L1000"/>
  <sheetViews>
    <sheetView workbookViewId="0">
      <pane xSplit="9" topLeftCell="J1" activePane="topRight" state="frozen"/>
      <selection pane="topRight" activeCell="K2" sqref="K2"/>
    </sheetView>
  </sheetViews>
  <sheetFormatPr baseColWidth="10" defaultColWidth="14.42578125" defaultRowHeight="15" customHeight="1"/>
  <cols>
    <col min="1" max="1" width="2" customWidth="1"/>
    <col min="2" max="2" width="2.7109375" customWidth="1"/>
    <col min="3" max="3" width="3" customWidth="1"/>
    <col min="4" max="4" width="23.28515625" customWidth="1"/>
    <col min="5" max="5" width="2.7109375" customWidth="1"/>
    <col min="6" max="6" width="3.7109375" customWidth="1"/>
    <col min="7" max="7" width="2.28515625" customWidth="1"/>
    <col min="8" max="8" width="6.140625" customWidth="1"/>
    <col min="9" max="9" width="3.5703125" customWidth="1"/>
    <col min="10" max="10" width="29.7109375" customWidth="1"/>
    <col min="11" max="11" width="2.28515625" customWidth="1"/>
    <col min="12" max="13" width="17.7109375" customWidth="1"/>
    <col min="14" max="14" width="20.140625" customWidth="1"/>
    <col min="15" max="15" width="2.28515625" customWidth="1"/>
    <col min="16" max="16" width="18.140625" customWidth="1"/>
    <col min="17" max="25" width="17.5703125" customWidth="1"/>
    <col min="26" max="26" width="3.28515625" customWidth="1"/>
    <col min="27" max="27" width="17.5703125" customWidth="1"/>
    <col min="28" max="28" width="17.85546875" customWidth="1"/>
    <col min="29" max="29" width="17" customWidth="1"/>
    <col min="30" max="31" width="15.28515625" customWidth="1"/>
    <col min="32" max="32" width="17" customWidth="1"/>
    <col min="33" max="33" width="17.7109375" customWidth="1"/>
    <col min="34" max="34" width="15.28515625" customWidth="1"/>
    <col min="35" max="35" width="3.28515625" customWidth="1"/>
    <col min="36" max="36" width="19" customWidth="1"/>
    <col min="37" max="37" width="16.85546875" customWidth="1"/>
    <col min="38" max="38" width="10" customWidth="1"/>
  </cols>
  <sheetData>
    <row r="1" spans="1:38" ht="16.5" customHeight="1">
      <c r="A1" s="223" t="s">
        <v>1</v>
      </c>
      <c r="B1" s="224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  <c r="Y1" s="225"/>
      <c r="Z1" s="225"/>
      <c r="AA1" s="225"/>
      <c r="AB1" s="226"/>
      <c r="AC1" s="226"/>
      <c r="AD1" s="226"/>
      <c r="AE1" s="226"/>
      <c r="AF1" s="226"/>
      <c r="AG1" s="226"/>
      <c r="AH1" s="226"/>
      <c r="AI1" s="226"/>
      <c r="AJ1" s="226"/>
    </row>
    <row r="2" spans="1:38" ht="16.5" customHeight="1">
      <c r="A2" s="227" t="str">
        <f>INGRESOS!$A$3</f>
        <v>PRESUPUESTO ORDINARIO 2021</v>
      </c>
      <c r="B2" s="228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6"/>
      <c r="AC2" s="226"/>
      <c r="AD2" s="226"/>
      <c r="AE2" s="226"/>
      <c r="AF2" s="226"/>
      <c r="AG2" s="226"/>
      <c r="AH2" s="226"/>
      <c r="AI2" s="226"/>
      <c r="AJ2" s="226"/>
    </row>
    <row r="3" spans="1:38" ht="16.5" customHeight="1">
      <c r="A3" s="227" t="s">
        <v>259</v>
      </c>
      <c r="B3" s="228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5"/>
      <c r="AA3" s="225"/>
      <c r="AB3" s="226"/>
      <c r="AC3" s="226"/>
      <c r="AD3" s="226"/>
      <c r="AE3" s="226"/>
      <c r="AF3" s="226"/>
      <c r="AG3" s="226"/>
      <c r="AH3" s="226"/>
      <c r="AI3" s="226"/>
      <c r="AJ3" s="226"/>
    </row>
    <row r="4" spans="1:38"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6"/>
      <c r="AC4" s="226"/>
      <c r="AD4" s="226"/>
      <c r="AE4" s="226"/>
      <c r="AF4" s="226"/>
      <c r="AG4" s="226"/>
      <c r="AH4" s="226"/>
      <c r="AI4" s="226"/>
      <c r="AJ4" s="226"/>
    </row>
    <row r="5" spans="1:38" ht="15.75" customHeight="1">
      <c r="A5" s="229" t="s">
        <v>1371</v>
      </c>
      <c r="B5" s="229"/>
      <c r="C5" s="229"/>
      <c r="D5" s="229"/>
      <c r="E5" s="229"/>
      <c r="F5" s="229"/>
      <c r="G5" s="229"/>
      <c r="H5" s="229"/>
      <c r="I5" s="229"/>
      <c r="J5" s="229"/>
      <c r="K5" s="225"/>
      <c r="L5" s="225"/>
      <c r="M5" s="225"/>
      <c r="N5" s="225"/>
      <c r="O5" s="225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25"/>
      <c r="AA5" s="230"/>
      <c r="AB5" s="226"/>
      <c r="AC5" s="226"/>
      <c r="AD5" s="226"/>
      <c r="AE5" s="226"/>
      <c r="AF5" s="226"/>
      <c r="AG5" s="226"/>
      <c r="AH5" s="226"/>
      <c r="AI5" s="226"/>
      <c r="AJ5" s="226"/>
    </row>
    <row r="6" spans="1:38" ht="29.25" customHeight="1">
      <c r="A6" s="229" t="s">
        <v>1372</v>
      </c>
      <c r="B6" s="229"/>
      <c r="C6" s="229"/>
      <c r="D6" s="229"/>
      <c r="E6" s="229"/>
      <c r="F6" s="229"/>
      <c r="G6" s="229"/>
      <c r="H6" s="229"/>
      <c r="I6" s="229"/>
      <c r="J6" s="229"/>
      <c r="K6" s="225"/>
      <c r="L6" s="453" t="s">
        <v>1373</v>
      </c>
      <c r="M6" s="438"/>
      <c r="N6" s="439"/>
      <c r="O6" s="225"/>
      <c r="P6" s="453" t="s">
        <v>1374</v>
      </c>
      <c r="Q6" s="438"/>
      <c r="R6" s="438"/>
      <c r="S6" s="438"/>
      <c r="T6" s="438"/>
      <c r="U6" s="438"/>
      <c r="V6" s="438"/>
      <c r="W6" s="438"/>
      <c r="X6" s="438"/>
      <c r="Y6" s="438"/>
      <c r="Z6" s="225"/>
      <c r="AA6" s="453" t="s">
        <v>1375</v>
      </c>
      <c r="AB6" s="438"/>
      <c r="AC6" s="438"/>
      <c r="AD6" s="438"/>
      <c r="AE6" s="438"/>
      <c r="AF6" s="438"/>
      <c r="AG6" s="438"/>
      <c r="AH6" s="438"/>
      <c r="AI6" s="231"/>
      <c r="AJ6" s="232" t="s">
        <v>169</v>
      </c>
    </row>
    <row r="7" spans="1:38" ht="28.5" customHeight="1">
      <c r="A7" s="229"/>
      <c r="B7" s="229"/>
      <c r="C7" s="229"/>
      <c r="D7" s="229"/>
      <c r="E7" s="229"/>
      <c r="F7" s="229"/>
      <c r="G7" s="229"/>
      <c r="H7" s="229"/>
      <c r="I7" s="229"/>
      <c r="J7" s="229"/>
      <c r="K7" s="225"/>
      <c r="L7" s="233" t="s">
        <v>1376</v>
      </c>
      <c r="M7" s="233" t="s">
        <v>1377</v>
      </c>
      <c r="N7" s="233" t="s">
        <v>1378</v>
      </c>
      <c r="O7" s="225"/>
      <c r="P7" s="233" t="s">
        <v>1376</v>
      </c>
      <c r="Q7" s="233" t="s">
        <v>1377</v>
      </c>
      <c r="R7" s="233" t="s">
        <v>1378</v>
      </c>
      <c r="S7" s="233" t="s">
        <v>1379</v>
      </c>
      <c r="T7" s="233" t="s">
        <v>1380</v>
      </c>
      <c r="U7" s="233" t="s">
        <v>1381</v>
      </c>
      <c r="V7" s="233" t="s">
        <v>1382</v>
      </c>
      <c r="W7" s="233" t="s">
        <v>1383</v>
      </c>
      <c r="X7" s="233" t="s">
        <v>1384</v>
      </c>
      <c r="Y7" s="233" t="s">
        <v>1385</v>
      </c>
      <c r="Z7" s="225"/>
      <c r="AA7" s="233" t="s">
        <v>1376</v>
      </c>
      <c r="AB7" s="233" t="s">
        <v>1377</v>
      </c>
      <c r="AC7" s="233" t="s">
        <v>1378</v>
      </c>
      <c r="AD7" s="233" t="s">
        <v>1379</v>
      </c>
      <c r="AE7" s="233" t="s">
        <v>1380</v>
      </c>
      <c r="AF7" s="233" t="s">
        <v>1381</v>
      </c>
      <c r="AG7" s="233" t="s">
        <v>1382</v>
      </c>
      <c r="AH7" s="233" t="s">
        <v>1383</v>
      </c>
      <c r="AI7" s="226"/>
      <c r="AJ7" s="232"/>
    </row>
    <row r="8" spans="1:38" ht="84" customHeight="1">
      <c r="A8" s="234"/>
      <c r="B8" s="234"/>
      <c r="C8" s="234"/>
      <c r="D8" s="234"/>
      <c r="E8" s="234"/>
      <c r="F8" s="234"/>
      <c r="G8" s="234"/>
      <c r="H8" s="234"/>
      <c r="I8" s="234"/>
      <c r="J8" s="235">
        <f>+'DETALLE PROG. III'!D56</f>
        <v>784389893.0846709</v>
      </c>
      <c r="K8" s="235"/>
      <c r="L8" s="236" t="s">
        <v>1386</v>
      </c>
      <c r="M8" s="236" t="s">
        <v>1387</v>
      </c>
      <c r="N8" s="236" t="s">
        <v>1388</v>
      </c>
      <c r="O8" s="237"/>
      <c r="P8" s="238" t="s">
        <v>1389</v>
      </c>
      <c r="Q8" s="239" t="s">
        <v>1390</v>
      </c>
      <c r="R8" s="239" t="s">
        <v>1391</v>
      </c>
      <c r="S8" s="239" t="s">
        <v>1392</v>
      </c>
      <c r="T8" s="239" t="s">
        <v>1393</v>
      </c>
      <c r="U8" s="239" t="s">
        <v>1394</v>
      </c>
      <c r="V8" s="239" t="s">
        <v>1395</v>
      </c>
      <c r="W8" s="236" t="s">
        <v>1396</v>
      </c>
      <c r="X8" s="239" t="s">
        <v>1397</v>
      </c>
      <c r="Y8" s="239" t="s">
        <v>1398</v>
      </c>
      <c r="Z8" s="237"/>
      <c r="AA8" s="239" t="s">
        <v>1399</v>
      </c>
      <c r="AB8" s="240" t="s">
        <v>1400</v>
      </c>
      <c r="AC8" s="240" t="s">
        <v>1401</v>
      </c>
      <c r="AD8" s="240" t="s">
        <v>1402</v>
      </c>
      <c r="AE8" s="234" t="s">
        <v>1403</v>
      </c>
      <c r="AF8" s="240" t="s">
        <v>1404</v>
      </c>
      <c r="AG8" s="240" t="s">
        <v>1405</v>
      </c>
      <c r="AH8" s="240" t="s">
        <v>1406</v>
      </c>
      <c r="AI8" s="241"/>
      <c r="AJ8" s="242">
        <f>SUM(AJ10:AJ72)</f>
        <v>1576850663.6699998</v>
      </c>
      <c r="AK8" s="235"/>
      <c r="AL8" s="243"/>
    </row>
    <row r="9" spans="1:38">
      <c r="J9" s="229" t="s">
        <v>1407</v>
      </c>
      <c r="K9" s="230"/>
      <c r="L9" s="244">
        <f t="shared" ref="L9:N9" si="0">SUM(L10:L229)</f>
        <v>2000000</v>
      </c>
      <c r="M9" s="244">
        <f t="shared" si="0"/>
        <v>26000000</v>
      </c>
      <c r="N9" s="244">
        <f t="shared" si="0"/>
        <v>5000000</v>
      </c>
      <c r="O9" s="225"/>
      <c r="P9" s="244">
        <f t="shared" ref="P9:Y9" si="1">SUM(P10:P229)</f>
        <v>735389893.08000004</v>
      </c>
      <c r="Q9" s="244">
        <f t="shared" si="1"/>
        <v>129153762.5</v>
      </c>
      <c r="R9" s="244">
        <f t="shared" si="1"/>
        <v>10000000</v>
      </c>
      <c r="S9" s="244">
        <f t="shared" si="1"/>
        <v>316000000</v>
      </c>
      <c r="T9" s="244">
        <f t="shared" si="1"/>
        <v>125000000</v>
      </c>
      <c r="U9" s="244">
        <f t="shared" si="1"/>
        <v>15000000</v>
      </c>
      <c r="V9" s="244">
        <f t="shared" si="1"/>
        <v>1500000</v>
      </c>
      <c r="W9" s="244">
        <f t="shared" si="1"/>
        <v>6000000</v>
      </c>
      <c r="X9" s="244">
        <f t="shared" si="1"/>
        <v>20000000</v>
      </c>
      <c r="Y9" s="244">
        <f t="shared" si="1"/>
        <v>15000000</v>
      </c>
      <c r="Z9" s="225"/>
      <c r="AA9" s="245">
        <f t="shared" ref="AA9:AH9" si="2">SUM(AA10:AA229)</f>
        <v>11275008.09</v>
      </c>
      <c r="AB9" s="244">
        <f t="shared" si="2"/>
        <v>62520000</v>
      </c>
      <c r="AC9" s="244">
        <f t="shared" si="2"/>
        <v>26000000</v>
      </c>
      <c r="AD9" s="244">
        <f t="shared" si="2"/>
        <v>480000</v>
      </c>
      <c r="AE9" s="244">
        <f t="shared" si="2"/>
        <v>532000</v>
      </c>
      <c r="AF9" s="244">
        <f t="shared" si="2"/>
        <v>49000000</v>
      </c>
      <c r="AG9" s="244">
        <f t="shared" si="2"/>
        <v>14000000</v>
      </c>
      <c r="AH9" s="244">
        <f t="shared" si="2"/>
        <v>7000000</v>
      </c>
      <c r="AI9" s="226"/>
      <c r="AJ9" s="246">
        <f>SUM(K9:AI9)</f>
        <v>1576850663.6699998</v>
      </c>
      <c r="AK9" s="226"/>
    </row>
    <row r="10" spans="1:38">
      <c r="A10" s="131" t="s">
        <v>983</v>
      </c>
      <c r="B10" s="141" t="s">
        <v>984</v>
      </c>
      <c r="C10" s="141"/>
      <c r="D10" s="141"/>
      <c r="E10" s="141"/>
      <c r="F10" s="141">
        <v>2</v>
      </c>
      <c r="G10" s="141"/>
      <c r="H10" s="131">
        <v>5</v>
      </c>
      <c r="I10" s="131"/>
      <c r="J10" s="247" t="s">
        <v>176</v>
      </c>
      <c r="K10" s="225"/>
      <c r="L10" s="248"/>
      <c r="M10" s="248"/>
      <c r="N10" s="248"/>
      <c r="O10" s="225"/>
      <c r="P10" s="249"/>
      <c r="Q10" s="249"/>
      <c r="R10" s="249"/>
      <c r="S10" s="249"/>
      <c r="T10" s="249"/>
      <c r="U10" s="249"/>
      <c r="V10" s="249"/>
      <c r="W10" s="249"/>
      <c r="X10" s="249"/>
      <c r="Y10" s="249"/>
      <c r="Z10" s="225"/>
      <c r="AA10" s="249"/>
      <c r="AB10" s="250"/>
      <c r="AC10" s="250"/>
      <c r="AD10" s="250"/>
      <c r="AE10" s="250"/>
      <c r="AF10" s="250"/>
      <c r="AG10" s="250"/>
      <c r="AH10" s="250"/>
      <c r="AI10" s="226"/>
      <c r="AJ10" s="251"/>
      <c r="AK10" s="226"/>
    </row>
    <row r="11" spans="1:38">
      <c r="A11" s="116"/>
      <c r="B11" s="116"/>
      <c r="C11" s="116"/>
      <c r="D11" s="116"/>
      <c r="E11" s="116"/>
      <c r="F11" s="116"/>
      <c r="G11" s="116"/>
      <c r="H11" s="136"/>
      <c r="I11" s="136"/>
      <c r="J11" s="162"/>
      <c r="K11" s="225"/>
      <c r="L11" s="248"/>
      <c r="M11" s="248"/>
      <c r="N11" s="248"/>
      <c r="O11" s="225"/>
      <c r="P11" s="248"/>
      <c r="Q11" s="248"/>
      <c r="R11" s="248"/>
      <c r="S11" s="248"/>
      <c r="T11" s="248"/>
      <c r="U11" s="248"/>
      <c r="V11" s="248"/>
      <c r="W11" s="248"/>
      <c r="X11" s="248"/>
      <c r="Y11" s="248"/>
      <c r="Z11" s="225"/>
      <c r="AA11" s="248"/>
      <c r="AB11" s="250"/>
      <c r="AC11" s="250"/>
      <c r="AD11" s="250"/>
      <c r="AE11" s="250"/>
      <c r="AF11" s="250"/>
      <c r="AG11" s="250"/>
      <c r="AH11" s="250"/>
      <c r="AI11" s="226"/>
      <c r="AJ11" s="251"/>
    </row>
    <row r="12" spans="1:38">
      <c r="A12" s="116"/>
      <c r="B12" s="131" t="s">
        <v>985</v>
      </c>
      <c r="C12" s="141" t="s">
        <v>986</v>
      </c>
      <c r="D12" s="116"/>
      <c r="E12" s="116"/>
      <c r="F12" s="131" t="s">
        <v>320</v>
      </c>
      <c r="G12" s="131"/>
      <c r="H12" s="131" t="s">
        <v>772</v>
      </c>
      <c r="I12" s="131"/>
      <c r="J12" s="164" t="s">
        <v>773</v>
      </c>
      <c r="K12" s="225"/>
      <c r="L12" s="248"/>
      <c r="M12" s="248"/>
      <c r="N12" s="248"/>
      <c r="O12" s="225"/>
      <c r="P12" s="248"/>
      <c r="Q12" s="248"/>
      <c r="R12" s="248"/>
      <c r="S12" s="248"/>
      <c r="T12" s="248"/>
      <c r="U12" s="248"/>
      <c r="V12" s="248"/>
      <c r="W12" s="248"/>
      <c r="X12" s="248"/>
      <c r="Y12" s="248"/>
      <c r="Z12" s="225"/>
      <c r="AA12" s="248"/>
      <c r="AB12" s="250"/>
      <c r="AC12" s="250"/>
      <c r="AD12" s="250"/>
      <c r="AE12" s="250"/>
      <c r="AF12" s="250"/>
      <c r="AG12" s="250"/>
      <c r="AH12" s="250"/>
      <c r="AI12" s="226"/>
      <c r="AJ12" s="252"/>
      <c r="AK12" s="226"/>
    </row>
    <row r="13" spans="1:38">
      <c r="A13" s="116"/>
      <c r="B13" s="131"/>
      <c r="C13" s="141"/>
      <c r="D13" s="116"/>
      <c r="E13" s="116"/>
      <c r="F13" s="131"/>
      <c r="G13" s="131"/>
      <c r="H13" s="131"/>
      <c r="I13" s="131"/>
      <c r="J13" s="164"/>
      <c r="K13" s="225"/>
      <c r="L13" s="248"/>
      <c r="M13" s="248"/>
      <c r="N13" s="248"/>
      <c r="O13" s="225"/>
      <c r="P13" s="248"/>
      <c r="Q13" s="248"/>
      <c r="R13" s="248"/>
      <c r="S13" s="248"/>
      <c r="T13" s="248"/>
      <c r="U13" s="248"/>
      <c r="V13" s="248"/>
      <c r="W13" s="248"/>
      <c r="X13" s="248"/>
      <c r="Y13" s="248"/>
      <c r="Z13" s="225"/>
      <c r="AA13" s="248"/>
      <c r="AB13" s="250"/>
      <c r="AC13" s="250"/>
      <c r="AD13" s="250"/>
      <c r="AE13" s="250"/>
      <c r="AF13" s="250"/>
      <c r="AG13" s="250"/>
      <c r="AH13" s="250"/>
      <c r="AI13" s="226"/>
      <c r="AJ13" s="252"/>
    </row>
    <row r="14" spans="1:38">
      <c r="A14" s="116"/>
      <c r="B14" s="115"/>
      <c r="C14" s="136" t="s">
        <v>987</v>
      </c>
      <c r="D14" s="116" t="s">
        <v>988</v>
      </c>
      <c r="E14" s="116"/>
      <c r="F14" s="136" t="s">
        <v>987</v>
      </c>
      <c r="G14" s="136"/>
      <c r="H14" s="136" t="s">
        <v>774</v>
      </c>
      <c r="I14" s="136"/>
      <c r="J14" s="162" t="s">
        <v>775</v>
      </c>
      <c r="K14" s="225"/>
      <c r="L14" s="248">
        <v>2000000</v>
      </c>
      <c r="M14" s="248">
        <v>26000000</v>
      </c>
      <c r="N14" s="248">
        <v>5000000</v>
      </c>
      <c r="O14" s="225"/>
      <c r="P14" s="248"/>
      <c r="Q14" s="248"/>
      <c r="R14" s="248"/>
      <c r="S14" s="248"/>
      <c r="T14" s="248"/>
      <c r="U14" s="248"/>
      <c r="V14" s="248"/>
      <c r="W14" s="248"/>
      <c r="X14" s="248"/>
      <c r="Y14" s="248"/>
      <c r="Z14" s="225"/>
      <c r="AA14" s="248"/>
      <c r="AB14" s="250"/>
      <c r="AC14" s="250"/>
      <c r="AD14" s="250"/>
      <c r="AE14" s="250"/>
      <c r="AF14" s="250"/>
      <c r="AG14" s="250"/>
      <c r="AH14" s="250"/>
      <c r="AI14" s="226"/>
      <c r="AJ14" s="252">
        <f t="shared" ref="AJ14:AJ21" si="3">SUM(K14:AI14)</f>
        <v>33000000</v>
      </c>
    </row>
    <row r="15" spans="1:38">
      <c r="A15" s="116"/>
      <c r="B15" s="115"/>
      <c r="C15" s="136" t="s">
        <v>989</v>
      </c>
      <c r="D15" s="116" t="s">
        <v>990</v>
      </c>
      <c r="E15" s="116"/>
      <c r="F15" s="136" t="s">
        <v>989</v>
      </c>
      <c r="G15" s="136"/>
      <c r="H15" s="136" t="s">
        <v>776</v>
      </c>
      <c r="I15" s="136"/>
      <c r="J15" s="162" t="s">
        <v>777</v>
      </c>
      <c r="K15" s="225"/>
      <c r="L15" s="248"/>
      <c r="M15" s="248"/>
      <c r="N15" s="248"/>
      <c r="O15" s="225"/>
      <c r="P15" s="253">
        <f>784389893.08-9000000-31000000-18000000-161063831</f>
        <v>565326062.08000004</v>
      </c>
      <c r="Q15" s="248">
        <v>129153762.5</v>
      </c>
      <c r="R15" s="248">
        <v>10000000</v>
      </c>
      <c r="S15" s="248">
        <v>316000000</v>
      </c>
      <c r="T15" s="248">
        <v>125000000</v>
      </c>
      <c r="U15" s="248">
        <v>15000000</v>
      </c>
      <c r="V15" s="248">
        <v>1500000</v>
      </c>
      <c r="W15" s="248"/>
      <c r="X15" s="248">
        <v>20000000</v>
      </c>
      <c r="Y15" s="248">
        <v>15000000</v>
      </c>
      <c r="Z15" s="225"/>
      <c r="AA15" s="248"/>
      <c r="AB15" s="226"/>
      <c r="AC15" s="250"/>
      <c r="AD15" s="250"/>
      <c r="AE15" s="250"/>
      <c r="AF15" s="250"/>
      <c r="AG15" s="250"/>
      <c r="AH15" s="250"/>
      <c r="AI15" s="226"/>
      <c r="AJ15" s="252">
        <f t="shared" si="3"/>
        <v>1196979824.5799999</v>
      </c>
    </row>
    <row r="16" spans="1:38">
      <c r="A16" s="116"/>
      <c r="B16" s="115"/>
      <c r="C16" s="116"/>
      <c r="D16" s="116"/>
      <c r="E16" s="116"/>
      <c r="F16" s="136" t="s">
        <v>989</v>
      </c>
      <c r="G16" s="136"/>
      <c r="H16" s="136" t="s">
        <v>778</v>
      </c>
      <c r="I16" s="136"/>
      <c r="J16" s="162" t="s">
        <v>779</v>
      </c>
      <c r="K16" s="225"/>
      <c r="L16" s="248"/>
      <c r="M16" s="248"/>
      <c r="N16" s="248"/>
      <c r="O16" s="225"/>
      <c r="P16" s="248"/>
      <c r="Q16" s="248"/>
      <c r="R16" s="248"/>
      <c r="S16" s="248"/>
      <c r="T16" s="248"/>
      <c r="U16" s="248"/>
      <c r="V16" s="248"/>
      <c r="W16" s="248"/>
      <c r="X16" s="248"/>
      <c r="Y16" s="248"/>
      <c r="Z16" s="225"/>
      <c r="AA16" s="248"/>
      <c r="AB16" s="250"/>
      <c r="AC16" s="250"/>
      <c r="AD16" s="250"/>
      <c r="AE16" s="250"/>
      <c r="AF16" s="250"/>
      <c r="AG16" s="250"/>
      <c r="AH16" s="250"/>
      <c r="AI16" s="226"/>
      <c r="AJ16" s="252">
        <f t="shared" si="3"/>
        <v>0</v>
      </c>
    </row>
    <row r="17" spans="1:36">
      <c r="A17" s="116"/>
      <c r="B17" s="116"/>
      <c r="C17" s="116"/>
      <c r="D17" s="116"/>
      <c r="E17" s="116"/>
      <c r="F17" s="136" t="s">
        <v>989</v>
      </c>
      <c r="G17" s="136"/>
      <c r="H17" s="136" t="s">
        <v>780</v>
      </c>
      <c r="I17" s="136"/>
      <c r="J17" s="162" t="s">
        <v>781</v>
      </c>
      <c r="K17" s="225"/>
      <c r="L17" s="248"/>
      <c r="M17" s="248"/>
      <c r="N17" s="248"/>
      <c r="O17" s="225"/>
      <c r="P17" s="248"/>
      <c r="Q17" s="248"/>
      <c r="R17" s="248"/>
      <c r="S17" s="248"/>
      <c r="T17" s="248"/>
      <c r="U17" s="248"/>
      <c r="V17" s="248"/>
      <c r="W17" s="248">
        <v>6000000</v>
      </c>
      <c r="X17" s="248"/>
      <c r="Y17" s="248"/>
      <c r="Z17" s="225"/>
      <c r="AA17" s="248"/>
      <c r="AB17" s="250"/>
      <c r="AC17" s="250"/>
      <c r="AD17" s="250"/>
      <c r="AE17" s="250"/>
      <c r="AF17" s="250"/>
      <c r="AG17" s="250"/>
      <c r="AH17" s="250"/>
      <c r="AI17" s="226"/>
      <c r="AJ17" s="252">
        <f t="shared" si="3"/>
        <v>6000000</v>
      </c>
    </row>
    <row r="18" spans="1:36">
      <c r="A18" s="116"/>
      <c r="B18" s="116"/>
      <c r="C18" s="116"/>
      <c r="D18" s="116"/>
      <c r="E18" s="116"/>
      <c r="F18" s="136" t="s">
        <v>989</v>
      </c>
      <c r="G18" s="136"/>
      <c r="H18" s="136" t="s">
        <v>782</v>
      </c>
      <c r="I18" s="136"/>
      <c r="J18" s="162" t="s">
        <v>783</v>
      </c>
      <c r="K18" s="225"/>
      <c r="L18" s="248"/>
      <c r="M18" s="248"/>
      <c r="N18" s="248"/>
      <c r="O18" s="225"/>
      <c r="P18" s="248"/>
      <c r="Q18" s="248"/>
      <c r="R18" s="248"/>
      <c r="S18" s="248"/>
      <c r="T18" s="248"/>
      <c r="U18" s="248"/>
      <c r="V18" s="248"/>
      <c r="W18" s="248"/>
      <c r="X18" s="248"/>
      <c r="Y18" s="248"/>
      <c r="Z18" s="225"/>
      <c r="AA18" s="248"/>
      <c r="AB18" s="250"/>
      <c r="AC18" s="250"/>
      <c r="AD18" s="250"/>
      <c r="AE18" s="250"/>
      <c r="AF18" s="250"/>
      <c r="AG18" s="250"/>
      <c r="AH18" s="250"/>
      <c r="AI18" s="226"/>
      <c r="AJ18" s="252">
        <f t="shared" si="3"/>
        <v>0</v>
      </c>
    </row>
    <row r="19" spans="1:36">
      <c r="A19" s="116"/>
      <c r="B19" s="116"/>
      <c r="C19" s="136" t="s">
        <v>991</v>
      </c>
      <c r="D19" s="116" t="s">
        <v>785</v>
      </c>
      <c r="E19" s="116"/>
      <c r="F19" s="136" t="s">
        <v>991</v>
      </c>
      <c r="G19" s="136"/>
      <c r="H19" s="136" t="s">
        <v>784</v>
      </c>
      <c r="I19" s="136"/>
      <c r="J19" s="162" t="s">
        <v>785</v>
      </c>
      <c r="K19" s="225"/>
      <c r="L19" s="248"/>
      <c r="M19" s="248"/>
      <c r="N19" s="248"/>
      <c r="O19" s="225"/>
      <c r="P19" s="248"/>
      <c r="Q19" s="248"/>
      <c r="R19" s="248"/>
      <c r="S19" s="248"/>
      <c r="T19" s="248"/>
      <c r="U19" s="248"/>
      <c r="V19" s="248"/>
      <c r="W19" s="248"/>
      <c r="X19" s="248"/>
      <c r="Y19" s="248"/>
      <c r="Z19" s="225"/>
      <c r="AA19" s="248"/>
      <c r="AB19" s="250"/>
      <c r="AC19" s="250"/>
      <c r="AD19" s="250"/>
      <c r="AE19" s="250"/>
      <c r="AF19" s="250"/>
      <c r="AG19" s="250"/>
      <c r="AH19" s="250"/>
      <c r="AI19" s="226"/>
      <c r="AJ19" s="252">
        <f t="shared" si="3"/>
        <v>0</v>
      </c>
    </row>
    <row r="20" spans="1:36">
      <c r="A20" s="116"/>
      <c r="B20" s="116"/>
      <c r="C20" s="136" t="s">
        <v>992</v>
      </c>
      <c r="D20" s="116" t="s">
        <v>787</v>
      </c>
      <c r="E20" s="116"/>
      <c r="F20" s="136" t="s">
        <v>992</v>
      </c>
      <c r="G20" s="136"/>
      <c r="H20" s="136" t="s">
        <v>786</v>
      </c>
      <c r="I20" s="136"/>
      <c r="J20" s="162" t="s">
        <v>787</v>
      </c>
      <c r="K20" s="225"/>
      <c r="L20" s="248"/>
      <c r="M20" s="248"/>
      <c r="N20" s="248"/>
      <c r="O20" s="225"/>
      <c r="P20" s="248"/>
      <c r="Q20" s="248"/>
      <c r="R20" s="248"/>
      <c r="S20" s="248"/>
      <c r="T20" s="248"/>
      <c r="U20" s="248"/>
      <c r="V20" s="248"/>
      <c r="W20" s="248"/>
      <c r="X20" s="248"/>
      <c r="Y20" s="248"/>
      <c r="Z20" s="225"/>
      <c r="AA20" s="248"/>
      <c r="AB20" s="248"/>
      <c r="AC20" s="248"/>
      <c r="AD20" s="248"/>
      <c r="AE20" s="248"/>
      <c r="AF20" s="248"/>
      <c r="AG20" s="248"/>
      <c r="AH20" s="248"/>
      <c r="AI20" s="226"/>
      <c r="AJ20" s="252">
        <f t="shared" si="3"/>
        <v>0</v>
      </c>
    </row>
    <row r="21" spans="1:36" ht="15.75" customHeight="1">
      <c r="A21" s="116"/>
      <c r="B21" s="116"/>
      <c r="C21" s="136" t="s">
        <v>993</v>
      </c>
      <c r="D21" s="116" t="s">
        <v>994</v>
      </c>
      <c r="E21" s="116"/>
      <c r="F21" s="136" t="s">
        <v>993</v>
      </c>
      <c r="G21" s="136"/>
      <c r="H21" s="136" t="s">
        <v>788</v>
      </c>
      <c r="I21" s="136"/>
      <c r="J21" s="162" t="s">
        <v>789</v>
      </c>
      <c r="K21" s="225"/>
      <c r="L21" s="248"/>
      <c r="M21" s="248"/>
      <c r="N21" s="248"/>
      <c r="O21" s="225"/>
      <c r="P21" s="248"/>
      <c r="Q21" s="248"/>
      <c r="R21" s="248"/>
      <c r="S21" s="248"/>
      <c r="T21" s="248"/>
      <c r="U21" s="248"/>
      <c r="V21" s="248"/>
      <c r="W21" s="248"/>
      <c r="X21" s="248"/>
      <c r="Y21" s="248"/>
      <c r="Z21" s="225"/>
      <c r="AA21" s="253">
        <v>11275008.09</v>
      </c>
      <c r="AB21" s="248">
        <f>62520000-10000000</f>
        <v>52520000</v>
      </c>
      <c r="AC21" s="248">
        <v>26000000</v>
      </c>
      <c r="AD21" s="248">
        <v>480000</v>
      </c>
      <c r="AE21" s="248">
        <v>532000</v>
      </c>
      <c r="AF21" s="248">
        <v>49000000</v>
      </c>
      <c r="AG21" s="248">
        <v>14000000</v>
      </c>
      <c r="AH21" s="248">
        <v>7000000</v>
      </c>
      <c r="AI21" s="226"/>
      <c r="AJ21" s="252">
        <f t="shared" si="3"/>
        <v>160807008.09</v>
      </c>
    </row>
    <row r="22" spans="1:36" ht="15.75" customHeight="1">
      <c r="A22" s="116"/>
      <c r="B22" s="116"/>
      <c r="C22" s="136"/>
      <c r="D22" s="116"/>
      <c r="E22" s="116"/>
      <c r="F22" s="136"/>
      <c r="G22" s="136"/>
      <c r="H22" s="136"/>
      <c r="I22" s="136"/>
      <c r="J22" s="162"/>
      <c r="K22" s="225"/>
      <c r="L22" s="248"/>
      <c r="M22" s="248"/>
      <c r="N22" s="248"/>
      <c r="O22" s="225"/>
      <c r="P22" s="248"/>
      <c r="Q22" s="248"/>
      <c r="R22" s="248"/>
      <c r="S22" s="248"/>
      <c r="T22" s="248"/>
      <c r="U22" s="248"/>
      <c r="V22" s="248"/>
      <c r="W22" s="248"/>
      <c r="X22" s="248"/>
      <c r="Y22" s="248"/>
      <c r="Z22" s="225"/>
      <c r="AA22" s="248"/>
      <c r="AB22" s="248"/>
      <c r="AC22" s="248"/>
      <c r="AD22" s="248"/>
      <c r="AE22" s="248"/>
      <c r="AF22" s="248"/>
      <c r="AG22" s="248"/>
      <c r="AH22" s="248"/>
      <c r="AI22" s="226"/>
      <c r="AJ22" s="251"/>
    </row>
    <row r="23" spans="1:36" ht="15.75" customHeight="1">
      <c r="A23" s="116"/>
      <c r="B23" s="131" t="s">
        <v>995</v>
      </c>
      <c r="C23" s="141" t="s">
        <v>996</v>
      </c>
      <c r="D23" s="116"/>
      <c r="E23" s="116"/>
      <c r="F23" s="136" t="s">
        <v>320</v>
      </c>
      <c r="G23" s="136"/>
      <c r="H23" s="116"/>
      <c r="I23" s="116"/>
      <c r="J23" s="162"/>
      <c r="K23" s="225"/>
      <c r="L23" s="248"/>
      <c r="M23" s="248"/>
      <c r="N23" s="248"/>
      <c r="O23" s="225"/>
      <c r="P23" s="248"/>
      <c r="Q23" s="248"/>
      <c r="R23" s="248"/>
      <c r="S23" s="248"/>
      <c r="T23" s="248"/>
      <c r="U23" s="248"/>
      <c r="V23" s="248"/>
      <c r="W23" s="248"/>
      <c r="X23" s="248"/>
      <c r="Y23" s="248"/>
      <c r="Z23" s="225"/>
      <c r="AA23" s="248"/>
      <c r="AB23" s="248"/>
      <c r="AC23" s="248"/>
      <c r="AD23" s="248"/>
      <c r="AE23" s="248"/>
      <c r="AF23" s="248"/>
      <c r="AG23" s="248"/>
      <c r="AH23" s="248"/>
      <c r="AI23" s="226"/>
      <c r="AJ23" s="251"/>
    </row>
    <row r="24" spans="1:36" ht="15.75" customHeight="1">
      <c r="A24" s="116"/>
      <c r="B24" s="131"/>
      <c r="C24" s="141"/>
      <c r="D24" s="116"/>
      <c r="E24" s="116"/>
      <c r="F24" s="136"/>
      <c r="G24" s="136"/>
      <c r="H24" s="116"/>
      <c r="I24" s="116"/>
      <c r="J24" s="162"/>
      <c r="K24" s="225"/>
      <c r="L24" s="248"/>
      <c r="M24" s="248"/>
      <c r="N24" s="248"/>
      <c r="O24" s="225"/>
      <c r="P24" s="248"/>
      <c r="Q24" s="248"/>
      <c r="R24" s="248"/>
      <c r="S24" s="248"/>
      <c r="T24" s="248"/>
      <c r="U24" s="248"/>
      <c r="V24" s="248"/>
      <c r="W24" s="248"/>
      <c r="X24" s="248"/>
      <c r="Y24" s="248"/>
      <c r="Z24" s="225"/>
      <c r="AA24" s="248"/>
      <c r="AB24" s="248"/>
      <c r="AC24" s="248"/>
      <c r="AD24" s="248"/>
      <c r="AE24" s="248"/>
      <c r="AF24" s="248"/>
      <c r="AG24" s="248"/>
      <c r="AH24" s="248"/>
      <c r="AI24" s="226"/>
      <c r="AJ24" s="251"/>
    </row>
    <row r="25" spans="1:36" ht="15.75" customHeight="1">
      <c r="A25" s="116"/>
      <c r="B25" s="116"/>
      <c r="C25" s="136" t="s">
        <v>997</v>
      </c>
      <c r="D25" s="116" t="s">
        <v>998</v>
      </c>
      <c r="E25" s="116"/>
      <c r="F25" s="131" t="s">
        <v>997</v>
      </c>
      <c r="G25" s="131"/>
      <c r="H25" s="131" t="s">
        <v>790</v>
      </c>
      <c r="I25" s="131"/>
      <c r="J25" s="164" t="s">
        <v>791</v>
      </c>
      <c r="K25" s="225"/>
      <c r="L25" s="248"/>
      <c r="M25" s="248"/>
      <c r="N25" s="248"/>
      <c r="O25" s="225"/>
      <c r="P25" s="248"/>
      <c r="Q25" s="248"/>
      <c r="R25" s="248"/>
      <c r="S25" s="248"/>
      <c r="T25" s="248"/>
      <c r="U25" s="248"/>
      <c r="V25" s="248"/>
      <c r="W25" s="248"/>
      <c r="X25" s="248"/>
      <c r="Y25" s="248"/>
      <c r="Z25" s="225"/>
      <c r="AA25" s="248"/>
      <c r="AB25" s="248"/>
      <c r="AC25" s="248"/>
      <c r="AD25" s="248"/>
      <c r="AE25" s="248"/>
      <c r="AF25" s="248"/>
      <c r="AG25" s="248"/>
      <c r="AH25" s="248"/>
      <c r="AI25" s="226"/>
      <c r="AJ25" s="251"/>
    </row>
    <row r="26" spans="1:36" ht="15.75" customHeight="1">
      <c r="A26" s="116"/>
      <c r="B26" s="116"/>
      <c r="C26" s="116"/>
      <c r="D26" s="116"/>
      <c r="E26" s="116"/>
      <c r="F26" s="136" t="s">
        <v>997</v>
      </c>
      <c r="G26" s="136"/>
      <c r="H26" s="136" t="s">
        <v>792</v>
      </c>
      <c r="I26" s="136"/>
      <c r="J26" s="162" t="s">
        <v>793</v>
      </c>
      <c r="K26" s="225"/>
      <c r="L26" s="248"/>
      <c r="M26" s="248"/>
      <c r="N26" s="248"/>
      <c r="O26" s="225"/>
      <c r="P26" s="248">
        <f>+'DETALLE PROG. III'!D150</f>
        <v>161063831</v>
      </c>
      <c r="Q26" s="248"/>
      <c r="R26" s="248"/>
      <c r="S26" s="248"/>
      <c r="T26" s="248"/>
      <c r="U26" s="248"/>
      <c r="V26" s="248"/>
      <c r="W26" s="248"/>
      <c r="X26" s="248"/>
      <c r="Y26" s="248"/>
      <c r="Z26" s="225"/>
      <c r="AA26" s="248"/>
      <c r="AB26" s="248"/>
      <c r="AC26" s="248"/>
      <c r="AD26" s="248"/>
      <c r="AE26" s="248"/>
      <c r="AF26" s="248"/>
      <c r="AG26" s="248"/>
      <c r="AH26" s="248"/>
      <c r="AI26" s="226"/>
      <c r="AJ26" s="252">
        <f t="shared" ref="AJ26:AJ33" si="4">SUM(K26:AI26)</f>
        <v>161063831</v>
      </c>
    </row>
    <row r="27" spans="1:36" ht="15.75" customHeight="1">
      <c r="A27" s="116"/>
      <c r="B27" s="116"/>
      <c r="C27" s="116"/>
      <c r="D27" s="116"/>
      <c r="E27" s="116"/>
      <c r="F27" s="136" t="s">
        <v>997</v>
      </c>
      <c r="G27" s="136"/>
      <c r="H27" s="136" t="s">
        <v>794</v>
      </c>
      <c r="I27" s="136"/>
      <c r="J27" s="162" t="s">
        <v>795</v>
      </c>
      <c r="K27" s="225"/>
      <c r="L27" s="248"/>
      <c r="M27" s="248"/>
      <c r="N27" s="248"/>
      <c r="O27" s="225"/>
      <c r="P27" s="248"/>
      <c r="Q27" s="248"/>
      <c r="R27" s="248"/>
      <c r="S27" s="248"/>
      <c r="T27" s="248"/>
      <c r="U27" s="248"/>
      <c r="V27" s="248"/>
      <c r="W27" s="248"/>
      <c r="X27" s="248"/>
      <c r="Y27" s="248"/>
      <c r="Z27" s="225"/>
      <c r="AA27" s="248"/>
      <c r="AB27" s="248"/>
      <c r="AC27" s="248"/>
      <c r="AD27" s="248"/>
      <c r="AE27" s="248"/>
      <c r="AF27" s="248"/>
      <c r="AG27" s="248"/>
      <c r="AH27" s="248"/>
      <c r="AI27" s="226"/>
      <c r="AJ27" s="252">
        <f t="shared" si="4"/>
        <v>0</v>
      </c>
    </row>
    <row r="28" spans="1:36" ht="15.75" customHeight="1">
      <c r="A28" s="116"/>
      <c r="B28" s="116"/>
      <c r="C28" s="116"/>
      <c r="D28" s="116"/>
      <c r="E28" s="116"/>
      <c r="F28" s="136" t="s">
        <v>997</v>
      </c>
      <c r="G28" s="136"/>
      <c r="H28" s="136" t="s">
        <v>796</v>
      </c>
      <c r="I28" s="136"/>
      <c r="J28" s="162" t="s">
        <v>797</v>
      </c>
      <c r="K28" s="225"/>
      <c r="L28" s="248"/>
      <c r="M28" s="248"/>
      <c r="N28" s="248"/>
      <c r="O28" s="225"/>
      <c r="P28" s="248">
        <v>1000000</v>
      </c>
      <c r="Q28" s="248"/>
      <c r="R28" s="248"/>
      <c r="S28" s="248"/>
      <c r="T28" s="248"/>
      <c r="U28" s="248"/>
      <c r="V28" s="248"/>
      <c r="W28" s="248"/>
      <c r="X28" s="248"/>
      <c r="Y28" s="248"/>
      <c r="Z28" s="225"/>
      <c r="AA28" s="248"/>
      <c r="AB28" s="248"/>
      <c r="AC28" s="248"/>
      <c r="AD28" s="248"/>
      <c r="AE28" s="248"/>
      <c r="AF28" s="248"/>
      <c r="AG28" s="248"/>
      <c r="AH28" s="248"/>
      <c r="AI28" s="226"/>
      <c r="AJ28" s="252">
        <f t="shared" si="4"/>
        <v>1000000</v>
      </c>
    </row>
    <row r="29" spans="1:36" ht="15.75" customHeight="1">
      <c r="A29" s="116"/>
      <c r="B29" s="116"/>
      <c r="C29" s="116"/>
      <c r="D29" s="116"/>
      <c r="E29" s="116"/>
      <c r="F29" s="136" t="s">
        <v>997</v>
      </c>
      <c r="G29" s="136"/>
      <c r="H29" s="136" t="s">
        <v>798</v>
      </c>
      <c r="I29" s="136"/>
      <c r="J29" s="162" t="s">
        <v>799</v>
      </c>
      <c r="K29" s="225"/>
      <c r="L29" s="248"/>
      <c r="M29" s="248"/>
      <c r="N29" s="248"/>
      <c r="O29" s="225"/>
      <c r="P29" s="248"/>
      <c r="Q29" s="248"/>
      <c r="R29" s="248"/>
      <c r="S29" s="248"/>
      <c r="T29" s="248"/>
      <c r="U29" s="248"/>
      <c r="V29" s="248"/>
      <c r="W29" s="248"/>
      <c r="X29" s="248"/>
      <c r="Y29" s="248"/>
      <c r="Z29" s="225"/>
      <c r="AA29" s="248"/>
      <c r="AB29" s="248"/>
      <c r="AC29" s="248"/>
      <c r="AD29" s="248"/>
      <c r="AE29" s="248"/>
      <c r="AF29" s="248"/>
      <c r="AG29" s="248"/>
      <c r="AH29" s="248"/>
      <c r="AI29" s="226"/>
      <c r="AJ29" s="252">
        <f t="shared" si="4"/>
        <v>0</v>
      </c>
    </row>
    <row r="30" spans="1:36" ht="15.75" customHeight="1">
      <c r="A30" s="116"/>
      <c r="B30" s="116"/>
      <c r="C30" s="116"/>
      <c r="D30" s="116"/>
      <c r="E30" s="116"/>
      <c r="F30" s="136" t="s">
        <v>997</v>
      </c>
      <c r="G30" s="136"/>
      <c r="H30" s="136" t="s">
        <v>800</v>
      </c>
      <c r="I30" s="136"/>
      <c r="J30" s="254" t="s">
        <v>801</v>
      </c>
      <c r="K30" s="225"/>
      <c r="L30" s="248"/>
      <c r="M30" s="248"/>
      <c r="N30" s="248"/>
      <c r="O30" s="225"/>
      <c r="P30" s="248">
        <v>2000000</v>
      </c>
      <c r="Q30" s="248"/>
      <c r="R30" s="248"/>
      <c r="S30" s="248"/>
      <c r="T30" s="248"/>
      <c r="U30" s="248"/>
      <c r="V30" s="248"/>
      <c r="W30" s="248"/>
      <c r="X30" s="248"/>
      <c r="Y30" s="248"/>
      <c r="Z30" s="225"/>
      <c r="AA30" s="248"/>
      <c r="AB30" s="248"/>
      <c r="AC30" s="248"/>
      <c r="AD30" s="248"/>
      <c r="AE30" s="248"/>
      <c r="AF30" s="248"/>
      <c r="AG30" s="248"/>
      <c r="AH30" s="248"/>
      <c r="AI30" s="226"/>
      <c r="AJ30" s="252">
        <f t="shared" si="4"/>
        <v>2000000</v>
      </c>
    </row>
    <row r="31" spans="1:36" ht="15.75" customHeight="1">
      <c r="A31" s="116"/>
      <c r="B31" s="116"/>
      <c r="C31" s="116"/>
      <c r="D31" s="116"/>
      <c r="E31" s="116"/>
      <c r="F31" s="136" t="s">
        <v>997</v>
      </c>
      <c r="G31" s="136"/>
      <c r="H31" s="136" t="s">
        <v>802</v>
      </c>
      <c r="I31" s="136"/>
      <c r="J31" s="162" t="s">
        <v>803</v>
      </c>
      <c r="K31" s="225"/>
      <c r="L31" s="248"/>
      <c r="M31" s="248"/>
      <c r="N31" s="248"/>
      <c r="O31" s="225"/>
      <c r="P31" s="248"/>
      <c r="Q31" s="248"/>
      <c r="R31" s="248"/>
      <c r="S31" s="248"/>
      <c r="T31" s="248"/>
      <c r="U31" s="248"/>
      <c r="V31" s="248"/>
      <c r="W31" s="248"/>
      <c r="X31" s="248"/>
      <c r="Y31" s="248"/>
      <c r="Z31" s="225"/>
      <c r="AA31" s="248"/>
      <c r="AB31" s="248"/>
      <c r="AC31" s="248"/>
      <c r="AD31" s="248"/>
      <c r="AE31" s="248"/>
      <c r="AF31" s="248"/>
      <c r="AG31" s="248"/>
      <c r="AH31" s="248"/>
      <c r="AI31" s="226"/>
      <c r="AJ31" s="252">
        <f t="shared" si="4"/>
        <v>0</v>
      </c>
    </row>
    <row r="32" spans="1:36" ht="15.75" customHeight="1">
      <c r="A32" s="116"/>
      <c r="B32" s="116"/>
      <c r="C32" s="116"/>
      <c r="D32" s="116"/>
      <c r="E32" s="116"/>
      <c r="F32" s="136" t="s">
        <v>997</v>
      </c>
      <c r="G32" s="136"/>
      <c r="H32" s="136" t="s">
        <v>804</v>
      </c>
      <c r="I32" s="136"/>
      <c r="J32" s="162" t="s">
        <v>805</v>
      </c>
      <c r="K32" s="225"/>
      <c r="L32" s="248"/>
      <c r="M32" s="248"/>
      <c r="N32" s="248"/>
      <c r="O32" s="225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25"/>
      <c r="AA32" s="248"/>
      <c r="AB32" s="250"/>
      <c r="AC32" s="250"/>
      <c r="AD32" s="250"/>
      <c r="AE32" s="250"/>
      <c r="AF32" s="250"/>
      <c r="AG32" s="250"/>
      <c r="AH32" s="250"/>
      <c r="AI32" s="226"/>
      <c r="AJ32" s="252">
        <f t="shared" si="4"/>
        <v>0</v>
      </c>
    </row>
    <row r="33" spans="1:36" ht="15.75" customHeight="1">
      <c r="A33" s="116"/>
      <c r="B33" s="116"/>
      <c r="C33" s="116"/>
      <c r="D33" s="116"/>
      <c r="E33" s="116"/>
      <c r="F33" s="136" t="s">
        <v>997</v>
      </c>
      <c r="G33" s="136"/>
      <c r="H33" s="136" t="s">
        <v>806</v>
      </c>
      <c r="I33" s="136"/>
      <c r="J33" s="162" t="s">
        <v>807</v>
      </c>
      <c r="K33" s="225"/>
      <c r="L33" s="248"/>
      <c r="M33" s="248"/>
      <c r="N33" s="248"/>
      <c r="O33" s="225"/>
      <c r="P33" s="248">
        <v>6000000</v>
      </c>
      <c r="Q33" s="248"/>
      <c r="R33" s="248"/>
      <c r="S33" s="248"/>
      <c r="T33" s="248"/>
      <c r="U33" s="248"/>
      <c r="V33" s="248"/>
      <c r="W33" s="248"/>
      <c r="X33" s="248"/>
      <c r="Y33" s="248"/>
      <c r="Z33" s="225"/>
      <c r="AA33" s="248"/>
      <c r="AB33" s="250">
        <v>10000000</v>
      </c>
      <c r="AC33" s="250"/>
      <c r="AD33" s="250"/>
      <c r="AE33" s="250"/>
      <c r="AF33" s="250"/>
      <c r="AG33" s="250"/>
      <c r="AH33" s="250"/>
      <c r="AI33" s="226"/>
      <c r="AJ33" s="252">
        <f t="shared" si="4"/>
        <v>16000000</v>
      </c>
    </row>
    <row r="34" spans="1:36" ht="14.25" customHeight="1">
      <c r="A34" s="116"/>
      <c r="B34" s="116"/>
      <c r="C34" s="116"/>
      <c r="D34" s="116"/>
      <c r="E34" s="116"/>
      <c r="F34" s="131" t="s">
        <v>997</v>
      </c>
      <c r="G34" s="131"/>
      <c r="H34" s="131" t="s">
        <v>808</v>
      </c>
      <c r="I34" s="131"/>
      <c r="J34" s="164" t="s">
        <v>809</v>
      </c>
      <c r="K34" s="225"/>
      <c r="L34" s="248"/>
      <c r="M34" s="248"/>
      <c r="N34" s="248"/>
      <c r="O34" s="225"/>
      <c r="P34" s="248"/>
      <c r="Q34" s="248"/>
      <c r="R34" s="248"/>
      <c r="S34" s="248"/>
      <c r="T34" s="248"/>
      <c r="U34" s="248"/>
      <c r="V34" s="248"/>
      <c r="W34" s="248"/>
      <c r="X34" s="248"/>
      <c r="Y34" s="248"/>
      <c r="Z34" s="225"/>
      <c r="AA34" s="248"/>
      <c r="AB34" s="250"/>
      <c r="AC34" s="250"/>
      <c r="AD34" s="250"/>
      <c r="AE34" s="250"/>
      <c r="AF34" s="250"/>
      <c r="AG34" s="250"/>
      <c r="AH34" s="250"/>
      <c r="AI34" s="226"/>
      <c r="AJ34" s="251"/>
    </row>
    <row r="35" spans="1:36" ht="14.25" customHeight="1">
      <c r="A35" s="116"/>
      <c r="B35" s="116"/>
      <c r="C35" s="116"/>
      <c r="D35" s="116"/>
      <c r="E35" s="116"/>
      <c r="F35" s="136" t="s">
        <v>997</v>
      </c>
      <c r="G35" s="136"/>
      <c r="H35" s="136" t="s">
        <v>810</v>
      </c>
      <c r="I35" s="136"/>
      <c r="J35" s="162" t="s">
        <v>811</v>
      </c>
      <c r="K35" s="225"/>
      <c r="L35" s="248"/>
      <c r="M35" s="248"/>
      <c r="N35" s="248"/>
      <c r="O35" s="225"/>
      <c r="P35" s="248"/>
      <c r="Q35" s="248"/>
      <c r="R35" s="248"/>
      <c r="S35" s="248"/>
      <c r="T35" s="248"/>
      <c r="U35" s="248"/>
      <c r="V35" s="248"/>
      <c r="W35" s="248"/>
      <c r="X35" s="248"/>
      <c r="Y35" s="248"/>
      <c r="Z35" s="225"/>
      <c r="AA35" s="248"/>
      <c r="AB35" s="250"/>
      <c r="AC35" s="250"/>
      <c r="AD35" s="250"/>
      <c r="AE35" s="250"/>
      <c r="AF35" s="250"/>
      <c r="AG35" s="250"/>
      <c r="AH35" s="250"/>
      <c r="AI35" s="226"/>
      <c r="AJ35" s="252">
        <f>SUM(K35:AI35)</f>
        <v>0</v>
      </c>
    </row>
    <row r="36" spans="1:36" ht="14.25" customHeight="1">
      <c r="A36" s="116"/>
      <c r="B36" s="116"/>
      <c r="C36" s="116"/>
      <c r="D36" s="116"/>
      <c r="E36" s="116"/>
      <c r="F36" s="136" t="s">
        <v>320</v>
      </c>
      <c r="G36" s="136"/>
      <c r="H36" s="136"/>
      <c r="I36" s="136"/>
      <c r="J36" s="162"/>
      <c r="K36" s="225"/>
      <c r="L36" s="248"/>
      <c r="M36" s="248"/>
      <c r="N36" s="248"/>
      <c r="O36" s="225"/>
      <c r="P36" s="248"/>
      <c r="Q36" s="248"/>
      <c r="R36" s="248"/>
      <c r="S36" s="248"/>
      <c r="T36" s="248"/>
      <c r="U36" s="248"/>
      <c r="V36" s="248"/>
      <c r="W36" s="248"/>
      <c r="X36" s="248"/>
      <c r="Y36" s="248"/>
      <c r="Z36" s="225"/>
      <c r="AA36" s="248"/>
      <c r="AB36" s="250"/>
      <c r="AC36" s="250"/>
      <c r="AD36" s="250"/>
      <c r="AE36" s="250"/>
      <c r="AF36" s="250"/>
      <c r="AG36" s="250"/>
      <c r="AH36" s="250"/>
      <c r="AI36" s="226"/>
      <c r="AJ36" s="251"/>
    </row>
    <row r="37" spans="1:36" ht="14.25" customHeight="1">
      <c r="A37" s="116"/>
      <c r="B37" s="116"/>
      <c r="C37" s="116"/>
      <c r="D37" s="116"/>
      <c r="E37" s="116"/>
      <c r="F37" s="136" t="s">
        <v>320</v>
      </c>
      <c r="G37" s="136"/>
      <c r="H37" s="131" t="s">
        <v>812</v>
      </c>
      <c r="I37" s="131"/>
      <c r="J37" s="164" t="s">
        <v>813</v>
      </c>
      <c r="K37" s="225"/>
      <c r="L37" s="248"/>
      <c r="M37" s="248"/>
      <c r="N37" s="248"/>
      <c r="O37" s="225"/>
      <c r="P37" s="248"/>
      <c r="Q37" s="248"/>
      <c r="R37" s="248"/>
      <c r="S37" s="248"/>
      <c r="T37" s="248"/>
      <c r="U37" s="248"/>
      <c r="V37" s="248"/>
      <c r="W37" s="248"/>
      <c r="X37" s="248"/>
      <c r="Y37" s="248"/>
      <c r="Z37" s="225"/>
      <c r="AA37" s="248"/>
      <c r="AB37" s="250"/>
      <c r="AC37" s="250"/>
      <c r="AD37" s="250"/>
      <c r="AE37" s="250"/>
      <c r="AF37" s="250"/>
      <c r="AG37" s="250"/>
      <c r="AH37" s="250"/>
      <c r="AI37" s="226"/>
      <c r="AJ37" s="251"/>
    </row>
    <row r="38" spans="1:36" ht="14.25" customHeight="1">
      <c r="A38" s="116"/>
      <c r="B38" s="116"/>
      <c r="C38" s="136" t="s">
        <v>999</v>
      </c>
      <c r="D38" s="116" t="s">
        <v>815</v>
      </c>
      <c r="E38" s="116"/>
      <c r="F38" s="136" t="s">
        <v>999</v>
      </c>
      <c r="G38" s="136"/>
      <c r="H38" s="136" t="s">
        <v>814</v>
      </c>
      <c r="I38" s="136"/>
      <c r="J38" s="162" t="s">
        <v>815</v>
      </c>
      <c r="K38" s="225"/>
      <c r="L38" s="248"/>
      <c r="M38" s="248"/>
      <c r="N38" s="248"/>
      <c r="O38" s="225"/>
      <c r="P38" s="248"/>
      <c r="Q38" s="248"/>
      <c r="R38" s="248"/>
      <c r="S38" s="248"/>
      <c r="T38" s="248"/>
      <c r="U38" s="248"/>
      <c r="V38" s="248"/>
      <c r="W38" s="248"/>
      <c r="X38" s="248"/>
      <c r="Y38" s="248"/>
      <c r="Z38" s="225"/>
      <c r="AA38" s="248"/>
      <c r="AB38" s="250"/>
      <c r="AC38" s="250"/>
      <c r="AD38" s="250"/>
      <c r="AE38" s="250"/>
      <c r="AF38" s="250"/>
      <c r="AG38" s="250"/>
      <c r="AH38" s="250"/>
      <c r="AI38" s="226"/>
      <c r="AJ38" s="252">
        <f t="shared" ref="AJ38:AJ40" si="5">SUM(K38:AI38)</f>
        <v>0</v>
      </c>
    </row>
    <row r="39" spans="1:36" ht="14.25" customHeight="1">
      <c r="A39" s="116"/>
      <c r="B39" s="116"/>
      <c r="C39" s="136" t="s">
        <v>1000</v>
      </c>
      <c r="D39" s="116" t="s">
        <v>775</v>
      </c>
      <c r="E39" s="116"/>
      <c r="F39" s="136" t="s">
        <v>1000</v>
      </c>
      <c r="G39" s="136"/>
      <c r="H39" s="136" t="s">
        <v>816</v>
      </c>
      <c r="I39" s="136"/>
      <c r="J39" s="162" t="s">
        <v>817</v>
      </c>
      <c r="K39" s="225"/>
      <c r="L39" s="248"/>
      <c r="M39" s="248"/>
      <c r="N39" s="248"/>
      <c r="O39" s="225"/>
      <c r="P39" s="248"/>
      <c r="Q39" s="248"/>
      <c r="R39" s="248"/>
      <c r="S39" s="248"/>
      <c r="T39" s="248"/>
      <c r="U39" s="248"/>
      <c r="V39" s="248"/>
      <c r="W39" s="248"/>
      <c r="X39" s="248"/>
      <c r="Y39" s="248"/>
      <c r="Z39" s="225"/>
      <c r="AA39" s="248"/>
      <c r="AB39" s="250"/>
      <c r="AC39" s="250"/>
      <c r="AD39" s="250"/>
      <c r="AE39" s="250"/>
      <c r="AF39" s="250"/>
      <c r="AG39" s="250"/>
      <c r="AH39" s="250"/>
      <c r="AI39" s="226"/>
      <c r="AJ39" s="252">
        <f t="shared" si="5"/>
        <v>0</v>
      </c>
    </row>
    <row r="40" spans="1:36" ht="14.25" hidden="1" customHeight="1">
      <c r="A40" s="116"/>
      <c r="B40" s="116"/>
      <c r="C40" s="136"/>
      <c r="D40" s="116"/>
      <c r="E40" s="116"/>
      <c r="F40" s="136" t="s">
        <v>1000</v>
      </c>
      <c r="G40" s="136"/>
      <c r="H40" s="136" t="s">
        <v>818</v>
      </c>
      <c r="I40" s="136"/>
      <c r="J40" s="162" t="s">
        <v>819</v>
      </c>
      <c r="K40" s="225"/>
      <c r="L40" s="248"/>
      <c r="M40" s="248"/>
      <c r="N40" s="248"/>
      <c r="O40" s="225"/>
      <c r="P40" s="248"/>
      <c r="Q40" s="248"/>
      <c r="R40" s="248"/>
      <c r="S40" s="248"/>
      <c r="T40" s="248"/>
      <c r="U40" s="248"/>
      <c r="V40" s="248"/>
      <c r="W40" s="248"/>
      <c r="X40" s="248"/>
      <c r="Y40" s="248"/>
      <c r="Z40" s="225"/>
      <c r="AA40" s="248"/>
      <c r="AB40" s="250"/>
      <c r="AC40" s="250"/>
      <c r="AD40" s="250"/>
      <c r="AE40" s="250"/>
      <c r="AF40" s="250"/>
      <c r="AG40" s="250"/>
      <c r="AH40" s="250"/>
      <c r="AI40" s="226"/>
      <c r="AJ40" s="252">
        <f t="shared" si="5"/>
        <v>0</v>
      </c>
    </row>
    <row r="41" spans="1:36" ht="15.75" customHeight="1">
      <c r="A41" s="116"/>
      <c r="B41" s="116"/>
      <c r="C41" s="136"/>
      <c r="D41" s="116"/>
      <c r="E41" s="116"/>
      <c r="F41" s="116"/>
      <c r="G41" s="116"/>
      <c r="H41" s="116"/>
      <c r="I41" s="116"/>
      <c r="J41" s="162"/>
      <c r="K41" s="225"/>
      <c r="L41" s="248"/>
      <c r="M41" s="248"/>
      <c r="N41" s="248"/>
      <c r="O41" s="225"/>
      <c r="P41" s="248"/>
      <c r="Q41" s="248"/>
      <c r="R41" s="248"/>
      <c r="S41" s="248"/>
      <c r="T41" s="248"/>
      <c r="U41" s="248"/>
      <c r="V41" s="248"/>
      <c r="W41" s="248"/>
      <c r="X41" s="248"/>
      <c r="Y41" s="248"/>
      <c r="Z41" s="225"/>
      <c r="AA41" s="248"/>
      <c r="AB41" s="250"/>
      <c r="AC41" s="250"/>
      <c r="AD41" s="250"/>
      <c r="AE41" s="250"/>
      <c r="AF41" s="250"/>
      <c r="AG41" s="250"/>
      <c r="AH41" s="250"/>
      <c r="AI41" s="226"/>
      <c r="AJ41" s="251"/>
    </row>
    <row r="42" spans="1:36" ht="15.75" customHeight="1">
      <c r="A42" s="116"/>
      <c r="B42" s="116"/>
      <c r="C42" s="116"/>
      <c r="D42" s="116"/>
      <c r="E42" s="116"/>
      <c r="F42" s="116" t="s">
        <v>320</v>
      </c>
      <c r="G42" s="116"/>
      <c r="H42" s="131" t="s">
        <v>808</v>
      </c>
      <c r="I42" s="131"/>
      <c r="J42" s="164" t="s">
        <v>809</v>
      </c>
      <c r="K42" s="225"/>
      <c r="L42" s="248"/>
      <c r="M42" s="248"/>
      <c r="N42" s="248"/>
      <c r="O42" s="225"/>
      <c r="P42" s="248"/>
      <c r="Q42" s="248"/>
      <c r="R42" s="248"/>
      <c r="S42" s="248"/>
      <c r="T42" s="248"/>
      <c r="U42" s="248"/>
      <c r="V42" s="248"/>
      <c r="W42" s="248"/>
      <c r="X42" s="248"/>
      <c r="Y42" s="248"/>
      <c r="Z42" s="225"/>
      <c r="AA42" s="248"/>
      <c r="AB42" s="250"/>
      <c r="AC42" s="250"/>
      <c r="AD42" s="250"/>
      <c r="AE42" s="250"/>
      <c r="AF42" s="250"/>
      <c r="AG42" s="250"/>
      <c r="AH42" s="250"/>
      <c r="AI42" s="226"/>
      <c r="AJ42" s="251"/>
    </row>
    <row r="43" spans="1:36" ht="15.75" customHeight="1">
      <c r="A43" s="116"/>
      <c r="B43" s="116"/>
      <c r="C43" s="136" t="s">
        <v>1001</v>
      </c>
      <c r="D43" s="116" t="s">
        <v>1002</v>
      </c>
      <c r="E43" s="116"/>
      <c r="F43" s="136" t="s">
        <v>1001</v>
      </c>
      <c r="G43" s="136"/>
      <c r="H43" s="136" t="s">
        <v>820</v>
      </c>
      <c r="I43" s="136"/>
      <c r="J43" s="162" t="s">
        <v>821</v>
      </c>
      <c r="K43" s="225"/>
      <c r="L43" s="248"/>
      <c r="M43" s="248"/>
      <c r="N43" s="248"/>
      <c r="O43" s="225"/>
      <c r="P43" s="248"/>
      <c r="Q43" s="248"/>
      <c r="R43" s="248"/>
      <c r="S43" s="248"/>
      <c r="T43" s="248"/>
      <c r="U43" s="248"/>
      <c r="V43" s="248"/>
      <c r="W43" s="248"/>
      <c r="X43" s="248"/>
      <c r="Y43" s="248"/>
      <c r="Z43" s="225"/>
      <c r="AA43" s="248"/>
      <c r="AB43" s="250"/>
      <c r="AC43" s="250"/>
      <c r="AD43" s="250"/>
      <c r="AE43" s="250"/>
      <c r="AF43" s="250"/>
      <c r="AG43" s="250"/>
      <c r="AH43" s="250"/>
      <c r="AI43" s="226"/>
      <c r="AJ43" s="252">
        <f t="shared" ref="AJ43:AJ45" si="6">SUM(K43:AI43)</f>
        <v>0</v>
      </c>
    </row>
    <row r="44" spans="1:36" ht="15.75" customHeight="1">
      <c r="A44" s="116"/>
      <c r="B44" s="116"/>
      <c r="C44" s="136" t="s">
        <v>1003</v>
      </c>
      <c r="D44" s="116" t="s">
        <v>1004</v>
      </c>
      <c r="E44" s="116"/>
      <c r="F44" s="136" t="s">
        <v>1003</v>
      </c>
      <c r="G44" s="136"/>
      <c r="H44" s="136" t="s">
        <v>822</v>
      </c>
      <c r="I44" s="136"/>
      <c r="J44" s="162" t="s">
        <v>823</v>
      </c>
      <c r="K44" s="225"/>
      <c r="L44" s="248"/>
      <c r="M44" s="248"/>
      <c r="N44" s="248"/>
      <c r="O44" s="225"/>
      <c r="P44" s="248"/>
      <c r="Q44" s="248"/>
      <c r="R44" s="248"/>
      <c r="S44" s="248"/>
      <c r="T44" s="248"/>
      <c r="U44" s="248"/>
      <c r="V44" s="248"/>
      <c r="W44" s="248"/>
      <c r="X44" s="248"/>
      <c r="Y44" s="248"/>
      <c r="Z44" s="225"/>
      <c r="AA44" s="248"/>
      <c r="AB44" s="250"/>
      <c r="AC44" s="250"/>
      <c r="AD44" s="250"/>
      <c r="AE44" s="250"/>
      <c r="AF44" s="250"/>
      <c r="AG44" s="250"/>
      <c r="AH44" s="250"/>
      <c r="AI44" s="226"/>
      <c r="AJ44" s="252">
        <f t="shared" si="6"/>
        <v>0</v>
      </c>
    </row>
    <row r="45" spans="1:36" ht="15.75" hidden="1" customHeight="1">
      <c r="A45" s="116"/>
      <c r="B45" s="116"/>
      <c r="C45" s="116"/>
      <c r="D45" s="116"/>
      <c r="E45" s="116"/>
      <c r="F45" s="136" t="s">
        <v>1003</v>
      </c>
      <c r="G45" s="136"/>
      <c r="H45" s="136" t="s">
        <v>824</v>
      </c>
      <c r="I45" s="136"/>
      <c r="J45" s="162" t="s">
        <v>825</v>
      </c>
      <c r="K45" s="225"/>
      <c r="L45" s="248"/>
      <c r="M45" s="248"/>
      <c r="N45" s="248"/>
      <c r="O45" s="225"/>
      <c r="P45" s="248"/>
      <c r="Q45" s="248"/>
      <c r="R45" s="248"/>
      <c r="S45" s="248"/>
      <c r="T45" s="248"/>
      <c r="U45" s="248"/>
      <c r="V45" s="248"/>
      <c r="W45" s="248"/>
      <c r="X45" s="248"/>
      <c r="Y45" s="248"/>
      <c r="Z45" s="225"/>
      <c r="AA45" s="248"/>
      <c r="AB45" s="250"/>
      <c r="AC45" s="250"/>
      <c r="AD45" s="250"/>
      <c r="AE45" s="250"/>
      <c r="AF45" s="250"/>
      <c r="AG45" s="250"/>
      <c r="AH45" s="250"/>
      <c r="AI45" s="226"/>
      <c r="AJ45" s="252">
        <f t="shared" si="6"/>
        <v>0</v>
      </c>
    </row>
    <row r="46" spans="1:36" ht="15.75" customHeight="1">
      <c r="A46" s="116"/>
      <c r="B46" s="116"/>
      <c r="C46" s="116"/>
      <c r="D46" s="116"/>
      <c r="E46" s="116"/>
      <c r="F46" s="116"/>
      <c r="G46" s="116"/>
      <c r="H46" s="136"/>
      <c r="I46" s="136"/>
      <c r="J46" s="162"/>
      <c r="K46" s="225"/>
      <c r="L46" s="248"/>
      <c r="M46" s="248"/>
      <c r="N46" s="248"/>
      <c r="O46" s="225"/>
      <c r="P46" s="248"/>
      <c r="Q46" s="248"/>
      <c r="R46" s="248"/>
      <c r="S46" s="248"/>
      <c r="T46" s="248"/>
      <c r="U46" s="248"/>
      <c r="V46" s="248"/>
      <c r="W46" s="248"/>
      <c r="X46" s="248"/>
      <c r="Y46" s="248"/>
      <c r="Z46" s="225"/>
      <c r="AA46" s="248"/>
      <c r="AB46" s="250"/>
      <c r="AC46" s="250"/>
      <c r="AD46" s="250"/>
      <c r="AE46" s="250"/>
      <c r="AF46" s="250"/>
      <c r="AG46" s="250"/>
      <c r="AH46" s="250"/>
      <c r="AI46" s="226"/>
      <c r="AJ46" s="251"/>
    </row>
    <row r="47" spans="1:36" ht="15.75" customHeight="1">
      <c r="A47" s="116"/>
      <c r="B47" s="131" t="s">
        <v>1005</v>
      </c>
      <c r="C47" s="141" t="s">
        <v>150</v>
      </c>
      <c r="D47" s="116"/>
      <c r="E47" s="116"/>
      <c r="F47" s="131" t="s">
        <v>1005</v>
      </c>
      <c r="G47" s="131"/>
      <c r="H47" s="131">
        <v>7</v>
      </c>
      <c r="I47" s="131"/>
      <c r="J47" s="164" t="s">
        <v>150</v>
      </c>
      <c r="K47" s="225"/>
      <c r="L47" s="248"/>
      <c r="M47" s="248"/>
      <c r="N47" s="248"/>
      <c r="O47" s="225"/>
      <c r="P47" s="248"/>
      <c r="Q47" s="248"/>
      <c r="R47" s="248"/>
      <c r="S47" s="248"/>
      <c r="T47" s="248"/>
      <c r="U47" s="248"/>
      <c r="V47" s="248"/>
      <c r="W47" s="248"/>
      <c r="X47" s="248"/>
      <c r="Y47" s="248"/>
      <c r="Z47" s="225"/>
      <c r="AA47" s="248"/>
      <c r="AB47" s="250"/>
      <c r="AC47" s="250"/>
      <c r="AD47" s="250"/>
      <c r="AE47" s="250"/>
      <c r="AF47" s="250"/>
      <c r="AG47" s="250"/>
      <c r="AH47" s="250"/>
      <c r="AI47" s="226"/>
      <c r="AJ47" s="251"/>
    </row>
    <row r="48" spans="1:36" ht="15.75" customHeight="1">
      <c r="A48" s="116"/>
      <c r="B48" s="116"/>
      <c r="C48" s="116"/>
      <c r="D48" s="116"/>
      <c r="E48" s="116"/>
      <c r="F48" s="116"/>
      <c r="G48" s="116"/>
      <c r="H48" s="136"/>
      <c r="I48" s="136"/>
      <c r="J48" s="162"/>
      <c r="K48" s="225"/>
      <c r="L48" s="248"/>
      <c r="M48" s="248"/>
      <c r="N48" s="248"/>
      <c r="O48" s="225"/>
      <c r="P48" s="248"/>
      <c r="Q48" s="248"/>
      <c r="R48" s="248"/>
      <c r="S48" s="248"/>
      <c r="T48" s="248"/>
      <c r="U48" s="248"/>
      <c r="V48" s="248"/>
      <c r="W48" s="248"/>
      <c r="X48" s="248"/>
      <c r="Y48" s="248"/>
      <c r="Z48" s="225"/>
      <c r="AA48" s="248"/>
      <c r="AB48" s="250"/>
      <c r="AC48" s="250"/>
      <c r="AD48" s="250"/>
      <c r="AE48" s="250"/>
      <c r="AF48" s="250"/>
      <c r="AG48" s="250"/>
      <c r="AH48" s="250"/>
      <c r="AI48" s="226"/>
      <c r="AJ48" s="251"/>
    </row>
    <row r="49" spans="1:36" ht="15.75" customHeight="1">
      <c r="A49" s="116"/>
      <c r="B49" s="116"/>
      <c r="C49" s="136" t="s">
        <v>1006</v>
      </c>
      <c r="D49" s="116" t="s">
        <v>1007</v>
      </c>
      <c r="E49" s="116"/>
      <c r="F49" s="131" t="s">
        <v>1006</v>
      </c>
      <c r="G49" s="131"/>
      <c r="H49" s="131" t="s">
        <v>826</v>
      </c>
      <c r="I49" s="131"/>
      <c r="J49" s="164" t="s">
        <v>827</v>
      </c>
      <c r="K49" s="225"/>
      <c r="L49" s="248"/>
      <c r="M49" s="248"/>
      <c r="N49" s="248"/>
      <c r="O49" s="225"/>
      <c r="P49" s="248"/>
      <c r="Q49" s="248"/>
      <c r="R49" s="248"/>
      <c r="S49" s="248"/>
      <c r="T49" s="248"/>
      <c r="U49" s="248"/>
      <c r="V49" s="248"/>
      <c r="W49" s="248"/>
      <c r="X49" s="248"/>
      <c r="Y49" s="248"/>
      <c r="Z49" s="225"/>
      <c r="AA49" s="248"/>
      <c r="AB49" s="250"/>
      <c r="AC49" s="250"/>
      <c r="AD49" s="250"/>
      <c r="AE49" s="250"/>
      <c r="AF49" s="250"/>
      <c r="AG49" s="250"/>
      <c r="AH49" s="250"/>
      <c r="AI49" s="226"/>
      <c r="AJ49" s="251"/>
    </row>
    <row r="50" spans="1:36" ht="14.25" hidden="1" customHeight="1">
      <c r="A50" s="116"/>
      <c r="B50" s="116"/>
      <c r="C50" s="136"/>
      <c r="D50" s="116"/>
      <c r="E50" s="116"/>
      <c r="F50" s="136" t="s">
        <v>1006</v>
      </c>
      <c r="G50" s="136"/>
      <c r="H50" s="136" t="s">
        <v>828</v>
      </c>
      <c r="I50" s="136"/>
      <c r="J50" s="162" t="s">
        <v>829</v>
      </c>
      <c r="K50" s="225"/>
      <c r="L50" s="248"/>
      <c r="M50" s="248"/>
      <c r="N50" s="248"/>
      <c r="O50" s="225"/>
      <c r="P50" s="248"/>
      <c r="Q50" s="248"/>
      <c r="R50" s="248"/>
      <c r="S50" s="248"/>
      <c r="T50" s="248"/>
      <c r="U50" s="248"/>
      <c r="V50" s="248"/>
      <c r="W50" s="248"/>
      <c r="X50" s="248"/>
      <c r="Y50" s="248"/>
      <c r="Z50" s="225"/>
      <c r="AA50" s="248"/>
      <c r="AB50" s="250"/>
      <c r="AC50" s="250"/>
      <c r="AD50" s="250"/>
      <c r="AE50" s="250"/>
      <c r="AF50" s="250"/>
      <c r="AG50" s="250"/>
      <c r="AH50" s="250"/>
      <c r="AI50" s="226"/>
      <c r="AJ50" s="252">
        <f t="shared" ref="AJ50:AJ56" si="7">SUM(K50:AI50)</f>
        <v>0</v>
      </c>
    </row>
    <row r="51" spans="1:36" ht="14.25" hidden="1" customHeight="1">
      <c r="A51" s="116"/>
      <c r="B51" s="116"/>
      <c r="C51" s="136"/>
      <c r="D51" s="116"/>
      <c r="E51" s="116"/>
      <c r="F51" s="136" t="s">
        <v>1006</v>
      </c>
      <c r="G51" s="136"/>
      <c r="H51" s="136" t="s">
        <v>830</v>
      </c>
      <c r="I51" s="136"/>
      <c r="J51" s="162" t="s">
        <v>831</v>
      </c>
      <c r="K51" s="225"/>
      <c r="L51" s="248"/>
      <c r="M51" s="248"/>
      <c r="N51" s="248"/>
      <c r="O51" s="225"/>
      <c r="P51" s="248"/>
      <c r="Q51" s="248"/>
      <c r="R51" s="248"/>
      <c r="S51" s="248"/>
      <c r="T51" s="248"/>
      <c r="U51" s="248"/>
      <c r="V51" s="248"/>
      <c r="W51" s="248"/>
      <c r="X51" s="248"/>
      <c r="Y51" s="248"/>
      <c r="Z51" s="225"/>
      <c r="AA51" s="248"/>
      <c r="AB51" s="250"/>
      <c r="AC51" s="250"/>
      <c r="AD51" s="250"/>
      <c r="AE51" s="250"/>
      <c r="AF51" s="250"/>
      <c r="AG51" s="250"/>
      <c r="AH51" s="250"/>
      <c r="AI51" s="226"/>
      <c r="AJ51" s="252">
        <f t="shared" si="7"/>
        <v>0</v>
      </c>
    </row>
    <row r="52" spans="1:36" ht="15.75" hidden="1" customHeight="1">
      <c r="A52" s="116"/>
      <c r="B52" s="116"/>
      <c r="C52" s="136"/>
      <c r="D52" s="116"/>
      <c r="E52" s="116"/>
      <c r="F52" s="136" t="s">
        <v>1006</v>
      </c>
      <c r="G52" s="136"/>
      <c r="H52" s="136" t="s">
        <v>832</v>
      </c>
      <c r="I52" s="136"/>
      <c r="J52" s="162" t="s">
        <v>833</v>
      </c>
      <c r="K52" s="225"/>
      <c r="L52" s="248"/>
      <c r="M52" s="248"/>
      <c r="N52" s="248"/>
      <c r="O52" s="225"/>
      <c r="P52" s="248"/>
      <c r="Q52" s="248"/>
      <c r="R52" s="248"/>
      <c r="S52" s="248"/>
      <c r="T52" s="248"/>
      <c r="U52" s="248"/>
      <c r="V52" s="248"/>
      <c r="W52" s="248"/>
      <c r="X52" s="248"/>
      <c r="Y52" s="248"/>
      <c r="Z52" s="225"/>
      <c r="AA52" s="248"/>
      <c r="AB52" s="250"/>
      <c r="AC52" s="250"/>
      <c r="AD52" s="250"/>
      <c r="AE52" s="250"/>
      <c r="AF52" s="250"/>
      <c r="AG52" s="250"/>
      <c r="AH52" s="250"/>
      <c r="AI52" s="226"/>
      <c r="AJ52" s="252">
        <f t="shared" si="7"/>
        <v>0</v>
      </c>
    </row>
    <row r="53" spans="1:36" ht="15.75" hidden="1" customHeight="1">
      <c r="A53" s="116"/>
      <c r="B53" s="116"/>
      <c r="C53" s="136"/>
      <c r="D53" s="116"/>
      <c r="E53" s="116"/>
      <c r="F53" s="136" t="s">
        <v>1006</v>
      </c>
      <c r="G53" s="136"/>
      <c r="H53" s="136" t="s">
        <v>834</v>
      </c>
      <c r="I53" s="136"/>
      <c r="J53" s="162" t="s">
        <v>835</v>
      </c>
      <c r="K53" s="225"/>
      <c r="L53" s="248"/>
      <c r="M53" s="248"/>
      <c r="N53" s="248"/>
      <c r="O53" s="225"/>
      <c r="P53" s="248"/>
      <c r="Q53" s="248"/>
      <c r="R53" s="248"/>
      <c r="S53" s="248"/>
      <c r="T53" s="248"/>
      <c r="U53" s="248"/>
      <c r="V53" s="248"/>
      <c r="W53" s="248"/>
      <c r="X53" s="248"/>
      <c r="Y53" s="248"/>
      <c r="Z53" s="225"/>
      <c r="AA53" s="248"/>
      <c r="AB53" s="250"/>
      <c r="AC53" s="250"/>
      <c r="AD53" s="250"/>
      <c r="AE53" s="250"/>
      <c r="AF53" s="250"/>
      <c r="AG53" s="250"/>
      <c r="AH53" s="250"/>
      <c r="AI53" s="226"/>
      <c r="AJ53" s="252">
        <f t="shared" si="7"/>
        <v>0</v>
      </c>
    </row>
    <row r="54" spans="1:36" ht="15.75" hidden="1" customHeight="1">
      <c r="A54" s="116"/>
      <c r="B54" s="116"/>
      <c r="C54" s="136"/>
      <c r="D54" s="116"/>
      <c r="E54" s="116"/>
      <c r="F54" s="136" t="s">
        <v>1006</v>
      </c>
      <c r="G54" s="136"/>
      <c r="H54" s="136" t="s">
        <v>836</v>
      </c>
      <c r="I54" s="136"/>
      <c r="J54" s="162" t="s">
        <v>837</v>
      </c>
      <c r="K54" s="225"/>
      <c r="L54" s="248"/>
      <c r="M54" s="248"/>
      <c r="N54" s="248"/>
      <c r="O54" s="225"/>
      <c r="P54" s="248"/>
      <c r="Q54" s="248"/>
      <c r="R54" s="248"/>
      <c r="S54" s="248"/>
      <c r="T54" s="248"/>
      <c r="U54" s="248"/>
      <c r="V54" s="248"/>
      <c r="W54" s="248"/>
      <c r="X54" s="248"/>
      <c r="Y54" s="248"/>
      <c r="Z54" s="225"/>
      <c r="AA54" s="248"/>
      <c r="AB54" s="250"/>
      <c r="AC54" s="250"/>
      <c r="AD54" s="250"/>
      <c r="AE54" s="250"/>
      <c r="AF54" s="250"/>
      <c r="AG54" s="250"/>
      <c r="AH54" s="250"/>
      <c r="AI54" s="226"/>
      <c r="AJ54" s="252">
        <f t="shared" si="7"/>
        <v>0</v>
      </c>
    </row>
    <row r="55" spans="1:36" ht="15.75" hidden="1" customHeight="1">
      <c r="A55" s="116"/>
      <c r="B55" s="116"/>
      <c r="C55" s="136"/>
      <c r="D55" s="116"/>
      <c r="E55" s="116"/>
      <c r="F55" s="136" t="s">
        <v>1006</v>
      </c>
      <c r="G55" s="136"/>
      <c r="H55" s="136" t="s">
        <v>838</v>
      </c>
      <c r="I55" s="136"/>
      <c r="J55" s="162" t="s">
        <v>839</v>
      </c>
      <c r="K55" s="225"/>
      <c r="L55" s="248"/>
      <c r="M55" s="248"/>
      <c r="N55" s="248"/>
      <c r="O55" s="225"/>
      <c r="P55" s="248"/>
      <c r="Q55" s="248"/>
      <c r="R55" s="248"/>
      <c r="S55" s="248"/>
      <c r="T55" s="248"/>
      <c r="U55" s="248"/>
      <c r="V55" s="248"/>
      <c r="W55" s="248"/>
      <c r="X55" s="248"/>
      <c r="Y55" s="248"/>
      <c r="Z55" s="225"/>
      <c r="AA55" s="248"/>
      <c r="AB55" s="250"/>
      <c r="AC55" s="250"/>
      <c r="AD55" s="250"/>
      <c r="AE55" s="250"/>
      <c r="AF55" s="250"/>
      <c r="AG55" s="250"/>
      <c r="AH55" s="250"/>
      <c r="AI55" s="226"/>
      <c r="AJ55" s="252">
        <f t="shared" si="7"/>
        <v>0</v>
      </c>
    </row>
    <row r="56" spans="1:36" ht="15.75" hidden="1" customHeight="1">
      <c r="A56" s="116"/>
      <c r="B56" s="116"/>
      <c r="C56" s="136"/>
      <c r="D56" s="116"/>
      <c r="E56" s="116"/>
      <c r="F56" s="136" t="s">
        <v>1006</v>
      </c>
      <c r="G56" s="136"/>
      <c r="H56" s="136" t="s">
        <v>840</v>
      </c>
      <c r="I56" s="136"/>
      <c r="J56" s="162" t="s">
        <v>841</v>
      </c>
      <c r="K56" s="225"/>
      <c r="L56" s="248"/>
      <c r="M56" s="248"/>
      <c r="N56" s="248"/>
      <c r="O56" s="225"/>
      <c r="P56" s="248"/>
      <c r="Q56" s="248"/>
      <c r="R56" s="248"/>
      <c r="S56" s="248"/>
      <c r="T56" s="248"/>
      <c r="U56" s="248"/>
      <c r="V56" s="248"/>
      <c r="W56" s="248"/>
      <c r="X56" s="248"/>
      <c r="Y56" s="248"/>
      <c r="Z56" s="225"/>
      <c r="AA56" s="248"/>
      <c r="AB56" s="250"/>
      <c r="AC56" s="250"/>
      <c r="AD56" s="250"/>
      <c r="AE56" s="250"/>
      <c r="AF56" s="250"/>
      <c r="AG56" s="250"/>
      <c r="AH56" s="250"/>
      <c r="AI56" s="226"/>
      <c r="AJ56" s="252">
        <f t="shared" si="7"/>
        <v>0</v>
      </c>
    </row>
    <row r="57" spans="1:36" ht="15.75" customHeight="1">
      <c r="A57" s="116"/>
      <c r="B57" s="116"/>
      <c r="C57" s="136"/>
      <c r="D57" s="116"/>
      <c r="E57" s="116"/>
      <c r="F57" s="116"/>
      <c r="G57" s="116"/>
      <c r="H57" s="136"/>
      <c r="I57" s="136"/>
      <c r="J57" s="162"/>
      <c r="K57" s="225"/>
      <c r="L57" s="248"/>
      <c r="M57" s="248"/>
      <c r="N57" s="248"/>
      <c r="O57" s="225"/>
      <c r="P57" s="248"/>
      <c r="Q57" s="248"/>
      <c r="R57" s="248"/>
      <c r="S57" s="248"/>
      <c r="T57" s="248"/>
      <c r="U57" s="248"/>
      <c r="V57" s="248"/>
      <c r="W57" s="248"/>
      <c r="X57" s="248"/>
      <c r="Y57" s="248"/>
      <c r="Z57" s="225"/>
      <c r="AA57" s="248"/>
      <c r="AB57" s="250"/>
      <c r="AC57" s="250"/>
      <c r="AD57" s="250"/>
      <c r="AE57" s="250"/>
      <c r="AF57" s="250"/>
      <c r="AG57" s="250"/>
      <c r="AH57" s="250"/>
      <c r="AI57" s="226"/>
      <c r="AJ57" s="251"/>
    </row>
    <row r="58" spans="1:36" ht="15.75" customHeight="1">
      <c r="A58" s="116"/>
      <c r="B58" s="116"/>
      <c r="C58" s="136" t="s">
        <v>1008</v>
      </c>
      <c r="D58" s="116" t="s">
        <v>1009</v>
      </c>
      <c r="E58" s="116"/>
      <c r="F58" s="131" t="s">
        <v>1008</v>
      </c>
      <c r="G58" s="131"/>
      <c r="H58" s="131" t="s">
        <v>842</v>
      </c>
      <c r="I58" s="131"/>
      <c r="J58" s="164" t="s">
        <v>843</v>
      </c>
      <c r="K58" s="225"/>
      <c r="L58" s="248"/>
      <c r="M58" s="248"/>
      <c r="N58" s="248"/>
      <c r="O58" s="225"/>
      <c r="P58" s="248"/>
      <c r="Q58" s="248"/>
      <c r="R58" s="248"/>
      <c r="S58" s="248"/>
      <c r="T58" s="248"/>
      <c r="U58" s="248"/>
      <c r="V58" s="248"/>
      <c r="W58" s="248"/>
      <c r="X58" s="248"/>
      <c r="Y58" s="248"/>
      <c r="Z58" s="225"/>
      <c r="AA58" s="248"/>
      <c r="AB58" s="250"/>
      <c r="AC58" s="250"/>
      <c r="AD58" s="250"/>
      <c r="AE58" s="250"/>
      <c r="AF58" s="250"/>
      <c r="AG58" s="250"/>
      <c r="AH58" s="250"/>
      <c r="AI58" s="226"/>
      <c r="AJ58" s="251"/>
    </row>
    <row r="59" spans="1:36" ht="15.75" hidden="1" customHeight="1">
      <c r="A59" s="116"/>
      <c r="B59" s="116"/>
      <c r="C59" s="136"/>
      <c r="D59" s="116" t="s">
        <v>320</v>
      </c>
      <c r="E59" s="116"/>
      <c r="F59" s="136" t="s">
        <v>1008</v>
      </c>
      <c r="G59" s="136"/>
      <c r="H59" s="136" t="s">
        <v>844</v>
      </c>
      <c r="I59" s="136"/>
      <c r="J59" s="162" t="s">
        <v>845</v>
      </c>
      <c r="K59" s="225"/>
      <c r="L59" s="248"/>
      <c r="M59" s="248"/>
      <c r="N59" s="248"/>
      <c r="O59" s="225"/>
      <c r="P59" s="248"/>
      <c r="Q59" s="248"/>
      <c r="R59" s="248"/>
      <c r="S59" s="248"/>
      <c r="T59" s="248"/>
      <c r="U59" s="248"/>
      <c r="V59" s="248"/>
      <c r="W59" s="248"/>
      <c r="X59" s="248"/>
      <c r="Y59" s="248"/>
      <c r="Z59" s="225"/>
      <c r="AA59" s="248"/>
      <c r="AB59" s="250"/>
      <c r="AC59" s="250"/>
      <c r="AD59" s="250"/>
      <c r="AE59" s="250"/>
      <c r="AF59" s="250"/>
      <c r="AG59" s="250"/>
      <c r="AH59" s="250"/>
      <c r="AI59" s="226"/>
      <c r="AJ59" s="252">
        <f>SUM(K59:AI59)</f>
        <v>0</v>
      </c>
    </row>
    <row r="60" spans="1:36" ht="15.75" customHeight="1">
      <c r="A60" s="116"/>
      <c r="B60" s="116"/>
      <c r="C60" s="136"/>
      <c r="D60" s="116"/>
      <c r="E60" s="116"/>
      <c r="F60" s="136" t="s">
        <v>1008</v>
      </c>
      <c r="G60" s="136"/>
      <c r="H60" s="131" t="s">
        <v>846</v>
      </c>
      <c r="I60" s="131"/>
      <c r="J60" s="164" t="s">
        <v>847</v>
      </c>
      <c r="K60" s="225"/>
      <c r="L60" s="248"/>
      <c r="M60" s="248"/>
      <c r="N60" s="248"/>
      <c r="O60" s="225"/>
      <c r="P60" s="248"/>
      <c r="Q60" s="248"/>
      <c r="R60" s="248"/>
      <c r="S60" s="248"/>
      <c r="T60" s="248"/>
      <c r="U60" s="248"/>
      <c r="V60" s="248"/>
      <c r="W60" s="248"/>
      <c r="X60" s="248"/>
      <c r="Y60" s="248"/>
      <c r="Z60" s="225"/>
      <c r="AA60" s="248"/>
      <c r="AB60" s="250"/>
      <c r="AC60" s="250"/>
      <c r="AD60" s="250"/>
      <c r="AE60" s="250"/>
      <c r="AF60" s="250"/>
      <c r="AG60" s="250"/>
      <c r="AH60" s="250"/>
      <c r="AI60" s="226"/>
      <c r="AJ60" s="251"/>
    </row>
    <row r="61" spans="1:36" ht="15.75" hidden="1" customHeight="1">
      <c r="A61" s="116"/>
      <c r="B61" s="116"/>
      <c r="C61" s="136"/>
      <c r="D61" s="116"/>
      <c r="E61" s="116"/>
      <c r="F61" s="136" t="s">
        <v>1008</v>
      </c>
      <c r="G61" s="136"/>
      <c r="H61" s="136" t="s">
        <v>848</v>
      </c>
      <c r="I61" s="136"/>
      <c r="J61" s="162" t="s">
        <v>849</v>
      </c>
      <c r="K61" s="225"/>
      <c r="L61" s="248"/>
      <c r="M61" s="248"/>
      <c r="N61" s="248"/>
      <c r="O61" s="225"/>
      <c r="P61" s="248"/>
      <c r="Q61" s="248"/>
      <c r="R61" s="248"/>
      <c r="S61" s="248"/>
      <c r="T61" s="248"/>
      <c r="U61" s="248"/>
      <c r="V61" s="248"/>
      <c r="W61" s="248"/>
      <c r="X61" s="248"/>
      <c r="Y61" s="248"/>
      <c r="Z61" s="225"/>
      <c r="AA61" s="248"/>
      <c r="AB61" s="250"/>
      <c r="AC61" s="250"/>
      <c r="AD61" s="250"/>
      <c r="AE61" s="250"/>
      <c r="AF61" s="250"/>
      <c r="AG61" s="250"/>
      <c r="AH61" s="250"/>
      <c r="AI61" s="226"/>
      <c r="AJ61" s="252">
        <f t="shared" ref="AJ61:AJ64" si="8">SUM(K61:AI61)</f>
        <v>0</v>
      </c>
    </row>
    <row r="62" spans="1:36" ht="15.75" hidden="1" customHeight="1">
      <c r="A62" s="116"/>
      <c r="B62" s="116"/>
      <c r="C62" s="136"/>
      <c r="D62" s="116"/>
      <c r="E62" s="116"/>
      <c r="F62" s="136" t="s">
        <v>1008</v>
      </c>
      <c r="G62" s="136"/>
      <c r="H62" s="136" t="s">
        <v>850</v>
      </c>
      <c r="I62" s="136"/>
      <c r="J62" s="162" t="s">
        <v>851</v>
      </c>
      <c r="K62" s="225"/>
      <c r="L62" s="248"/>
      <c r="M62" s="248"/>
      <c r="N62" s="248"/>
      <c r="O62" s="225"/>
      <c r="P62" s="248"/>
      <c r="Q62" s="248"/>
      <c r="R62" s="248"/>
      <c r="S62" s="248"/>
      <c r="T62" s="248"/>
      <c r="U62" s="248"/>
      <c r="V62" s="248"/>
      <c r="W62" s="248"/>
      <c r="X62" s="248"/>
      <c r="Y62" s="248"/>
      <c r="Z62" s="225"/>
      <c r="AA62" s="248"/>
      <c r="AB62" s="250"/>
      <c r="AC62" s="250"/>
      <c r="AD62" s="250"/>
      <c r="AE62" s="250"/>
      <c r="AF62" s="250"/>
      <c r="AG62" s="250"/>
      <c r="AH62" s="250"/>
      <c r="AI62" s="226"/>
      <c r="AJ62" s="252">
        <f t="shared" si="8"/>
        <v>0</v>
      </c>
    </row>
    <row r="63" spans="1:36" ht="15.75" hidden="1" customHeight="1">
      <c r="A63" s="116"/>
      <c r="B63" s="116"/>
      <c r="C63" s="136"/>
      <c r="D63" s="116"/>
      <c r="E63" s="116"/>
      <c r="F63" s="136" t="s">
        <v>1008</v>
      </c>
      <c r="G63" s="136"/>
      <c r="H63" s="136" t="s">
        <v>852</v>
      </c>
      <c r="I63" s="136"/>
      <c r="J63" s="162" t="s">
        <v>853</v>
      </c>
      <c r="K63" s="225"/>
      <c r="L63" s="248"/>
      <c r="M63" s="248"/>
      <c r="N63" s="248"/>
      <c r="O63" s="225"/>
      <c r="P63" s="248"/>
      <c r="Q63" s="248"/>
      <c r="R63" s="248"/>
      <c r="S63" s="248"/>
      <c r="T63" s="248"/>
      <c r="U63" s="248"/>
      <c r="V63" s="248"/>
      <c r="W63" s="248"/>
      <c r="X63" s="248"/>
      <c r="Y63" s="248"/>
      <c r="Z63" s="225"/>
      <c r="AA63" s="248"/>
      <c r="AB63" s="250"/>
      <c r="AC63" s="250"/>
      <c r="AD63" s="250"/>
      <c r="AE63" s="250"/>
      <c r="AF63" s="250"/>
      <c r="AG63" s="250"/>
      <c r="AH63" s="250"/>
      <c r="AI63" s="226"/>
      <c r="AJ63" s="252">
        <f t="shared" si="8"/>
        <v>0</v>
      </c>
    </row>
    <row r="64" spans="1:36" ht="15.75" hidden="1" customHeight="1">
      <c r="A64" s="116"/>
      <c r="B64" s="116"/>
      <c r="C64" s="136"/>
      <c r="D64" s="116" t="s">
        <v>320</v>
      </c>
      <c r="E64" s="116"/>
      <c r="F64" s="136" t="s">
        <v>1008</v>
      </c>
      <c r="G64" s="136"/>
      <c r="H64" s="136" t="s">
        <v>854</v>
      </c>
      <c r="I64" s="136"/>
      <c r="J64" s="162" t="s">
        <v>855</v>
      </c>
      <c r="K64" s="225"/>
      <c r="L64" s="248"/>
      <c r="M64" s="248"/>
      <c r="N64" s="248"/>
      <c r="O64" s="225"/>
      <c r="P64" s="248"/>
      <c r="Q64" s="248"/>
      <c r="R64" s="248"/>
      <c r="S64" s="248"/>
      <c r="T64" s="248"/>
      <c r="U64" s="248"/>
      <c r="V64" s="248"/>
      <c r="W64" s="248"/>
      <c r="X64" s="248"/>
      <c r="Y64" s="248"/>
      <c r="Z64" s="225"/>
      <c r="AA64" s="248"/>
      <c r="AB64" s="250"/>
      <c r="AC64" s="250"/>
      <c r="AD64" s="250"/>
      <c r="AE64" s="250"/>
      <c r="AF64" s="250"/>
      <c r="AG64" s="250"/>
      <c r="AH64" s="250"/>
      <c r="AI64" s="226"/>
      <c r="AJ64" s="252">
        <f t="shared" si="8"/>
        <v>0</v>
      </c>
    </row>
    <row r="65" spans="1:37" ht="15.75" customHeight="1">
      <c r="A65" s="116"/>
      <c r="B65" s="116"/>
      <c r="C65" s="136"/>
      <c r="D65" s="116"/>
      <c r="E65" s="116"/>
      <c r="F65" s="136" t="s">
        <v>1008</v>
      </c>
      <c r="G65" s="136"/>
      <c r="H65" s="131" t="s">
        <v>856</v>
      </c>
      <c r="I65" s="131"/>
      <c r="J65" s="164" t="s">
        <v>857</v>
      </c>
      <c r="K65" s="225"/>
      <c r="L65" s="248"/>
      <c r="M65" s="248"/>
      <c r="N65" s="248"/>
      <c r="O65" s="225"/>
      <c r="P65" s="248"/>
      <c r="Q65" s="248"/>
      <c r="R65" s="248"/>
      <c r="S65" s="248"/>
      <c r="T65" s="248"/>
      <c r="U65" s="248"/>
      <c r="V65" s="248"/>
      <c r="W65" s="248"/>
      <c r="X65" s="248"/>
      <c r="Y65" s="248"/>
      <c r="Z65" s="225"/>
      <c r="AA65" s="248"/>
      <c r="AB65" s="250"/>
      <c r="AC65" s="250"/>
      <c r="AD65" s="250"/>
      <c r="AE65" s="250"/>
      <c r="AF65" s="250"/>
      <c r="AG65" s="250"/>
      <c r="AH65" s="250"/>
      <c r="AI65" s="226"/>
      <c r="AJ65" s="251"/>
    </row>
    <row r="66" spans="1:37" ht="15.75" hidden="1" customHeight="1">
      <c r="A66" s="141" t="s">
        <v>320</v>
      </c>
      <c r="B66" s="116"/>
      <c r="C66" s="136"/>
      <c r="D66" s="116"/>
      <c r="E66" s="116"/>
      <c r="F66" s="136" t="s">
        <v>1008</v>
      </c>
      <c r="G66" s="136"/>
      <c r="H66" s="136" t="s">
        <v>858</v>
      </c>
      <c r="I66" s="136"/>
      <c r="J66" s="162" t="s">
        <v>859</v>
      </c>
      <c r="K66" s="225"/>
      <c r="L66" s="248"/>
      <c r="M66" s="248"/>
      <c r="N66" s="248"/>
      <c r="O66" s="225"/>
      <c r="P66" s="248"/>
      <c r="Q66" s="248"/>
      <c r="R66" s="248"/>
      <c r="S66" s="248"/>
      <c r="T66" s="248"/>
      <c r="U66" s="248"/>
      <c r="V66" s="248"/>
      <c r="W66" s="248"/>
      <c r="X66" s="248"/>
      <c r="Y66" s="248"/>
      <c r="Z66" s="225"/>
      <c r="AA66" s="248"/>
      <c r="AB66" s="250"/>
      <c r="AC66" s="250"/>
      <c r="AD66" s="250"/>
      <c r="AE66" s="250"/>
      <c r="AF66" s="250"/>
      <c r="AG66" s="250"/>
      <c r="AH66" s="250"/>
      <c r="AI66" s="226"/>
      <c r="AJ66" s="252">
        <f>SUM(K66:AI66)</f>
        <v>0</v>
      </c>
    </row>
    <row r="67" spans="1:37" ht="15.75" customHeight="1">
      <c r="A67" s="116"/>
      <c r="B67" s="116"/>
      <c r="C67" s="116"/>
      <c r="D67" s="116"/>
      <c r="E67" s="116"/>
      <c r="F67" s="136"/>
      <c r="G67" s="136"/>
      <c r="H67" s="136"/>
      <c r="I67" s="136"/>
      <c r="J67" s="162"/>
      <c r="K67" s="225"/>
      <c r="L67" s="248"/>
      <c r="M67" s="248"/>
      <c r="N67" s="248"/>
      <c r="O67" s="225"/>
      <c r="P67" s="248"/>
      <c r="Q67" s="248"/>
      <c r="R67" s="248"/>
      <c r="S67" s="248"/>
      <c r="T67" s="248"/>
      <c r="U67" s="248"/>
      <c r="V67" s="248"/>
      <c r="W67" s="248"/>
      <c r="X67" s="248"/>
      <c r="Y67" s="248"/>
      <c r="Z67" s="225"/>
      <c r="AA67" s="248"/>
      <c r="AB67" s="250"/>
      <c r="AC67" s="250"/>
      <c r="AD67" s="250"/>
      <c r="AE67" s="250"/>
      <c r="AF67" s="250"/>
      <c r="AG67" s="250"/>
      <c r="AH67" s="250"/>
      <c r="AI67" s="226"/>
      <c r="AJ67" s="251"/>
    </row>
    <row r="68" spans="1:37" ht="15.75" customHeight="1">
      <c r="A68" s="116"/>
      <c r="B68" s="116"/>
      <c r="C68" s="136" t="s">
        <v>1010</v>
      </c>
      <c r="D68" s="116" t="s">
        <v>1011</v>
      </c>
      <c r="E68" s="116"/>
      <c r="F68" s="131" t="s">
        <v>1010</v>
      </c>
      <c r="G68" s="131"/>
      <c r="H68" s="131" t="s">
        <v>860</v>
      </c>
      <c r="I68" s="131"/>
      <c r="J68" s="164" t="s">
        <v>861</v>
      </c>
      <c r="K68" s="225"/>
      <c r="L68" s="248"/>
      <c r="M68" s="248"/>
      <c r="N68" s="248"/>
      <c r="O68" s="225"/>
      <c r="P68" s="248"/>
      <c r="Q68" s="248"/>
      <c r="R68" s="248"/>
      <c r="S68" s="248"/>
      <c r="T68" s="248"/>
      <c r="U68" s="248"/>
      <c r="V68" s="248"/>
      <c r="W68" s="248"/>
      <c r="X68" s="248"/>
      <c r="Y68" s="248"/>
      <c r="Z68" s="225"/>
      <c r="AA68" s="248"/>
      <c r="AB68" s="250"/>
      <c r="AC68" s="250"/>
      <c r="AD68" s="250"/>
      <c r="AE68" s="250"/>
      <c r="AF68" s="250"/>
      <c r="AG68" s="250"/>
      <c r="AH68" s="250"/>
      <c r="AI68" s="226"/>
      <c r="AJ68" s="251"/>
    </row>
    <row r="69" spans="1:37" ht="15.75" hidden="1" customHeight="1">
      <c r="A69" s="116"/>
      <c r="B69" s="116"/>
      <c r="C69" s="116"/>
      <c r="D69" s="116"/>
      <c r="E69" s="116"/>
      <c r="F69" s="136" t="s">
        <v>1010</v>
      </c>
      <c r="G69" s="136"/>
      <c r="H69" s="136" t="s">
        <v>862</v>
      </c>
      <c r="I69" s="136"/>
      <c r="J69" s="162" t="s">
        <v>1408</v>
      </c>
      <c r="K69" s="225"/>
      <c r="L69" s="248"/>
      <c r="M69" s="248"/>
      <c r="N69" s="248"/>
      <c r="O69" s="225"/>
      <c r="P69" s="248"/>
      <c r="Q69" s="248"/>
      <c r="R69" s="248"/>
      <c r="S69" s="248"/>
      <c r="T69" s="248"/>
      <c r="U69" s="248"/>
      <c r="V69" s="248"/>
      <c r="W69" s="248"/>
      <c r="X69" s="248"/>
      <c r="Y69" s="248"/>
      <c r="Z69" s="225"/>
      <c r="AA69" s="248"/>
      <c r="AB69" s="250"/>
      <c r="AC69" s="250"/>
      <c r="AD69" s="250"/>
      <c r="AE69" s="250"/>
      <c r="AF69" s="250"/>
      <c r="AG69" s="250"/>
      <c r="AH69" s="250"/>
      <c r="AI69" s="226"/>
      <c r="AJ69" s="252">
        <f t="shared" ref="AJ69:AJ70" si="9">SUM(K69:AI69)</f>
        <v>0</v>
      </c>
    </row>
    <row r="70" spans="1:37" ht="15.75" hidden="1" customHeight="1">
      <c r="A70" s="116"/>
      <c r="B70" s="116"/>
      <c r="C70" s="116"/>
      <c r="D70" s="116"/>
      <c r="E70" s="116"/>
      <c r="F70" s="136" t="s">
        <v>1010</v>
      </c>
      <c r="G70" s="136"/>
      <c r="H70" s="136" t="s">
        <v>864</v>
      </c>
      <c r="I70" s="136"/>
      <c r="J70" s="162" t="s">
        <v>865</v>
      </c>
      <c r="K70" s="225"/>
      <c r="L70" s="248"/>
      <c r="M70" s="248"/>
      <c r="N70" s="248"/>
      <c r="O70" s="225"/>
      <c r="P70" s="248"/>
      <c r="Q70" s="248"/>
      <c r="R70" s="248"/>
      <c r="S70" s="248"/>
      <c r="T70" s="248"/>
      <c r="U70" s="248"/>
      <c r="V70" s="248"/>
      <c r="W70" s="248"/>
      <c r="X70" s="248"/>
      <c r="Y70" s="248"/>
      <c r="Z70" s="225"/>
      <c r="AA70" s="248"/>
      <c r="AB70" s="250"/>
      <c r="AC70" s="250"/>
      <c r="AD70" s="250"/>
      <c r="AE70" s="250"/>
      <c r="AF70" s="250"/>
      <c r="AG70" s="250"/>
      <c r="AH70" s="250"/>
      <c r="AI70" s="226"/>
      <c r="AJ70" s="252">
        <f t="shared" si="9"/>
        <v>0</v>
      </c>
    </row>
    <row r="71" spans="1:37" ht="15.75" hidden="1" customHeight="1">
      <c r="A71" s="116"/>
      <c r="B71" s="116"/>
      <c r="C71" s="116"/>
      <c r="D71" s="116"/>
      <c r="E71" s="116"/>
      <c r="F71" s="141"/>
      <c r="G71" s="141"/>
      <c r="H71" s="131"/>
      <c r="I71" s="131"/>
      <c r="J71" s="162"/>
      <c r="K71" s="162"/>
      <c r="L71" s="255"/>
      <c r="M71" s="255"/>
      <c r="N71" s="255"/>
      <c r="O71" s="162"/>
      <c r="P71" s="162"/>
      <c r="Q71" s="162"/>
      <c r="R71" s="162"/>
      <c r="S71" s="162"/>
      <c r="T71" s="162"/>
      <c r="U71" s="162"/>
      <c r="V71" s="162"/>
      <c r="W71" s="162"/>
      <c r="X71" s="162"/>
      <c r="Y71" s="162"/>
      <c r="Z71" s="225"/>
      <c r="AA71" s="162"/>
      <c r="AB71" s="162"/>
      <c r="AC71" s="162"/>
      <c r="AD71" s="162"/>
      <c r="AE71" s="162"/>
      <c r="AF71" s="162"/>
      <c r="AG71" s="162"/>
      <c r="AH71" s="162"/>
      <c r="AI71" s="226"/>
      <c r="AJ71" s="162"/>
      <c r="AK71" s="162"/>
    </row>
    <row r="72" spans="1:37" ht="15.75" customHeight="1">
      <c r="A72" s="116"/>
      <c r="B72" s="116"/>
      <c r="C72" s="116"/>
      <c r="D72" s="141"/>
      <c r="E72" s="141"/>
      <c r="F72" s="116"/>
      <c r="G72" s="116"/>
      <c r="H72" s="136"/>
      <c r="I72" s="136"/>
      <c r="J72" s="162"/>
      <c r="K72" s="162"/>
      <c r="L72" s="162"/>
      <c r="M72" s="162"/>
      <c r="N72" s="162"/>
      <c r="O72" s="162"/>
      <c r="P72" s="162"/>
      <c r="Q72" s="162"/>
      <c r="R72" s="162"/>
      <c r="S72" s="162"/>
      <c r="T72" s="162"/>
      <c r="U72" s="162"/>
      <c r="V72" s="162"/>
      <c r="W72" s="162"/>
      <c r="X72" s="162"/>
      <c r="Y72" s="162"/>
      <c r="Z72" s="162"/>
      <c r="AA72" s="162"/>
      <c r="AB72" s="162"/>
      <c r="AC72" s="162"/>
      <c r="AD72" s="162"/>
      <c r="AE72" s="162"/>
      <c r="AF72" s="162"/>
      <c r="AG72" s="162"/>
      <c r="AH72" s="162"/>
      <c r="AI72" s="226"/>
      <c r="AJ72" s="162"/>
      <c r="AK72" s="162"/>
    </row>
    <row r="73" spans="1:37" ht="15.75" customHeight="1">
      <c r="K73" s="225"/>
      <c r="L73" s="225"/>
      <c r="M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X73" s="225"/>
      <c r="Y73" s="225"/>
      <c r="Z73" s="225"/>
      <c r="AA73" s="225"/>
      <c r="AB73" s="226"/>
      <c r="AC73" s="226"/>
      <c r="AD73" s="226"/>
      <c r="AE73" s="226"/>
      <c r="AF73" s="226"/>
      <c r="AG73" s="226"/>
      <c r="AH73" s="226"/>
      <c r="AI73" s="226"/>
      <c r="AJ73" s="226"/>
    </row>
    <row r="74" spans="1:37" ht="15.75" customHeight="1">
      <c r="K74" s="225"/>
      <c r="L74" s="225"/>
      <c r="M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X74" s="225"/>
      <c r="Y74" s="225"/>
      <c r="Z74" s="225"/>
      <c r="AA74" s="225"/>
      <c r="AB74" s="226"/>
      <c r="AC74" s="226"/>
      <c r="AD74" s="226"/>
      <c r="AE74" s="226"/>
      <c r="AF74" s="226"/>
      <c r="AG74" s="226"/>
      <c r="AH74" s="226"/>
      <c r="AI74" s="226"/>
      <c r="AJ74" s="226"/>
    </row>
    <row r="75" spans="1:37" ht="15.75" customHeight="1">
      <c r="K75" s="225"/>
      <c r="L75" s="225"/>
      <c r="M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X75" s="225"/>
      <c r="Y75" s="225"/>
      <c r="Z75" s="225"/>
      <c r="AA75" s="225"/>
      <c r="AB75" s="226"/>
      <c r="AC75" s="226"/>
      <c r="AD75" s="226"/>
      <c r="AE75" s="226"/>
      <c r="AF75" s="226"/>
      <c r="AG75" s="226"/>
      <c r="AH75" s="226"/>
      <c r="AI75" s="226"/>
      <c r="AJ75" s="226"/>
    </row>
    <row r="76" spans="1:37" ht="15.75" customHeight="1">
      <c r="K76" s="225"/>
      <c r="L76" s="225"/>
      <c r="M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X76" s="225"/>
      <c r="Y76" s="225"/>
      <c r="Z76" s="225"/>
      <c r="AA76" s="225"/>
      <c r="AB76" s="226"/>
      <c r="AC76" s="226"/>
      <c r="AD76" s="226"/>
      <c r="AE76" s="226"/>
      <c r="AF76" s="226"/>
      <c r="AG76" s="226"/>
      <c r="AH76" s="226"/>
      <c r="AI76" s="226"/>
      <c r="AJ76" s="226"/>
    </row>
    <row r="77" spans="1:37" ht="15.75" customHeight="1">
      <c r="K77" s="225"/>
      <c r="L77" s="225"/>
      <c r="M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X77" s="225"/>
      <c r="Y77" s="225"/>
      <c r="Z77" s="225"/>
      <c r="AA77" s="225"/>
      <c r="AB77" s="226"/>
      <c r="AC77" s="226"/>
      <c r="AD77" s="226"/>
      <c r="AE77" s="226"/>
      <c r="AF77" s="226"/>
      <c r="AG77" s="226"/>
      <c r="AH77" s="226"/>
      <c r="AI77" s="226"/>
      <c r="AJ77" s="226"/>
    </row>
    <row r="78" spans="1:37" ht="15.75" customHeight="1">
      <c r="K78" s="225"/>
      <c r="L78" s="225"/>
      <c r="M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X78" s="225"/>
      <c r="Y78" s="225"/>
      <c r="Z78" s="225"/>
      <c r="AA78" s="225"/>
      <c r="AB78" s="226"/>
      <c r="AC78" s="226"/>
      <c r="AD78" s="226"/>
      <c r="AE78" s="226"/>
      <c r="AF78" s="226"/>
      <c r="AG78" s="226"/>
      <c r="AH78" s="226"/>
      <c r="AI78" s="226"/>
      <c r="AJ78" s="226"/>
    </row>
    <row r="79" spans="1:37" ht="15.75" customHeight="1">
      <c r="K79" s="225"/>
      <c r="L79" s="225"/>
      <c r="M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X79" s="225"/>
      <c r="Y79" s="225"/>
      <c r="Z79" s="225"/>
      <c r="AA79" s="225"/>
      <c r="AB79" s="226"/>
      <c r="AC79" s="226"/>
      <c r="AD79" s="226"/>
      <c r="AE79" s="226"/>
      <c r="AF79" s="226"/>
      <c r="AG79" s="226"/>
      <c r="AH79" s="226"/>
      <c r="AI79" s="226"/>
      <c r="AJ79" s="226"/>
    </row>
    <row r="80" spans="1:37" ht="15.75" customHeight="1">
      <c r="K80" s="225"/>
      <c r="L80" s="225"/>
      <c r="M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X80" s="225"/>
      <c r="Y80" s="225"/>
      <c r="Z80" s="225"/>
      <c r="AA80" s="225"/>
      <c r="AB80" s="226"/>
      <c r="AC80" s="226"/>
      <c r="AD80" s="226"/>
      <c r="AE80" s="226"/>
      <c r="AF80" s="226"/>
      <c r="AG80" s="226"/>
      <c r="AH80" s="226"/>
      <c r="AI80" s="226"/>
      <c r="AJ80" s="226"/>
    </row>
    <row r="81" spans="11:36" ht="15.75" customHeight="1">
      <c r="K81" s="225"/>
      <c r="L81" s="225"/>
      <c r="M81" s="225"/>
      <c r="N81" s="225"/>
      <c r="O81" s="225"/>
      <c r="P81" s="225"/>
      <c r="Q81" s="225"/>
      <c r="R81" s="225"/>
      <c r="S81" s="225"/>
      <c r="T81" s="225"/>
      <c r="U81" s="225"/>
      <c r="V81" s="225"/>
      <c r="W81" s="225"/>
      <c r="X81" s="225"/>
      <c r="Y81" s="225"/>
      <c r="Z81" s="225"/>
      <c r="AA81" s="225"/>
      <c r="AB81" s="226"/>
      <c r="AC81" s="226"/>
      <c r="AD81" s="226"/>
      <c r="AE81" s="226"/>
      <c r="AF81" s="226"/>
      <c r="AG81" s="226"/>
      <c r="AH81" s="226"/>
      <c r="AI81" s="226"/>
      <c r="AJ81" s="226"/>
    </row>
    <row r="82" spans="11:36" ht="15.75" customHeight="1">
      <c r="K82" s="225"/>
      <c r="L82" s="225"/>
      <c r="M82" s="225"/>
      <c r="N82" s="225"/>
      <c r="O82" s="225"/>
      <c r="P82" s="225"/>
      <c r="Q82" s="225"/>
      <c r="R82" s="225"/>
      <c r="S82" s="225"/>
      <c r="T82" s="225"/>
      <c r="U82" s="225"/>
      <c r="V82" s="225"/>
      <c r="W82" s="225"/>
      <c r="X82" s="225"/>
      <c r="Y82" s="225"/>
      <c r="Z82" s="225"/>
      <c r="AA82" s="225"/>
      <c r="AB82" s="226"/>
      <c r="AC82" s="226"/>
      <c r="AD82" s="226"/>
      <c r="AE82" s="226"/>
      <c r="AF82" s="226"/>
      <c r="AG82" s="226"/>
      <c r="AH82" s="226"/>
      <c r="AI82" s="226"/>
      <c r="AJ82" s="226"/>
    </row>
    <row r="83" spans="11:36" ht="15.75" customHeight="1">
      <c r="K83" s="225"/>
      <c r="L83" s="225"/>
      <c r="M83" s="225"/>
      <c r="N83" s="225"/>
      <c r="O83" s="225"/>
      <c r="P83" s="225"/>
      <c r="Q83" s="225"/>
      <c r="R83" s="225"/>
      <c r="S83" s="225"/>
      <c r="T83" s="225"/>
      <c r="U83" s="225"/>
      <c r="V83" s="225"/>
      <c r="W83" s="225"/>
      <c r="X83" s="225"/>
      <c r="Y83" s="225"/>
      <c r="Z83" s="225"/>
      <c r="AA83" s="225"/>
      <c r="AB83" s="226"/>
      <c r="AC83" s="226"/>
      <c r="AD83" s="226"/>
      <c r="AE83" s="226"/>
      <c r="AF83" s="226"/>
      <c r="AG83" s="226"/>
      <c r="AH83" s="226"/>
      <c r="AI83" s="226"/>
      <c r="AJ83" s="226"/>
    </row>
    <row r="84" spans="11:36" ht="15.75" customHeight="1">
      <c r="K84" s="225"/>
      <c r="L84" s="225"/>
      <c r="M84" s="225"/>
      <c r="N84" s="225"/>
      <c r="O84" s="225"/>
      <c r="P84" s="225"/>
      <c r="Q84" s="225"/>
      <c r="R84" s="225"/>
      <c r="S84" s="225"/>
      <c r="T84" s="225"/>
      <c r="U84" s="225"/>
      <c r="V84" s="225"/>
      <c r="W84" s="225"/>
      <c r="X84" s="225"/>
      <c r="Y84" s="225"/>
      <c r="Z84" s="225"/>
      <c r="AA84" s="225"/>
      <c r="AB84" s="226"/>
      <c r="AC84" s="226"/>
      <c r="AD84" s="226"/>
      <c r="AE84" s="226"/>
      <c r="AF84" s="226"/>
      <c r="AG84" s="226"/>
      <c r="AH84" s="226"/>
      <c r="AI84" s="226"/>
      <c r="AJ84" s="226"/>
    </row>
    <row r="85" spans="11:36" ht="15.75" customHeight="1">
      <c r="K85" s="225"/>
      <c r="L85" s="225"/>
      <c r="M85" s="225"/>
      <c r="N85" s="225"/>
      <c r="O85" s="225"/>
      <c r="P85" s="225"/>
      <c r="Q85" s="225"/>
      <c r="R85" s="225"/>
      <c r="S85" s="225"/>
      <c r="T85" s="225"/>
      <c r="U85" s="225"/>
      <c r="V85" s="225"/>
      <c r="W85" s="225"/>
      <c r="X85" s="225"/>
      <c r="Y85" s="225"/>
      <c r="Z85" s="225"/>
      <c r="AA85" s="225"/>
      <c r="AB85" s="226"/>
      <c r="AC85" s="226"/>
      <c r="AD85" s="226"/>
      <c r="AE85" s="226"/>
      <c r="AF85" s="226"/>
      <c r="AG85" s="226"/>
      <c r="AH85" s="226"/>
      <c r="AI85" s="226"/>
      <c r="AJ85" s="226"/>
    </row>
    <row r="86" spans="11:36" ht="15.75" customHeight="1">
      <c r="K86" s="225"/>
      <c r="L86" s="225"/>
      <c r="M86" s="225"/>
      <c r="N86" s="225"/>
      <c r="O86" s="225"/>
      <c r="P86" s="225"/>
      <c r="Q86" s="225"/>
      <c r="R86" s="225"/>
      <c r="S86" s="225"/>
      <c r="T86" s="225"/>
      <c r="U86" s="225"/>
      <c r="V86" s="225"/>
      <c r="W86" s="225"/>
      <c r="X86" s="225"/>
      <c r="Y86" s="225"/>
      <c r="Z86" s="225"/>
      <c r="AA86" s="225"/>
      <c r="AB86" s="226"/>
      <c r="AC86" s="226"/>
      <c r="AD86" s="226"/>
      <c r="AE86" s="226"/>
      <c r="AF86" s="226"/>
      <c r="AG86" s="226"/>
      <c r="AH86" s="226"/>
      <c r="AI86" s="226"/>
      <c r="AJ86" s="226"/>
    </row>
    <row r="87" spans="11:36" ht="15.75" customHeight="1">
      <c r="K87" s="225"/>
      <c r="L87" s="225"/>
      <c r="M87" s="225"/>
      <c r="N87" s="225"/>
      <c r="O87" s="225"/>
      <c r="P87" s="225"/>
      <c r="Q87" s="225"/>
      <c r="R87" s="225"/>
      <c r="S87" s="225"/>
      <c r="T87" s="225"/>
      <c r="U87" s="225"/>
      <c r="V87" s="225"/>
      <c r="W87" s="225"/>
      <c r="X87" s="225"/>
      <c r="Y87" s="225"/>
      <c r="Z87" s="225"/>
      <c r="AA87" s="225"/>
      <c r="AB87" s="226"/>
      <c r="AC87" s="226"/>
      <c r="AD87" s="226"/>
      <c r="AE87" s="226"/>
      <c r="AF87" s="226"/>
      <c r="AG87" s="226"/>
      <c r="AH87" s="226"/>
      <c r="AI87" s="226"/>
      <c r="AJ87" s="226"/>
    </row>
    <row r="88" spans="11:36" ht="15.75" customHeight="1">
      <c r="K88" s="225"/>
      <c r="L88" s="225"/>
      <c r="M88" s="225"/>
      <c r="N88" s="225"/>
      <c r="O88" s="225"/>
      <c r="P88" s="225"/>
      <c r="Q88" s="225"/>
      <c r="R88" s="225"/>
      <c r="S88" s="225"/>
      <c r="T88" s="225"/>
      <c r="U88" s="225"/>
      <c r="V88" s="225"/>
      <c r="W88" s="225"/>
      <c r="X88" s="225"/>
      <c r="Y88" s="225"/>
      <c r="Z88" s="225"/>
      <c r="AA88" s="225"/>
      <c r="AB88" s="226"/>
      <c r="AC88" s="226"/>
      <c r="AD88" s="226"/>
      <c r="AE88" s="226"/>
      <c r="AF88" s="226"/>
      <c r="AG88" s="226"/>
      <c r="AH88" s="226"/>
      <c r="AI88" s="226"/>
      <c r="AJ88" s="226"/>
    </row>
    <row r="89" spans="11:36" ht="15.75" customHeight="1">
      <c r="K89" s="225"/>
      <c r="L89" s="225"/>
      <c r="M89" s="225"/>
      <c r="N89" s="225"/>
      <c r="O89" s="225"/>
      <c r="P89" s="225"/>
      <c r="Q89" s="225"/>
      <c r="R89" s="225"/>
      <c r="S89" s="225"/>
      <c r="T89" s="225"/>
      <c r="U89" s="225"/>
      <c r="V89" s="225"/>
      <c r="W89" s="225"/>
      <c r="X89" s="225"/>
      <c r="Y89" s="225"/>
      <c r="Z89" s="225"/>
      <c r="AA89" s="225"/>
      <c r="AB89" s="226"/>
      <c r="AC89" s="226"/>
      <c r="AD89" s="226"/>
      <c r="AE89" s="226"/>
      <c r="AF89" s="226"/>
      <c r="AG89" s="226"/>
      <c r="AH89" s="226"/>
      <c r="AI89" s="226"/>
      <c r="AJ89" s="226"/>
    </row>
    <row r="90" spans="11:36" ht="15.75" customHeight="1">
      <c r="K90" s="225"/>
      <c r="L90" s="225"/>
      <c r="M90" s="225"/>
      <c r="N90" s="225"/>
      <c r="O90" s="225"/>
      <c r="P90" s="225"/>
      <c r="Q90" s="225"/>
      <c r="R90" s="225"/>
      <c r="S90" s="225"/>
      <c r="T90" s="225"/>
      <c r="U90" s="225"/>
      <c r="V90" s="225"/>
      <c r="W90" s="225"/>
      <c r="X90" s="225"/>
      <c r="Y90" s="225"/>
      <c r="Z90" s="225"/>
      <c r="AA90" s="225"/>
      <c r="AB90" s="226"/>
      <c r="AC90" s="226"/>
      <c r="AD90" s="226"/>
      <c r="AE90" s="226"/>
      <c r="AF90" s="226"/>
      <c r="AG90" s="226"/>
      <c r="AH90" s="226"/>
      <c r="AI90" s="226"/>
      <c r="AJ90" s="226"/>
    </row>
    <row r="91" spans="11:36" ht="15.75" customHeight="1">
      <c r="K91" s="225"/>
      <c r="L91" s="225"/>
      <c r="M91" s="225"/>
      <c r="N91" s="225"/>
      <c r="O91" s="225"/>
      <c r="P91" s="225"/>
      <c r="Q91" s="225"/>
      <c r="R91" s="225"/>
      <c r="S91" s="225"/>
      <c r="T91" s="225"/>
      <c r="U91" s="225"/>
      <c r="V91" s="225"/>
      <c r="W91" s="225"/>
      <c r="X91" s="225"/>
      <c r="Y91" s="225"/>
      <c r="Z91" s="225"/>
      <c r="AA91" s="225"/>
      <c r="AB91" s="226"/>
      <c r="AC91" s="226"/>
      <c r="AD91" s="226"/>
      <c r="AE91" s="226"/>
      <c r="AF91" s="226"/>
      <c r="AG91" s="226"/>
      <c r="AH91" s="226"/>
      <c r="AI91" s="226"/>
      <c r="AJ91" s="226"/>
    </row>
    <row r="92" spans="11:36" ht="15.75" customHeight="1">
      <c r="K92" s="225"/>
      <c r="L92" s="225"/>
      <c r="M92" s="225"/>
      <c r="N92" s="225"/>
      <c r="O92" s="225"/>
      <c r="P92" s="225"/>
      <c r="Q92" s="225"/>
      <c r="R92" s="225"/>
      <c r="S92" s="225"/>
      <c r="T92" s="225"/>
      <c r="U92" s="225"/>
      <c r="V92" s="225"/>
      <c r="W92" s="225"/>
      <c r="X92" s="225"/>
      <c r="Y92" s="225"/>
      <c r="Z92" s="225"/>
      <c r="AA92" s="225"/>
      <c r="AB92" s="226"/>
      <c r="AC92" s="226"/>
      <c r="AD92" s="226"/>
      <c r="AE92" s="226"/>
      <c r="AF92" s="226"/>
      <c r="AG92" s="226"/>
      <c r="AH92" s="226"/>
      <c r="AI92" s="226"/>
      <c r="AJ92" s="226"/>
    </row>
    <row r="93" spans="11:36" ht="15.75" customHeight="1">
      <c r="K93" s="225"/>
      <c r="L93" s="225"/>
      <c r="M93" s="225"/>
      <c r="N93" s="225"/>
      <c r="O93" s="225"/>
      <c r="P93" s="225"/>
      <c r="Q93" s="225"/>
      <c r="R93" s="225"/>
      <c r="S93" s="225"/>
      <c r="T93" s="225"/>
      <c r="U93" s="225"/>
      <c r="V93" s="225"/>
      <c r="W93" s="225"/>
      <c r="X93" s="225"/>
      <c r="Y93" s="225"/>
      <c r="Z93" s="225"/>
      <c r="AA93" s="225"/>
      <c r="AB93" s="226"/>
      <c r="AC93" s="226"/>
      <c r="AD93" s="226"/>
      <c r="AE93" s="226"/>
      <c r="AF93" s="226"/>
      <c r="AG93" s="226"/>
      <c r="AH93" s="226"/>
      <c r="AI93" s="226"/>
      <c r="AJ93" s="226"/>
    </row>
    <row r="94" spans="11:36" ht="15.75" customHeight="1">
      <c r="K94" s="225"/>
      <c r="L94" s="225"/>
      <c r="M94" s="225"/>
      <c r="N94" s="225"/>
      <c r="O94" s="225"/>
      <c r="P94" s="225"/>
      <c r="Q94" s="225"/>
      <c r="R94" s="225"/>
      <c r="S94" s="225"/>
      <c r="T94" s="225"/>
      <c r="U94" s="225"/>
      <c r="V94" s="225"/>
      <c r="W94" s="225"/>
      <c r="X94" s="225"/>
      <c r="Y94" s="225"/>
      <c r="Z94" s="225"/>
      <c r="AA94" s="225"/>
      <c r="AB94" s="226"/>
      <c r="AC94" s="226"/>
      <c r="AD94" s="226"/>
      <c r="AE94" s="226"/>
      <c r="AF94" s="226"/>
      <c r="AG94" s="226"/>
      <c r="AH94" s="226"/>
      <c r="AI94" s="226"/>
      <c r="AJ94" s="226"/>
    </row>
    <row r="95" spans="11:36" ht="15.75" customHeight="1">
      <c r="K95" s="225"/>
      <c r="L95" s="225"/>
      <c r="M95" s="225"/>
      <c r="N95" s="225"/>
      <c r="O95" s="225"/>
      <c r="P95" s="225"/>
      <c r="Q95" s="225"/>
      <c r="R95" s="225"/>
      <c r="S95" s="225"/>
      <c r="T95" s="225"/>
      <c r="U95" s="225"/>
      <c r="V95" s="225"/>
      <c r="W95" s="225"/>
      <c r="X95" s="225"/>
      <c r="Y95" s="225"/>
      <c r="Z95" s="225"/>
      <c r="AA95" s="225"/>
      <c r="AB95" s="226"/>
      <c r="AC95" s="226"/>
      <c r="AD95" s="226"/>
      <c r="AE95" s="226"/>
      <c r="AF95" s="226"/>
      <c r="AG95" s="226"/>
      <c r="AH95" s="226"/>
      <c r="AI95" s="226"/>
      <c r="AJ95" s="226"/>
    </row>
    <row r="96" spans="11:36" ht="15.75" customHeight="1">
      <c r="K96" s="225"/>
      <c r="L96" s="225"/>
      <c r="M96" s="225"/>
      <c r="N96" s="225"/>
      <c r="O96" s="225"/>
      <c r="P96" s="225"/>
      <c r="Q96" s="225"/>
      <c r="R96" s="225"/>
      <c r="S96" s="225"/>
      <c r="T96" s="225"/>
      <c r="U96" s="225"/>
      <c r="V96" s="225"/>
      <c r="W96" s="225"/>
      <c r="X96" s="225"/>
      <c r="Y96" s="225"/>
      <c r="Z96" s="225"/>
      <c r="AA96" s="225"/>
      <c r="AB96" s="226"/>
      <c r="AC96" s="226"/>
      <c r="AD96" s="226"/>
      <c r="AE96" s="226"/>
      <c r="AF96" s="226"/>
      <c r="AG96" s="226"/>
      <c r="AH96" s="226"/>
      <c r="AI96" s="226"/>
      <c r="AJ96" s="226"/>
    </row>
    <row r="97" spans="11:36" ht="15.75" customHeight="1">
      <c r="K97" s="225"/>
      <c r="L97" s="225"/>
      <c r="M97" s="225"/>
      <c r="N97" s="225"/>
      <c r="O97" s="225"/>
      <c r="P97" s="225"/>
      <c r="Q97" s="225"/>
      <c r="R97" s="225"/>
      <c r="S97" s="225"/>
      <c r="T97" s="225"/>
      <c r="U97" s="225"/>
      <c r="V97" s="225"/>
      <c r="W97" s="225"/>
      <c r="X97" s="225"/>
      <c r="Y97" s="225"/>
      <c r="Z97" s="225"/>
      <c r="AA97" s="225"/>
      <c r="AB97" s="226"/>
      <c r="AC97" s="226"/>
      <c r="AD97" s="226"/>
      <c r="AE97" s="226"/>
      <c r="AF97" s="226"/>
      <c r="AG97" s="226"/>
      <c r="AH97" s="226"/>
      <c r="AI97" s="226"/>
      <c r="AJ97" s="226"/>
    </row>
    <row r="98" spans="11:36" ht="15.75" customHeight="1">
      <c r="K98" s="225"/>
      <c r="L98" s="225"/>
      <c r="M98" s="225"/>
      <c r="N98" s="225"/>
      <c r="O98" s="225"/>
      <c r="P98" s="225"/>
      <c r="Q98" s="225"/>
      <c r="R98" s="225"/>
      <c r="S98" s="225"/>
      <c r="T98" s="225"/>
      <c r="U98" s="225"/>
      <c r="V98" s="225"/>
      <c r="W98" s="225"/>
      <c r="X98" s="225"/>
      <c r="Y98" s="225"/>
      <c r="Z98" s="225"/>
      <c r="AA98" s="225"/>
      <c r="AB98" s="226"/>
      <c r="AC98" s="226"/>
      <c r="AD98" s="226"/>
      <c r="AE98" s="226"/>
      <c r="AF98" s="226"/>
      <c r="AG98" s="226"/>
      <c r="AH98" s="226"/>
      <c r="AI98" s="226"/>
      <c r="AJ98" s="226"/>
    </row>
    <row r="99" spans="11:36" ht="15.75" customHeight="1">
      <c r="K99" s="225"/>
      <c r="L99" s="225"/>
      <c r="M99" s="225"/>
      <c r="N99" s="225"/>
      <c r="O99" s="225"/>
      <c r="P99" s="225"/>
      <c r="Q99" s="225"/>
      <c r="R99" s="225"/>
      <c r="S99" s="225"/>
      <c r="T99" s="225"/>
      <c r="U99" s="225"/>
      <c r="V99" s="225"/>
      <c r="W99" s="225"/>
      <c r="X99" s="225"/>
      <c r="Y99" s="225"/>
      <c r="Z99" s="225"/>
      <c r="AA99" s="225"/>
      <c r="AB99" s="226"/>
      <c r="AC99" s="226"/>
      <c r="AD99" s="226"/>
      <c r="AE99" s="226"/>
      <c r="AF99" s="226"/>
      <c r="AG99" s="226"/>
      <c r="AH99" s="226"/>
      <c r="AI99" s="226"/>
      <c r="AJ99" s="226"/>
    </row>
    <row r="100" spans="11:36" ht="15.75" customHeight="1">
      <c r="K100" s="225"/>
      <c r="L100" s="225"/>
      <c r="M100" s="225"/>
      <c r="N100" s="225"/>
      <c r="O100" s="225"/>
      <c r="P100" s="225"/>
      <c r="Q100" s="225"/>
      <c r="R100" s="225"/>
      <c r="S100" s="225"/>
      <c r="T100" s="225"/>
      <c r="U100" s="225"/>
      <c r="V100" s="225"/>
      <c r="W100" s="225"/>
      <c r="X100" s="225"/>
      <c r="Y100" s="225"/>
      <c r="Z100" s="225"/>
      <c r="AA100" s="225"/>
      <c r="AB100" s="226"/>
      <c r="AC100" s="226"/>
      <c r="AD100" s="226"/>
      <c r="AE100" s="226"/>
      <c r="AF100" s="226"/>
      <c r="AG100" s="226"/>
      <c r="AH100" s="226"/>
      <c r="AI100" s="226"/>
      <c r="AJ100" s="226"/>
    </row>
    <row r="101" spans="11:36" ht="15.75" customHeight="1">
      <c r="K101" s="225"/>
      <c r="L101" s="225"/>
      <c r="M101" s="225"/>
      <c r="N101" s="225"/>
      <c r="O101" s="225"/>
      <c r="P101" s="225"/>
      <c r="Q101" s="225"/>
      <c r="R101" s="225"/>
      <c r="S101" s="225"/>
      <c r="T101" s="225"/>
      <c r="U101" s="225"/>
      <c r="V101" s="225"/>
      <c r="W101" s="225"/>
      <c r="X101" s="225"/>
      <c r="Y101" s="225"/>
      <c r="Z101" s="225"/>
      <c r="AA101" s="225"/>
      <c r="AB101" s="226"/>
      <c r="AC101" s="226"/>
      <c r="AD101" s="226"/>
      <c r="AE101" s="226"/>
      <c r="AF101" s="226"/>
      <c r="AG101" s="226"/>
      <c r="AH101" s="226"/>
      <c r="AI101" s="226"/>
      <c r="AJ101" s="226"/>
    </row>
    <row r="102" spans="11:36" ht="15.75" customHeight="1">
      <c r="K102" s="225"/>
      <c r="L102" s="225"/>
      <c r="M102" s="225"/>
      <c r="N102" s="225"/>
      <c r="O102" s="225"/>
      <c r="P102" s="225"/>
      <c r="Q102" s="225"/>
      <c r="R102" s="225"/>
      <c r="S102" s="225"/>
      <c r="T102" s="225"/>
      <c r="U102" s="225"/>
      <c r="V102" s="225"/>
      <c r="W102" s="225"/>
      <c r="X102" s="225"/>
      <c r="Y102" s="225"/>
      <c r="Z102" s="225"/>
      <c r="AA102" s="225"/>
      <c r="AB102" s="226"/>
      <c r="AC102" s="226"/>
      <c r="AD102" s="226"/>
      <c r="AE102" s="226"/>
      <c r="AF102" s="226"/>
      <c r="AG102" s="226"/>
      <c r="AH102" s="226"/>
      <c r="AI102" s="226"/>
      <c r="AJ102" s="226"/>
    </row>
    <row r="103" spans="11:36" ht="15.75" customHeight="1">
      <c r="K103" s="225"/>
      <c r="L103" s="225"/>
      <c r="M103" s="225"/>
      <c r="N103" s="225"/>
      <c r="O103" s="225"/>
      <c r="P103" s="225"/>
      <c r="Q103" s="225"/>
      <c r="R103" s="225"/>
      <c r="S103" s="225"/>
      <c r="T103" s="225"/>
      <c r="U103" s="225"/>
      <c r="V103" s="225"/>
      <c r="W103" s="225"/>
      <c r="X103" s="225"/>
      <c r="Y103" s="225"/>
      <c r="Z103" s="225"/>
      <c r="AA103" s="225"/>
      <c r="AB103" s="226"/>
      <c r="AC103" s="226"/>
      <c r="AD103" s="226"/>
      <c r="AE103" s="226"/>
      <c r="AF103" s="226"/>
      <c r="AG103" s="226"/>
      <c r="AH103" s="226"/>
      <c r="AI103" s="226"/>
      <c r="AJ103" s="226"/>
    </row>
    <row r="104" spans="11:36" ht="15.75" customHeight="1">
      <c r="K104" s="225"/>
      <c r="L104" s="225"/>
      <c r="M104" s="225"/>
      <c r="N104" s="225"/>
      <c r="O104" s="225"/>
      <c r="P104" s="225"/>
      <c r="Q104" s="225"/>
      <c r="R104" s="225"/>
      <c r="S104" s="225"/>
      <c r="T104" s="225"/>
      <c r="U104" s="225"/>
      <c r="V104" s="225"/>
      <c r="W104" s="225"/>
      <c r="X104" s="225"/>
      <c r="Y104" s="225"/>
      <c r="Z104" s="225"/>
      <c r="AA104" s="225"/>
      <c r="AB104" s="226"/>
      <c r="AC104" s="226"/>
      <c r="AD104" s="226"/>
      <c r="AE104" s="226"/>
      <c r="AF104" s="226"/>
      <c r="AG104" s="226"/>
      <c r="AH104" s="226"/>
      <c r="AI104" s="226"/>
      <c r="AJ104" s="226"/>
    </row>
    <row r="105" spans="11:36" ht="15.75" customHeight="1">
      <c r="K105" s="225"/>
      <c r="L105" s="225"/>
      <c r="M105" s="225"/>
      <c r="N105" s="225"/>
      <c r="O105" s="225"/>
      <c r="P105" s="225"/>
      <c r="Q105" s="225"/>
      <c r="R105" s="225"/>
      <c r="S105" s="225"/>
      <c r="T105" s="225"/>
      <c r="U105" s="225"/>
      <c r="V105" s="225"/>
      <c r="W105" s="225"/>
      <c r="X105" s="225"/>
      <c r="Y105" s="225"/>
      <c r="Z105" s="225"/>
      <c r="AA105" s="225"/>
      <c r="AB105" s="226"/>
      <c r="AC105" s="226"/>
      <c r="AD105" s="226"/>
      <c r="AE105" s="226"/>
      <c r="AF105" s="226"/>
      <c r="AG105" s="226"/>
      <c r="AH105" s="226"/>
      <c r="AI105" s="226"/>
      <c r="AJ105" s="226"/>
    </row>
    <row r="106" spans="11:36" ht="15.75" customHeight="1">
      <c r="K106" s="225"/>
      <c r="L106" s="225"/>
      <c r="M106" s="225"/>
      <c r="N106" s="225"/>
      <c r="O106" s="225"/>
      <c r="P106" s="225"/>
      <c r="Q106" s="225"/>
      <c r="R106" s="225"/>
      <c r="S106" s="225"/>
      <c r="T106" s="225"/>
      <c r="U106" s="225"/>
      <c r="V106" s="225"/>
      <c r="W106" s="225"/>
      <c r="X106" s="225"/>
      <c r="Y106" s="225"/>
      <c r="Z106" s="225"/>
      <c r="AA106" s="225"/>
      <c r="AB106" s="226"/>
      <c r="AC106" s="226"/>
      <c r="AD106" s="226"/>
      <c r="AE106" s="226"/>
      <c r="AF106" s="226"/>
      <c r="AG106" s="226"/>
      <c r="AH106" s="226"/>
      <c r="AI106" s="226"/>
      <c r="AJ106" s="226"/>
    </row>
    <row r="107" spans="11:36" ht="15.75" customHeight="1">
      <c r="K107" s="225"/>
      <c r="L107" s="225"/>
      <c r="M107" s="225"/>
      <c r="N107" s="225"/>
      <c r="O107" s="225"/>
      <c r="P107" s="225"/>
      <c r="Q107" s="225"/>
      <c r="R107" s="225"/>
      <c r="S107" s="225"/>
      <c r="T107" s="225"/>
      <c r="U107" s="225"/>
      <c r="V107" s="225"/>
      <c r="W107" s="225"/>
      <c r="X107" s="225"/>
      <c r="Y107" s="225"/>
      <c r="Z107" s="225"/>
      <c r="AA107" s="225"/>
      <c r="AB107" s="226"/>
      <c r="AC107" s="226"/>
      <c r="AD107" s="226"/>
      <c r="AE107" s="226"/>
      <c r="AF107" s="226"/>
      <c r="AG107" s="226"/>
      <c r="AH107" s="226"/>
      <c r="AI107" s="226"/>
      <c r="AJ107" s="226"/>
    </row>
    <row r="108" spans="11:36" ht="15.75" customHeight="1">
      <c r="K108" s="225"/>
      <c r="L108" s="225"/>
      <c r="M108" s="225"/>
      <c r="N108" s="225"/>
      <c r="O108" s="225"/>
      <c r="P108" s="225"/>
      <c r="Q108" s="225"/>
      <c r="R108" s="225"/>
      <c r="S108" s="225"/>
      <c r="T108" s="225"/>
      <c r="U108" s="225"/>
      <c r="V108" s="225"/>
      <c r="W108" s="225"/>
      <c r="X108" s="225"/>
      <c r="Y108" s="225"/>
      <c r="Z108" s="225"/>
      <c r="AA108" s="225"/>
      <c r="AB108" s="226"/>
      <c r="AC108" s="226"/>
      <c r="AD108" s="226"/>
      <c r="AE108" s="226"/>
      <c r="AF108" s="226"/>
      <c r="AG108" s="226"/>
      <c r="AH108" s="226"/>
      <c r="AI108" s="226"/>
      <c r="AJ108" s="226"/>
    </row>
    <row r="109" spans="11:36" ht="15.75" customHeight="1">
      <c r="K109" s="225"/>
      <c r="L109" s="225"/>
      <c r="M109" s="225"/>
      <c r="N109" s="225"/>
      <c r="O109" s="225"/>
      <c r="P109" s="225"/>
      <c r="Q109" s="225"/>
      <c r="R109" s="225"/>
      <c r="S109" s="225"/>
      <c r="T109" s="225"/>
      <c r="U109" s="225"/>
      <c r="V109" s="225"/>
      <c r="W109" s="225"/>
      <c r="X109" s="225"/>
      <c r="Y109" s="225"/>
      <c r="Z109" s="225"/>
      <c r="AA109" s="225"/>
      <c r="AB109" s="226"/>
      <c r="AC109" s="226"/>
      <c r="AD109" s="226"/>
      <c r="AE109" s="226"/>
      <c r="AF109" s="226"/>
      <c r="AG109" s="226"/>
      <c r="AH109" s="226"/>
      <c r="AI109" s="226"/>
      <c r="AJ109" s="226"/>
    </row>
    <row r="110" spans="11:36" ht="15.75" customHeight="1">
      <c r="K110" s="225"/>
      <c r="L110" s="225"/>
      <c r="M110" s="225"/>
      <c r="N110" s="225"/>
      <c r="O110" s="225"/>
      <c r="P110" s="225"/>
      <c r="Q110" s="225"/>
      <c r="R110" s="225"/>
      <c r="S110" s="225"/>
      <c r="T110" s="225"/>
      <c r="U110" s="225"/>
      <c r="V110" s="225"/>
      <c r="W110" s="225"/>
      <c r="X110" s="225"/>
      <c r="Y110" s="225"/>
      <c r="Z110" s="225"/>
      <c r="AA110" s="225"/>
      <c r="AB110" s="226"/>
      <c r="AC110" s="226"/>
      <c r="AD110" s="226"/>
      <c r="AE110" s="226"/>
      <c r="AF110" s="226"/>
      <c r="AG110" s="226"/>
      <c r="AH110" s="226"/>
      <c r="AI110" s="226"/>
      <c r="AJ110" s="226"/>
    </row>
    <row r="111" spans="11:36" ht="15.75" customHeight="1">
      <c r="K111" s="225"/>
      <c r="L111" s="225"/>
      <c r="M111" s="225"/>
      <c r="N111" s="225"/>
      <c r="O111" s="225"/>
      <c r="P111" s="225"/>
      <c r="Q111" s="225"/>
      <c r="R111" s="225"/>
      <c r="S111" s="225"/>
      <c r="T111" s="225"/>
      <c r="U111" s="225"/>
      <c r="V111" s="225"/>
      <c r="W111" s="225"/>
      <c r="X111" s="225"/>
      <c r="Y111" s="225"/>
      <c r="Z111" s="225"/>
      <c r="AA111" s="225"/>
      <c r="AB111" s="226"/>
      <c r="AC111" s="226"/>
      <c r="AD111" s="226"/>
      <c r="AE111" s="226"/>
      <c r="AF111" s="226"/>
      <c r="AG111" s="226"/>
      <c r="AH111" s="226"/>
      <c r="AI111" s="226"/>
      <c r="AJ111" s="226"/>
    </row>
    <row r="112" spans="11:36" ht="15.75" customHeight="1">
      <c r="K112" s="225"/>
      <c r="L112" s="225"/>
      <c r="M112" s="225"/>
      <c r="N112" s="225"/>
      <c r="O112" s="225"/>
      <c r="P112" s="225"/>
      <c r="Q112" s="225"/>
      <c r="R112" s="225"/>
      <c r="S112" s="225"/>
      <c r="T112" s="225"/>
      <c r="U112" s="225"/>
      <c r="V112" s="225"/>
      <c r="W112" s="225"/>
      <c r="X112" s="225"/>
      <c r="Y112" s="225"/>
      <c r="Z112" s="225"/>
      <c r="AA112" s="225"/>
      <c r="AB112" s="226"/>
      <c r="AC112" s="226"/>
      <c r="AD112" s="226"/>
      <c r="AE112" s="226"/>
      <c r="AF112" s="226"/>
      <c r="AG112" s="226"/>
      <c r="AH112" s="226"/>
      <c r="AI112" s="226"/>
      <c r="AJ112" s="226"/>
    </row>
    <row r="113" spans="11:36" ht="15.75" customHeight="1">
      <c r="K113" s="225"/>
      <c r="L113" s="225"/>
      <c r="M113" s="225"/>
      <c r="N113" s="225"/>
      <c r="O113" s="225"/>
      <c r="P113" s="225"/>
      <c r="Q113" s="225"/>
      <c r="R113" s="225"/>
      <c r="S113" s="225"/>
      <c r="T113" s="225"/>
      <c r="U113" s="225"/>
      <c r="V113" s="225"/>
      <c r="W113" s="225"/>
      <c r="X113" s="225"/>
      <c r="Y113" s="225"/>
      <c r="Z113" s="225"/>
      <c r="AA113" s="225"/>
      <c r="AB113" s="226"/>
      <c r="AC113" s="226"/>
      <c r="AD113" s="226"/>
      <c r="AE113" s="226"/>
      <c r="AF113" s="226"/>
      <c r="AG113" s="226"/>
      <c r="AH113" s="226"/>
      <c r="AI113" s="226"/>
      <c r="AJ113" s="226"/>
    </row>
    <row r="114" spans="11:36" ht="15.75" customHeight="1">
      <c r="K114" s="225"/>
      <c r="L114" s="225"/>
      <c r="M114" s="225"/>
      <c r="N114" s="225"/>
      <c r="O114" s="225"/>
      <c r="P114" s="225"/>
      <c r="Q114" s="225"/>
      <c r="R114" s="225"/>
      <c r="S114" s="225"/>
      <c r="T114" s="225"/>
      <c r="U114" s="225"/>
      <c r="V114" s="225"/>
      <c r="W114" s="225"/>
      <c r="X114" s="225"/>
      <c r="Y114" s="225"/>
      <c r="Z114" s="225"/>
      <c r="AA114" s="225"/>
      <c r="AB114" s="226"/>
      <c r="AC114" s="226"/>
      <c r="AD114" s="226"/>
      <c r="AE114" s="226"/>
      <c r="AF114" s="226"/>
      <c r="AG114" s="226"/>
      <c r="AH114" s="226"/>
      <c r="AI114" s="226"/>
      <c r="AJ114" s="226"/>
    </row>
    <row r="115" spans="11:36" ht="15.75" customHeight="1">
      <c r="K115" s="225"/>
      <c r="L115" s="225"/>
      <c r="M115" s="225"/>
      <c r="N115" s="225"/>
      <c r="O115" s="225"/>
      <c r="P115" s="225"/>
      <c r="Q115" s="225"/>
      <c r="R115" s="225"/>
      <c r="S115" s="225"/>
      <c r="T115" s="225"/>
      <c r="U115" s="225"/>
      <c r="V115" s="225"/>
      <c r="W115" s="225"/>
      <c r="X115" s="225"/>
      <c r="Y115" s="225"/>
      <c r="Z115" s="225"/>
      <c r="AA115" s="225"/>
      <c r="AB115" s="226"/>
      <c r="AC115" s="226"/>
      <c r="AD115" s="226"/>
      <c r="AE115" s="226"/>
      <c r="AF115" s="226"/>
      <c r="AG115" s="226"/>
      <c r="AH115" s="226"/>
      <c r="AI115" s="226"/>
      <c r="AJ115" s="226"/>
    </row>
    <row r="116" spans="11:36" ht="15.75" customHeight="1">
      <c r="K116" s="225"/>
      <c r="L116" s="225"/>
      <c r="M116" s="225"/>
      <c r="N116" s="225"/>
      <c r="O116" s="225"/>
      <c r="P116" s="225"/>
      <c r="Q116" s="225"/>
      <c r="R116" s="225"/>
      <c r="S116" s="225"/>
      <c r="T116" s="225"/>
      <c r="U116" s="225"/>
      <c r="V116" s="225"/>
      <c r="W116" s="225"/>
      <c r="X116" s="225"/>
      <c r="Y116" s="225"/>
      <c r="Z116" s="225"/>
      <c r="AA116" s="225"/>
      <c r="AB116" s="226"/>
      <c r="AC116" s="226"/>
      <c r="AD116" s="226"/>
      <c r="AE116" s="226"/>
      <c r="AF116" s="226"/>
      <c r="AG116" s="226"/>
      <c r="AH116" s="226"/>
      <c r="AI116" s="226"/>
      <c r="AJ116" s="226"/>
    </row>
    <row r="117" spans="11:36" ht="15.75" customHeight="1">
      <c r="K117" s="225"/>
      <c r="L117" s="225"/>
      <c r="M117" s="225"/>
      <c r="N117" s="225"/>
      <c r="O117" s="225"/>
      <c r="P117" s="225"/>
      <c r="Q117" s="225"/>
      <c r="R117" s="225"/>
      <c r="S117" s="225"/>
      <c r="T117" s="225"/>
      <c r="U117" s="225"/>
      <c r="V117" s="225"/>
      <c r="W117" s="225"/>
      <c r="X117" s="225"/>
      <c r="Y117" s="225"/>
      <c r="Z117" s="225"/>
      <c r="AA117" s="225"/>
      <c r="AB117" s="226"/>
      <c r="AC117" s="226"/>
      <c r="AD117" s="226"/>
      <c r="AE117" s="226"/>
      <c r="AF117" s="226"/>
      <c r="AG117" s="226"/>
      <c r="AH117" s="226"/>
      <c r="AI117" s="226"/>
      <c r="AJ117" s="226"/>
    </row>
    <row r="118" spans="11:36" ht="15.75" customHeight="1">
      <c r="K118" s="225"/>
      <c r="L118" s="225"/>
      <c r="M118" s="225"/>
      <c r="N118" s="225"/>
      <c r="O118" s="225"/>
      <c r="P118" s="225"/>
      <c r="Q118" s="225"/>
      <c r="R118" s="225"/>
      <c r="S118" s="225"/>
      <c r="T118" s="225"/>
      <c r="U118" s="225"/>
      <c r="V118" s="225"/>
      <c r="W118" s="225"/>
      <c r="X118" s="225"/>
      <c r="Y118" s="225"/>
      <c r="Z118" s="225"/>
      <c r="AA118" s="225"/>
      <c r="AB118" s="226"/>
      <c r="AC118" s="226"/>
      <c r="AD118" s="226"/>
      <c r="AE118" s="226"/>
      <c r="AF118" s="226"/>
      <c r="AG118" s="226"/>
      <c r="AH118" s="226"/>
      <c r="AI118" s="226"/>
      <c r="AJ118" s="226"/>
    </row>
    <row r="119" spans="11:36" ht="15.75" customHeight="1">
      <c r="K119" s="225"/>
      <c r="L119" s="225"/>
      <c r="M119" s="225"/>
      <c r="N119" s="225"/>
      <c r="O119" s="225"/>
      <c r="P119" s="225"/>
      <c r="Q119" s="225"/>
      <c r="R119" s="225"/>
      <c r="S119" s="225"/>
      <c r="T119" s="225"/>
      <c r="U119" s="225"/>
      <c r="V119" s="225"/>
      <c r="W119" s="225"/>
      <c r="X119" s="225"/>
      <c r="Y119" s="225"/>
      <c r="Z119" s="225"/>
      <c r="AA119" s="225"/>
      <c r="AB119" s="226"/>
      <c r="AC119" s="226"/>
      <c r="AD119" s="226"/>
      <c r="AE119" s="226"/>
      <c r="AF119" s="226"/>
      <c r="AG119" s="226"/>
      <c r="AH119" s="226"/>
      <c r="AI119" s="226"/>
      <c r="AJ119" s="226"/>
    </row>
    <row r="120" spans="11:36" ht="15.75" customHeight="1">
      <c r="K120" s="225"/>
      <c r="L120" s="225"/>
      <c r="M120" s="225"/>
      <c r="N120" s="225"/>
      <c r="O120" s="225"/>
      <c r="P120" s="225"/>
      <c r="Q120" s="225"/>
      <c r="R120" s="225"/>
      <c r="S120" s="225"/>
      <c r="T120" s="225"/>
      <c r="U120" s="225"/>
      <c r="V120" s="225"/>
      <c r="W120" s="225"/>
      <c r="X120" s="225"/>
      <c r="Y120" s="225"/>
      <c r="Z120" s="225"/>
      <c r="AA120" s="225"/>
      <c r="AB120" s="226"/>
      <c r="AC120" s="226"/>
      <c r="AD120" s="226"/>
      <c r="AE120" s="226"/>
      <c r="AF120" s="226"/>
      <c r="AG120" s="226"/>
      <c r="AH120" s="226"/>
      <c r="AI120" s="226"/>
      <c r="AJ120" s="226"/>
    </row>
    <row r="121" spans="11:36" ht="15.75" customHeight="1">
      <c r="K121" s="225"/>
      <c r="L121" s="225"/>
      <c r="M121" s="225"/>
      <c r="N121" s="225"/>
      <c r="O121" s="225"/>
      <c r="P121" s="225"/>
      <c r="Q121" s="225"/>
      <c r="R121" s="225"/>
      <c r="S121" s="225"/>
      <c r="T121" s="225"/>
      <c r="U121" s="225"/>
      <c r="V121" s="225"/>
      <c r="W121" s="225"/>
      <c r="X121" s="225"/>
      <c r="Y121" s="225"/>
      <c r="Z121" s="225"/>
      <c r="AA121" s="225"/>
      <c r="AB121" s="226"/>
      <c r="AC121" s="226"/>
      <c r="AD121" s="226"/>
      <c r="AE121" s="226"/>
      <c r="AF121" s="226"/>
      <c r="AG121" s="226"/>
      <c r="AH121" s="226"/>
      <c r="AI121" s="226"/>
      <c r="AJ121" s="226"/>
    </row>
    <row r="122" spans="11:36" ht="15.75" customHeight="1">
      <c r="K122" s="225"/>
      <c r="L122" s="225"/>
      <c r="M122" s="225"/>
      <c r="N122" s="225"/>
      <c r="O122" s="225"/>
      <c r="P122" s="225"/>
      <c r="Q122" s="225"/>
      <c r="R122" s="225"/>
      <c r="S122" s="225"/>
      <c r="T122" s="225"/>
      <c r="U122" s="225"/>
      <c r="V122" s="225"/>
      <c r="W122" s="225"/>
      <c r="X122" s="225"/>
      <c r="Y122" s="225"/>
      <c r="Z122" s="225"/>
      <c r="AA122" s="225"/>
      <c r="AB122" s="226"/>
      <c r="AC122" s="226"/>
      <c r="AD122" s="226"/>
      <c r="AE122" s="226"/>
      <c r="AF122" s="226"/>
      <c r="AG122" s="226"/>
      <c r="AH122" s="226"/>
      <c r="AI122" s="226"/>
      <c r="AJ122" s="226"/>
    </row>
    <row r="123" spans="11:36" ht="15.75" customHeight="1">
      <c r="K123" s="225"/>
      <c r="L123" s="225"/>
      <c r="M123" s="225"/>
      <c r="N123" s="225"/>
      <c r="O123" s="225"/>
      <c r="P123" s="225"/>
      <c r="Q123" s="225"/>
      <c r="R123" s="225"/>
      <c r="S123" s="225"/>
      <c r="T123" s="225"/>
      <c r="U123" s="225"/>
      <c r="V123" s="225"/>
      <c r="W123" s="225"/>
      <c r="X123" s="225"/>
      <c r="Y123" s="225"/>
      <c r="Z123" s="225"/>
      <c r="AA123" s="225"/>
      <c r="AB123" s="226"/>
      <c r="AC123" s="226"/>
      <c r="AD123" s="226"/>
      <c r="AE123" s="226"/>
      <c r="AF123" s="226"/>
      <c r="AG123" s="226"/>
      <c r="AH123" s="226"/>
      <c r="AI123" s="226"/>
      <c r="AJ123" s="226"/>
    </row>
    <row r="124" spans="11:36" ht="15.75" customHeight="1">
      <c r="K124" s="225"/>
      <c r="L124" s="225"/>
      <c r="M124" s="225"/>
      <c r="N124" s="225"/>
      <c r="O124" s="225"/>
      <c r="P124" s="225"/>
      <c r="Q124" s="225"/>
      <c r="R124" s="225"/>
      <c r="S124" s="225"/>
      <c r="T124" s="225"/>
      <c r="U124" s="225"/>
      <c r="V124" s="225"/>
      <c r="W124" s="225"/>
      <c r="X124" s="225"/>
      <c r="Y124" s="225"/>
      <c r="Z124" s="225"/>
      <c r="AA124" s="225"/>
      <c r="AB124" s="226"/>
      <c r="AC124" s="226"/>
      <c r="AD124" s="226"/>
      <c r="AE124" s="226"/>
      <c r="AF124" s="226"/>
      <c r="AG124" s="226"/>
      <c r="AH124" s="226"/>
      <c r="AI124" s="226"/>
      <c r="AJ124" s="226"/>
    </row>
    <row r="125" spans="11:36" ht="15.75" customHeight="1">
      <c r="K125" s="225"/>
      <c r="L125" s="225"/>
      <c r="M125" s="225"/>
      <c r="N125" s="225"/>
      <c r="O125" s="225"/>
      <c r="P125" s="225"/>
      <c r="Q125" s="225"/>
      <c r="R125" s="225"/>
      <c r="S125" s="225"/>
      <c r="T125" s="225"/>
      <c r="U125" s="225"/>
      <c r="V125" s="225"/>
      <c r="W125" s="225"/>
      <c r="X125" s="225"/>
      <c r="Y125" s="225"/>
      <c r="Z125" s="225"/>
      <c r="AA125" s="225"/>
      <c r="AB125" s="226"/>
      <c r="AC125" s="226"/>
      <c r="AD125" s="226"/>
      <c r="AE125" s="226"/>
      <c r="AF125" s="226"/>
      <c r="AG125" s="226"/>
      <c r="AH125" s="226"/>
      <c r="AI125" s="226"/>
      <c r="AJ125" s="226"/>
    </row>
    <row r="126" spans="11:36" ht="15.75" customHeight="1">
      <c r="K126" s="225"/>
      <c r="L126" s="225"/>
      <c r="M126" s="225"/>
      <c r="N126" s="225"/>
      <c r="O126" s="225"/>
      <c r="P126" s="225"/>
      <c r="Q126" s="225"/>
      <c r="R126" s="225"/>
      <c r="S126" s="225"/>
      <c r="T126" s="225"/>
      <c r="U126" s="225"/>
      <c r="V126" s="225"/>
      <c r="W126" s="225"/>
      <c r="X126" s="225"/>
      <c r="Y126" s="225"/>
      <c r="Z126" s="225"/>
      <c r="AA126" s="225"/>
      <c r="AB126" s="226"/>
      <c r="AC126" s="226"/>
      <c r="AD126" s="226"/>
      <c r="AE126" s="226"/>
      <c r="AF126" s="226"/>
      <c r="AG126" s="226"/>
      <c r="AH126" s="226"/>
      <c r="AI126" s="226"/>
      <c r="AJ126" s="226"/>
    </row>
    <row r="127" spans="11:36" ht="15.75" customHeight="1">
      <c r="K127" s="225"/>
      <c r="L127" s="225"/>
      <c r="M127" s="225"/>
      <c r="N127" s="225"/>
      <c r="O127" s="225"/>
      <c r="P127" s="225"/>
      <c r="Q127" s="225"/>
      <c r="R127" s="225"/>
      <c r="S127" s="225"/>
      <c r="T127" s="225"/>
      <c r="U127" s="225"/>
      <c r="V127" s="225"/>
      <c r="W127" s="225"/>
      <c r="X127" s="225"/>
      <c r="Y127" s="225"/>
      <c r="Z127" s="225"/>
      <c r="AA127" s="225"/>
      <c r="AB127" s="226"/>
      <c r="AC127" s="226"/>
      <c r="AD127" s="226"/>
      <c r="AE127" s="226"/>
      <c r="AF127" s="226"/>
      <c r="AG127" s="226"/>
      <c r="AH127" s="226"/>
      <c r="AI127" s="226"/>
      <c r="AJ127" s="226"/>
    </row>
    <row r="128" spans="11:36" ht="15.75" customHeight="1">
      <c r="K128" s="225"/>
      <c r="L128" s="225"/>
      <c r="M128" s="225"/>
      <c r="N128" s="225"/>
      <c r="O128" s="225"/>
      <c r="P128" s="225"/>
      <c r="Q128" s="225"/>
      <c r="R128" s="225"/>
      <c r="S128" s="225"/>
      <c r="T128" s="225"/>
      <c r="U128" s="225"/>
      <c r="V128" s="225"/>
      <c r="W128" s="225"/>
      <c r="X128" s="225"/>
      <c r="Y128" s="225"/>
      <c r="Z128" s="225"/>
      <c r="AA128" s="225"/>
      <c r="AB128" s="226"/>
      <c r="AC128" s="226"/>
      <c r="AD128" s="226"/>
      <c r="AE128" s="226"/>
      <c r="AF128" s="226"/>
      <c r="AG128" s="226"/>
      <c r="AH128" s="226"/>
      <c r="AI128" s="226"/>
      <c r="AJ128" s="226"/>
    </row>
    <row r="129" spans="11:36" ht="15.75" customHeight="1">
      <c r="K129" s="225"/>
      <c r="L129" s="225"/>
      <c r="M129" s="225"/>
      <c r="N129" s="225"/>
      <c r="O129" s="225"/>
      <c r="P129" s="225"/>
      <c r="Q129" s="225"/>
      <c r="R129" s="225"/>
      <c r="S129" s="225"/>
      <c r="T129" s="225"/>
      <c r="U129" s="225"/>
      <c r="V129" s="225"/>
      <c r="W129" s="225"/>
      <c r="X129" s="225"/>
      <c r="Y129" s="225"/>
      <c r="Z129" s="225"/>
      <c r="AA129" s="225"/>
      <c r="AB129" s="226"/>
      <c r="AC129" s="226"/>
      <c r="AD129" s="226"/>
      <c r="AE129" s="226"/>
      <c r="AF129" s="226"/>
      <c r="AG129" s="226"/>
      <c r="AH129" s="226"/>
      <c r="AI129" s="226"/>
      <c r="AJ129" s="226"/>
    </row>
    <row r="130" spans="11:36" ht="15.75" customHeight="1">
      <c r="K130" s="225"/>
      <c r="L130" s="225"/>
      <c r="M130" s="225"/>
      <c r="N130" s="225"/>
      <c r="O130" s="225"/>
      <c r="P130" s="225"/>
      <c r="Q130" s="225"/>
      <c r="R130" s="225"/>
      <c r="S130" s="225"/>
      <c r="T130" s="225"/>
      <c r="U130" s="225"/>
      <c r="V130" s="225"/>
      <c r="W130" s="225"/>
      <c r="X130" s="225"/>
      <c r="Y130" s="225"/>
      <c r="Z130" s="225"/>
      <c r="AA130" s="225"/>
      <c r="AB130" s="226"/>
      <c r="AC130" s="226"/>
      <c r="AD130" s="226"/>
      <c r="AE130" s="226"/>
      <c r="AF130" s="226"/>
      <c r="AG130" s="226"/>
      <c r="AH130" s="226"/>
      <c r="AI130" s="226"/>
      <c r="AJ130" s="226"/>
    </row>
    <row r="131" spans="11:36" ht="15.75" customHeight="1">
      <c r="K131" s="225"/>
      <c r="L131" s="225"/>
      <c r="M131" s="225"/>
      <c r="N131" s="225"/>
      <c r="O131" s="225"/>
      <c r="P131" s="225"/>
      <c r="Q131" s="225"/>
      <c r="R131" s="225"/>
      <c r="S131" s="225"/>
      <c r="T131" s="225"/>
      <c r="U131" s="225"/>
      <c r="V131" s="225"/>
      <c r="W131" s="225"/>
      <c r="X131" s="225"/>
      <c r="Y131" s="225"/>
      <c r="Z131" s="225"/>
      <c r="AA131" s="225"/>
      <c r="AB131" s="226"/>
      <c r="AC131" s="226"/>
      <c r="AD131" s="226"/>
      <c r="AE131" s="226"/>
      <c r="AF131" s="226"/>
      <c r="AG131" s="226"/>
      <c r="AH131" s="226"/>
      <c r="AI131" s="226"/>
      <c r="AJ131" s="226"/>
    </row>
    <row r="132" spans="11:36" ht="15.75" customHeight="1">
      <c r="K132" s="225"/>
      <c r="L132" s="225"/>
      <c r="M132" s="225"/>
      <c r="N132" s="225"/>
      <c r="O132" s="225"/>
      <c r="P132" s="225"/>
      <c r="Q132" s="225"/>
      <c r="R132" s="225"/>
      <c r="S132" s="225"/>
      <c r="T132" s="225"/>
      <c r="U132" s="225"/>
      <c r="V132" s="225"/>
      <c r="W132" s="225"/>
      <c r="X132" s="225"/>
      <c r="Y132" s="225"/>
      <c r="Z132" s="225"/>
      <c r="AA132" s="225"/>
      <c r="AB132" s="226"/>
      <c r="AC132" s="226"/>
      <c r="AD132" s="226"/>
      <c r="AE132" s="226"/>
      <c r="AF132" s="226"/>
      <c r="AG132" s="226"/>
      <c r="AH132" s="226"/>
      <c r="AI132" s="226"/>
      <c r="AJ132" s="226"/>
    </row>
    <row r="133" spans="11:36" ht="15.75" customHeight="1">
      <c r="K133" s="225"/>
      <c r="L133" s="225"/>
      <c r="M133" s="225"/>
      <c r="N133" s="225"/>
      <c r="O133" s="225"/>
      <c r="P133" s="225"/>
      <c r="Q133" s="225"/>
      <c r="R133" s="225"/>
      <c r="S133" s="225"/>
      <c r="T133" s="225"/>
      <c r="U133" s="225"/>
      <c r="V133" s="225"/>
      <c r="W133" s="225"/>
      <c r="X133" s="225"/>
      <c r="Y133" s="225"/>
      <c r="Z133" s="225"/>
      <c r="AA133" s="225"/>
      <c r="AB133" s="226"/>
      <c r="AC133" s="226"/>
      <c r="AD133" s="226"/>
      <c r="AE133" s="226"/>
      <c r="AF133" s="226"/>
      <c r="AG133" s="226"/>
      <c r="AH133" s="226"/>
      <c r="AI133" s="226"/>
      <c r="AJ133" s="226"/>
    </row>
    <row r="134" spans="11:36" ht="15.75" customHeight="1">
      <c r="K134" s="225"/>
      <c r="L134" s="225"/>
      <c r="M134" s="225"/>
      <c r="N134" s="225"/>
      <c r="O134" s="225"/>
      <c r="P134" s="225"/>
      <c r="Q134" s="225"/>
      <c r="R134" s="225"/>
      <c r="S134" s="225"/>
      <c r="T134" s="225"/>
      <c r="U134" s="225"/>
      <c r="V134" s="225"/>
      <c r="W134" s="225"/>
      <c r="X134" s="225"/>
      <c r="Y134" s="225"/>
      <c r="Z134" s="225"/>
      <c r="AA134" s="225"/>
      <c r="AB134" s="226"/>
      <c r="AC134" s="226"/>
      <c r="AD134" s="226"/>
      <c r="AE134" s="226"/>
      <c r="AF134" s="226"/>
      <c r="AG134" s="226"/>
      <c r="AH134" s="226"/>
      <c r="AI134" s="226"/>
      <c r="AJ134" s="226"/>
    </row>
    <row r="135" spans="11:36" ht="15.75" customHeight="1">
      <c r="K135" s="225"/>
      <c r="L135" s="225"/>
      <c r="M135" s="225"/>
      <c r="N135" s="225"/>
      <c r="O135" s="225"/>
      <c r="P135" s="225"/>
      <c r="Q135" s="225"/>
      <c r="R135" s="225"/>
      <c r="S135" s="225"/>
      <c r="T135" s="225"/>
      <c r="U135" s="225"/>
      <c r="V135" s="225"/>
      <c r="W135" s="225"/>
      <c r="X135" s="225"/>
      <c r="Y135" s="225"/>
      <c r="Z135" s="225"/>
      <c r="AA135" s="225"/>
      <c r="AB135" s="226"/>
      <c r="AC135" s="226"/>
      <c r="AD135" s="226"/>
      <c r="AE135" s="226"/>
      <c r="AF135" s="226"/>
      <c r="AG135" s="226"/>
      <c r="AH135" s="226"/>
      <c r="AI135" s="226"/>
      <c r="AJ135" s="226"/>
    </row>
    <row r="136" spans="11:36" ht="15.75" customHeight="1">
      <c r="K136" s="225"/>
      <c r="L136" s="225"/>
      <c r="M136" s="225"/>
      <c r="N136" s="225"/>
      <c r="O136" s="225"/>
      <c r="P136" s="225"/>
      <c r="Q136" s="225"/>
      <c r="R136" s="225"/>
      <c r="S136" s="225"/>
      <c r="T136" s="225"/>
      <c r="U136" s="225"/>
      <c r="V136" s="225"/>
      <c r="W136" s="225"/>
      <c r="X136" s="225"/>
      <c r="Y136" s="225"/>
      <c r="Z136" s="225"/>
      <c r="AA136" s="225"/>
      <c r="AB136" s="226"/>
      <c r="AC136" s="226"/>
      <c r="AD136" s="226"/>
      <c r="AE136" s="226"/>
      <c r="AF136" s="226"/>
      <c r="AG136" s="226"/>
      <c r="AH136" s="226"/>
      <c r="AI136" s="226"/>
      <c r="AJ136" s="226"/>
    </row>
    <row r="137" spans="11:36" ht="15.75" customHeight="1">
      <c r="K137" s="225"/>
      <c r="L137" s="225"/>
      <c r="M137" s="225"/>
      <c r="N137" s="225"/>
      <c r="O137" s="225"/>
      <c r="P137" s="225"/>
      <c r="Q137" s="225"/>
      <c r="R137" s="225"/>
      <c r="S137" s="225"/>
      <c r="T137" s="225"/>
      <c r="U137" s="225"/>
      <c r="V137" s="225"/>
      <c r="W137" s="225"/>
      <c r="X137" s="225"/>
      <c r="Y137" s="225"/>
      <c r="Z137" s="225"/>
      <c r="AA137" s="225"/>
      <c r="AB137" s="226"/>
      <c r="AC137" s="226"/>
      <c r="AD137" s="226"/>
      <c r="AE137" s="226"/>
      <c r="AF137" s="226"/>
      <c r="AG137" s="226"/>
      <c r="AH137" s="226"/>
      <c r="AI137" s="226"/>
      <c r="AJ137" s="226"/>
    </row>
    <row r="138" spans="11:36" ht="15.75" customHeight="1">
      <c r="K138" s="225"/>
      <c r="L138" s="225"/>
      <c r="M138" s="225"/>
      <c r="N138" s="225"/>
      <c r="O138" s="225"/>
      <c r="P138" s="225"/>
      <c r="Q138" s="225"/>
      <c r="R138" s="225"/>
      <c r="S138" s="225"/>
      <c r="T138" s="225"/>
      <c r="U138" s="225"/>
      <c r="V138" s="225"/>
      <c r="W138" s="225"/>
      <c r="X138" s="225"/>
      <c r="Y138" s="225"/>
      <c r="Z138" s="225"/>
      <c r="AA138" s="225"/>
      <c r="AB138" s="226"/>
      <c r="AC138" s="226"/>
      <c r="AD138" s="226"/>
      <c r="AE138" s="226"/>
      <c r="AF138" s="226"/>
      <c r="AG138" s="226"/>
      <c r="AH138" s="226"/>
      <c r="AI138" s="226"/>
      <c r="AJ138" s="226"/>
    </row>
    <row r="139" spans="11:36" ht="15.75" customHeight="1">
      <c r="K139" s="225"/>
      <c r="L139" s="225"/>
      <c r="M139" s="225"/>
      <c r="N139" s="225"/>
      <c r="O139" s="225"/>
      <c r="P139" s="225"/>
      <c r="Q139" s="225"/>
      <c r="R139" s="225"/>
      <c r="S139" s="225"/>
      <c r="T139" s="225"/>
      <c r="U139" s="225"/>
      <c r="V139" s="225"/>
      <c r="W139" s="225"/>
      <c r="X139" s="225"/>
      <c r="Y139" s="225"/>
      <c r="Z139" s="225"/>
      <c r="AA139" s="225"/>
      <c r="AB139" s="226"/>
      <c r="AC139" s="226"/>
      <c r="AD139" s="226"/>
      <c r="AE139" s="226"/>
      <c r="AF139" s="226"/>
      <c r="AG139" s="226"/>
      <c r="AH139" s="226"/>
      <c r="AI139" s="226"/>
      <c r="AJ139" s="226"/>
    </row>
    <row r="140" spans="11:36" ht="15.75" customHeight="1">
      <c r="K140" s="225"/>
      <c r="L140" s="225"/>
      <c r="M140" s="225"/>
      <c r="N140" s="225"/>
      <c r="O140" s="225"/>
      <c r="P140" s="225"/>
      <c r="Q140" s="225"/>
      <c r="R140" s="225"/>
      <c r="S140" s="225"/>
      <c r="T140" s="225"/>
      <c r="U140" s="225"/>
      <c r="V140" s="225"/>
      <c r="W140" s="225"/>
      <c r="X140" s="225"/>
      <c r="Y140" s="225"/>
      <c r="Z140" s="225"/>
      <c r="AA140" s="225"/>
      <c r="AB140" s="226"/>
      <c r="AC140" s="226"/>
      <c r="AD140" s="226"/>
      <c r="AE140" s="226"/>
      <c r="AF140" s="226"/>
      <c r="AG140" s="226"/>
      <c r="AH140" s="226"/>
      <c r="AI140" s="226"/>
      <c r="AJ140" s="226"/>
    </row>
    <row r="141" spans="11:36" ht="15.75" customHeight="1">
      <c r="K141" s="225"/>
      <c r="L141" s="225"/>
      <c r="M141" s="225"/>
      <c r="N141" s="225"/>
      <c r="O141" s="225"/>
      <c r="P141" s="225"/>
      <c r="Q141" s="225"/>
      <c r="R141" s="225"/>
      <c r="S141" s="225"/>
      <c r="T141" s="225"/>
      <c r="U141" s="225"/>
      <c r="V141" s="225"/>
      <c r="W141" s="225"/>
      <c r="X141" s="225"/>
      <c r="Y141" s="225"/>
      <c r="Z141" s="225"/>
      <c r="AA141" s="225"/>
      <c r="AB141" s="226"/>
      <c r="AC141" s="226"/>
      <c r="AD141" s="226"/>
      <c r="AE141" s="226"/>
      <c r="AF141" s="226"/>
      <c r="AG141" s="226"/>
      <c r="AH141" s="226"/>
      <c r="AI141" s="226"/>
      <c r="AJ141" s="226"/>
    </row>
    <row r="142" spans="11:36" ht="15.75" customHeight="1">
      <c r="K142" s="225"/>
      <c r="L142" s="225"/>
      <c r="M142" s="225"/>
      <c r="N142" s="225"/>
      <c r="O142" s="225"/>
      <c r="P142" s="225"/>
      <c r="Q142" s="225"/>
      <c r="R142" s="225"/>
      <c r="S142" s="225"/>
      <c r="T142" s="225"/>
      <c r="U142" s="225"/>
      <c r="V142" s="225"/>
      <c r="W142" s="225"/>
      <c r="X142" s="225"/>
      <c r="Y142" s="225"/>
      <c r="Z142" s="225"/>
      <c r="AA142" s="225"/>
      <c r="AB142" s="226"/>
      <c r="AC142" s="226"/>
      <c r="AD142" s="226"/>
      <c r="AE142" s="226"/>
      <c r="AF142" s="226"/>
      <c r="AG142" s="226"/>
      <c r="AH142" s="226"/>
      <c r="AI142" s="226"/>
      <c r="AJ142" s="226"/>
    </row>
    <row r="143" spans="11:36" ht="15.75" customHeight="1">
      <c r="K143" s="225"/>
      <c r="L143" s="225"/>
      <c r="M143" s="225"/>
      <c r="N143" s="225"/>
      <c r="O143" s="225"/>
      <c r="P143" s="225"/>
      <c r="Q143" s="225"/>
      <c r="R143" s="225"/>
      <c r="S143" s="225"/>
      <c r="T143" s="225"/>
      <c r="U143" s="225"/>
      <c r="V143" s="225"/>
      <c r="W143" s="225"/>
      <c r="X143" s="225"/>
      <c r="Y143" s="225"/>
      <c r="Z143" s="225"/>
      <c r="AA143" s="225"/>
      <c r="AB143" s="226"/>
      <c r="AC143" s="226"/>
      <c r="AD143" s="226"/>
      <c r="AE143" s="226"/>
      <c r="AF143" s="226"/>
      <c r="AG143" s="226"/>
      <c r="AH143" s="226"/>
      <c r="AI143" s="226"/>
      <c r="AJ143" s="226"/>
    </row>
    <row r="144" spans="11:36" ht="15.75" customHeight="1">
      <c r="K144" s="225"/>
      <c r="L144" s="225"/>
      <c r="M144" s="225"/>
      <c r="N144" s="225"/>
      <c r="O144" s="225"/>
      <c r="P144" s="225"/>
      <c r="Q144" s="225"/>
      <c r="R144" s="225"/>
      <c r="S144" s="225"/>
      <c r="T144" s="225"/>
      <c r="U144" s="225"/>
      <c r="V144" s="225"/>
      <c r="W144" s="225"/>
      <c r="X144" s="225"/>
      <c r="Y144" s="225"/>
      <c r="Z144" s="225"/>
      <c r="AA144" s="225"/>
      <c r="AB144" s="226"/>
      <c r="AC144" s="226"/>
      <c r="AD144" s="226"/>
      <c r="AE144" s="226"/>
      <c r="AF144" s="226"/>
      <c r="AG144" s="226"/>
      <c r="AH144" s="226"/>
      <c r="AI144" s="226"/>
      <c r="AJ144" s="226"/>
    </row>
    <row r="145" spans="11:36" ht="15.75" customHeight="1">
      <c r="K145" s="225"/>
      <c r="L145" s="225"/>
      <c r="M145" s="225"/>
      <c r="N145" s="225"/>
      <c r="O145" s="225"/>
      <c r="P145" s="225"/>
      <c r="Q145" s="225"/>
      <c r="R145" s="225"/>
      <c r="S145" s="225"/>
      <c r="T145" s="225"/>
      <c r="U145" s="225"/>
      <c r="V145" s="225"/>
      <c r="W145" s="225"/>
      <c r="X145" s="225"/>
      <c r="Y145" s="225"/>
      <c r="Z145" s="225"/>
      <c r="AA145" s="225"/>
      <c r="AB145" s="226"/>
      <c r="AC145" s="226"/>
      <c r="AD145" s="226"/>
      <c r="AE145" s="226"/>
      <c r="AF145" s="226"/>
      <c r="AG145" s="226"/>
      <c r="AH145" s="226"/>
      <c r="AI145" s="226"/>
      <c r="AJ145" s="226"/>
    </row>
    <row r="146" spans="11:36" ht="15.75" customHeight="1">
      <c r="K146" s="225"/>
      <c r="L146" s="225"/>
      <c r="M146" s="225"/>
      <c r="N146" s="225"/>
      <c r="O146" s="225"/>
      <c r="P146" s="225"/>
      <c r="Q146" s="225"/>
      <c r="R146" s="225"/>
      <c r="S146" s="225"/>
      <c r="T146" s="225"/>
      <c r="U146" s="225"/>
      <c r="V146" s="225"/>
      <c r="W146" s="225"/>
      <c r="X146" s="225"/>
      <c r="Y146" s="225"/>
      <c r="Z146" s="225"/>
      <c r="AA146" s="225"/>
      <c r="AB146" s="226"/>
      <c r="AC146" s="226"/>
      <c r="AD146" s="226"/>
      <c r="AE146" s="226"/>
      <c r="AF146" s="226"/>
      <c r="AG146" s="226"/>
      <c r="AH146" s="226"/>
      <c r="AI146" s="226"/>
      <c r="AJ146" s="226"/>
    </row>
    <row r="147" spans="11:36" ht="15.75" customHeight="1">
      <c r="K147" s="225"/>
      <c r="L147" s="225"/>
      <c r="M147" s="225"/>
      <c r="N147" s="225"/>
      <c r="O147" s="225"/>
      <c r="P147" s="225"/>
      <c r="Q147" s="225"/>
      <c r="R147" s="225"/>
      <c r="S147" s="225"/>
      <c r="T147" s="225"/>
      <c r="U147" s="225"/>
      <c r="V147" s="225"/>
      <c r="W147" s="225"/>
      <c r="X147" s="225"/>
      <c r="Y147" s="225"/>
      <c r="Z147" s="225"/>
      <c r="AA147" s="225"/>
      <c r="AB147" s="226"/>
      <c r="AC147" s="226"/>
      <c r="AD147" s="226"/>
      <c r="AE147" s="226"/>
      <c r="AF147" s="226"/>
      <c r="AG147" s="226"/>
      <c r="AH147" s="226"/>
      <c r="AI147" s="226"/>
      <c r="AJ147" s="226"/>
    </row>
    <row r="148" spans="11:36" ht="15.75" customHeight="1">
      <c r="K148" s="225"/>
      <c r="L148" s="225"/>
      <c r="M148" s="225"/>
      <c r="N148" s="225"/>
      <c r="O148" s="225"/>
      <c r="P148" s="225"/>
      <c r="Q148" s="225"/>
      <c r="R148" s="225"/>
      <c r="S148" s="225"/>
      <c r="T148" s="225"/>
      <c r="U148" s="225"/>
      <c r="V148" s="225"/>
      <c r="W148" s="225"/>
      <c r="X148" s="225"/>
      <c r="Y148" s="225"/>
      <c r="Z148" s="225"/>
      <c r="AA148" s="225"/>
      <c r="AB148" s="226"/>
      <c r="AC148" s="226"/>
      <c r="AD148" s="226"/>
      <c r="AE148" s="226"/>
      <c r="AF148" s="226"/>
      <c r="AG148" s="226"/>
      <c r="AH148" s="226"/>
      <c r="AI148" s="226"/>
      <c r="AJ148" s="226"/>
    </row>
    <row r="149" spans="11:36" ht="15.75" customHeight="1">
      <c r="K149" s="225"/>
      <c r="L149" s="225"/>
      <c r="M149" s="225"/>
      <c r="N149" s="225"/>
      <c r="O149" s="225"/>
      <c r="P149" s="225"/>
      <c r="Q149" s="225"/>
      <c r="R149" s="225"/>
      <c r="S149" s="225"/>
      <c r="T149" s="225"/>
      <c r="U149" s="225"/>
      <c r="V149" s="225"/>
      <c r="W149" s="225"/>
      <c r="X149" s="225"/>
      <c r="Y149" s="225"/>
      <c r="Z149" s="225"/>
      <c r="AA149" s="225"/>
      <c r="AB149" s="226"/>
      <c r="AC149" s="226"/>
      <c r="AD149" s="226"/>
      <c r="AE149" s="226"/>
      <c r="AF149" s="226"/>
      <c r="AG149" s="226"/>
      <c r="AH149" s="226"/>
      <c r="AI149" s="226"/>
      <c r="AJ149" s="226"/>
    </row>
    <row r="150" spans="11:36" ht="15.75" customHeight="1">
      <c r="K150" s="225"/>
      <c r="L150" s="225"/>
      <c r="M150" s="225"/>
      <c r="N150" s="225"/>
      <c r="O150" s="225"/>
      <c r="P150" s="225"/>
      <c r="Q150" s="225"/>
      <c r="R150" s="225"/>
      <c r="S150" s="225"/>
      <c r="T150" s="225"/>
      <c r="U150" s="225"/>
      <c r="V150" s="225"/>
      <c r="W150" s="225"/>
      <c r="X150" s="225"/>
      <c r="Y150" s="225"/>
      <c r="Z150" s="225"/>
      <c r="AA150" s="225"/>
      <c r="AB150" s="226"/>
      <c r="AC150" s="226"/>
      <c r="AD150" s="226"/>
      <c r="AE150" s="226"/>
      <c r="AF150" s="226"/>
      <c r="AG150" s="226"/>
      <c r="AH150" s="226"/>
      <c r="AI150" s="226"/>
      <c r="AJ150" s="226"/>
    </row>
    <row r="151" spans="11:36" ht="15.75" customHeight="1">
      <c r="K151" s="225"/>
      <c r="L151" s="225"/>
      <c r="M151" s="225"/>
      <c r="N151" s="225"/>
      <c r="O151" s="225"/>
      <c r="P151" s="225"/>
      <c r="Q151" s="225"/>
      <c r="R151" s="225"/>
      <c r="S151" s="225"/>
      <c r="T151" s="225"/>
      <c r="U151" s="225"/>
      <c r="V151" s="225"/>
      <c r="W151" s="225"/>
      <c r="X151" s="225"/>
      <c r="Y151" s="225"/>
      <c r="Z151" s="225"/>
      <c r="AA151" s="225"/>
      <c r="AB151" s="226"/>
      <c r="AC151" s="226"/>
      <c r="AD151" s="226"/>
      <c r="AE151" s="226"/>
      <c r="AF151" s="226"/>
      <c r="AG151" s="226"/>
      <c r="AH151" s="226"/>
      <c r="AI151" s="226"/>
      <c r="AJ151" s="226"/>
    </row>
    <row r="152" spans="11:36" ht="15.75" customHeight="1">
      <c r="K152" s="225"/>
      <c r="L152" s="225"/>
      <c r="M152" s="225"/>
      <c r="N152" s="225"/>
      <c r="O152" s="225"/>
      <c r="P152" s="225"/>
      <c r="Q152" s="225"/>
      <c r="R152" s="225"/>
      <c r="S152" s="225"/>
      <c r="T152" s="225"/>
      <c r="U152" s="225"/>
      <c r="V152" s="225"/>
      <c r="W152" s="225"/>
      <c r="X152" s="225"/>
      <c r="Y152" s="225"/>
      <c r="Z152" s="225"/>
      <c r="AA152" s="225"/>
      <c r="AB152" s="226"/>
      <c r="AC152" s="226"/>
      <c r="AD152" s="226"/>
      <c r="AE152" s="226"/>
      <c r="AF152" s="226"/>
      <c r="AG152" s="226"/>
      <c r="AH152" s="226"/>
      <c r="AI152" s="226"/>
      <c r="AJ152" s="226"/>
    </row>
    <row r="153" spans="11:36" ht="15.75" customHeight="1">
      <c r="K153" s="225"/>
      <c r="L153" s="225"/>
      <c r="M153" s="225"/>
      <c r="N153" s="225"/>
      <c r="O153" s="225"/>
      <c r="P153" s="225"/>
      <c r="Q153" s="225"/>
      <c r="R153" s="225"/>
      <c r="S153" s="225"/>
      <c r="T153" s="225"/>
      <c r="U153" s="225"/>
      <c r="V153" s="225"/>
      <c r="W153" s="225"/>
      <c r="X153" s="225"/>
      <c r="Y153" s="225"/>
      <c r="Z153" s="225"/>
      <c r="AA153" s="225"/>
      <c r="AB153" s="226"/>
      <c r="AC153" s="226"/>
      <c r="AD153" s="226"/>
      <c r="AE153" s="226"/>
      <c r="AF153" s="226"/>
      <c r="AG153" s="226"/>
      <c r="AH153" s="226"/>
      <c r="AI153" s="226"/>
      <c r="AJ153" s="226"/>
    </row>
    <row r="154" spans="11:36" ht="15.75" customHeight="1">
      <c r="K154" s="225"/>
      <c r="L154" s="225"/>
      <c r="M154" s="225"/>
      <c r="N154" s="225"/>
      <c r="O154" s="225"/>
      <c r="P154" s="225"/>
      <c r="Q154" s="225"/>
      <c r="R154" s="225"/>
      <c r="S154" s="225"/>
      <c r="T154" s="225"/>
      <c r="U154" s="225"/>
      <c r="V154" s="225"/>
      <c r="W154" s="225"/>
      <c r="X154" s="225"/>
      <c r="Y154" s="225"/>
      <c r="Z154" s="225"/>
      <c r="AA154" s="225"/>
      <c r="AB154" s="226"/>
      <c r="AC154" s="226"/>
      <c r="AD154" s="226"/>
      <c r="AE154" s="226"/>
      <c r="AF154" s="226"/>
      <c r="AG154" s="226"/>
      <c r="AH154" s="226"/>
      <c r="AI154" s="226"/>
      <c r="AJ154" s="226"/>
    </row>
    <row r="155" spans="11:36" ht="15.75" customHeight="1">
      <c r="K155" s="225"/>
      <c r="L155" s="225"/>
      <c r="M155" s="225"/>
      <c r="N155" s="225"/>
      <c r="O155" s="225"/>
      <c r="P155" s="225"/>
      <c r="Q155" s="225"/>
      <c r="R155" s="225"/>
      <c r="S155" s="225"/>
      <c r="T155" s="225"/>
      <c r="U155" s="225"/>
      <c r="V155" s="225"/>
      <c r="W155" s="225"/>
      <c r="X155" s="225"/>
      <c r="Y155" s="225"/>
      <c r="Z155" s="225"/>
      <c r="AA155" s="225"/>
      <c r="AB155" s="226"/>
      <c r="AC155" s="226"/>
      <c r="AD155" s="226"/>
      <c r="AE155" s="226"/>
      <c r="AF155" s="226"/>
      <c r="AG155" s="226"/>
      <c r="AH155" s="226"/>
      <c r="AI155" s="226"/>
      <c r="AJ155" s="226"/>
    </row>
    <row r="156" spans="11:36" ht="15.75" customHeight="1">
      <c r="K156" s="225"/>
      <c r="L156" s="225"/>
      <c r="M156" s="225"/>
      <c r="N156" s="225"/>
      <c r="O156" s="225"/>
      <c r="P156" s="225"/>
      <c r="Q156" s="225"/>
      <c r="R156" s="225"/>
      <c r="S156" s="225"/>
      <c r="T156" s="225"/>
      <c r="U156" s="225"/>
      <c r="V156" s="225"/>
      <c r="W156" s="225"/>
      <c r="X156" s="225"/>
      <c r="Y156" s="225"/>
      <c r="Z156" s="225"/>
      <c r="AA156" s="225"/>
      <c r="AB156" s="226"/>
      <c r="AC156" s="226"/>
      <c r="AD156" s="226"/>
      <c r="AE156" s="226"/>
      <c r="AF156" s="226"/>
      <c r="AG156" s="226"/>
      <c r="AH156" s="226"/>
      <c r="AI156" s="226"/>
      <c r="AJ156" s="226"/>
    </row>
    <row r="157" spans="11:36" ht="15.75" customHeight="1">
      <c r="K157" s="225"/>
      <c r="L157" s="225"/>
      <c r="M157" s="225"/>
      <c r="N157" s="225"/>
      <c r="O157" s="225"/>
      <c r="P157" s="225"/>
      <c r="Q157" s="225"/>
      <c r="R157" s="225"/>
      <c r="S157" s="225"/>
      <c r="T157" s="225"/>
      <c r="U157" s="225"/>
      <c r="V157" s="225"/>
      <c r="W157" s="225"/>
      <c r="X157" s="225"/>
      <c r="Y157" s="225"/>
      <c r="Z157" s="225"/>
      <c r="AA157" s="225"/>
      <c r="AB157" s="226"/>
      <c r="AC157" s="226"/>
      <c r="AD157" s="226"/>
      <c r="AE157" s="226"/>
      <c r="AF157" s="226"/>
      <c r="AG157" s="226"/>
      <c r="AH157" s="226"/>
      <c r="AI157" s="226"/>
      <c r="AJ157" s="226"/>
    </row>
    <row r="158" spans="11:36" ht="15.75" customHeight="1">
      <c r="K158" s="225"/>
      <c r="L158" s="225"/>
      <c r="M158" s="225"/>
      <c r="N158" s="225"/>
      <c r="O158" s="225"/>
      <c r="P158" s="225"/>
      <c r="Q158" s="225"/>
      <c r="R158" s="225"/>
      <c r="S158" s="225"/>
      <c r="T158" s="225"/>
      <c r="U158" s="225"/>
      <c r="V158" s="225"/>
      <c r="W158" s="225"/>
      <c r="X158" s="225"/>
      <c r="Y158" s="225"/>
      <c r="Z158" s="225"/>
      <c r="AA158" s="225"/>
      <c r="AB158" s="226"/>
      <c r="AC158" s="226"/>
      <c r="AD158" s="226"/>
      <c r="AE158" s="226"/>
      <c r="AF158" s="226"/>
      <c r="AG158" s="226"/>
      <c r="AH158" s="226"/>
      <c r="AI158" s="226"/>
      <c r="AJ158" s="226"/>
    </row>
    <row r="159" spans="11:36" ht="15.75" customHeight="1">
      <c r="K159" s="225"/>
      <c r="L159" s="225"/>
      <c r="M159" s="225"/>
      <c r="N159" s="225"/>
      <c r="O159" s="225"/>
      <c r="P159" s="225"/>
      <c r="Q159" s="225"/>
      <c r="R159" s="225"/>
      <c r="S159" s="225"/>
      <c r="T159" s="225"/>
      <c r="U159" s="225"/>
      <c r="V159" s="225"/>
      <c r="W159" s="225"/>
      <c r="X159" s="225"/>
      <c r="Y159" s="225"/>
      <c r="Z159" s="225"/>
      <c r="AA159" s="225"/>
      <c r="AB159" s="226"/>
      <c r="AC159" s="226"/>
      <c r="AD159" s="226"/>
      <c r="AE159" s="226"/>
      <c r="AF159" s="226"/>
      <c r="AG159" s="226"/>
      <c r="AH159" s="226"/>
      <c r="AI159" s="226"/>
      <c r="AJ159" s="226"/>
    </row>
    <row r="160" spans="11:36" ht="15.75" customHeight="1">
      <c r="K160" s="225"/>
      <c r="L160" s="225"/>
      <c r="M160" s="225"/>
      <c r="N160" s="225"/>
      <c r="O160" s="225"/>
      <c r="P160" s="22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  <c r="AA160" s="225"/>
      <c r="AB160" s="226"/>
      <c r="AC160" s="226"/>
      <c r="AD160" s="226"/>
      <c r="AE160" s="226"/>
      <c r="AF160" s="226"/>
      <c r="AG160" s="226"/>
      <c r="AH160" s="226"/>
      <c r="AI160" s="226"/>
      <c r="AJ160" s="226"/>
    </row>
    <row r="161" spans="11:36" ht="15.75" customHeight="1">
      <c r="K161" s="225"/>
      <c r="L161" s="225"/>
      <c r="M161" s="225"/>
      <c r="N161" s="225"/>
      <c r="O161" s="225"/>
      <c r="P161" s="225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  <c r="AA161" s="225"/>
      <c r="AB161" s="226"/>
      <c r="AC161" s="226"/>
      <c r="AD161" s="226"/>
      <c r="AE161" s="226"/>
      <c r="AF161" s="226"/>
      <c r="AG161" s="226"/>
      <c r="AH161" s="226"/>
      <c r="AI161" s="226"/>
      <c r="AJ161" s="226"/>
    </row>
    <row r="162" spans="11:36" ht="15.75" customHeight="1">
      <c r="K162" s="225"/>
      <c r="L162" s="225"/>
      <c r="M162" s="225"/>
      <c r="N162" s="225"/>
      <c r="O162" s="225"/>
      <c r="P162" s="225"/>
      <c r="Q162" s="225"/>
      <c r="R162" s="225"/>
      <c r="S162" s="225"/>
      <c r="T162" s="225"/>
      <c r="U162" s="225"/>
      <c r="V162" s="225"/>
      <c r="W162" s="225"/>
      <c r="X162" s="225"/>
      <c r="Y162" s="225"/>
      <c r="Z162" s="225"/>
      <c r="AA162" s="225"/>
      <c r="AB162" s="226"/>
      <c r="AC162" s="226"/>
      <c r="AD162" s="226"/>
      <c r="AE162" s="226"/>
      <c r="AF162" s="226"/>
      <c r="AG162" s="226"/>
      <c r="AH162" s="226"/>
      <c r="AI162" s="226"/>
      <c r="AJ162" s="226"/>
    </row>
    <row r="163" spans="11:36" ht="15.75" customHeight="1">
      <c r="K163" s="225"/>
      <c r="L163" s="225"/>
      <c r="M163" s="225"/>
      <c r="N163" s="225"/>
      <c r="O163" s="225"/>
      <c r="P163" s="225"/>
      <c r="Q163" s="225"/>
      <c r="R163" s="225"/>
      <c r="S163" s="225"/>
      <c r="T163" s="225"/>
      <c r="U163" s="225"/>
      <c r="V163" s="225"/>
      <c r="W163" s="225"/>
      <c r="X163" s="225"/>
      <c r="Y163" s="225"/>
      <c r="Z163" s="225"/>
      <c r="AA163" s="225"/>
      <c r="AB163" s="226"/>
      <c r="AC163" s="226"/>
      <c r="AD163" s="226"/>
      <c r="AE163" s="226"/>
      <c r="AF163" s="226"/>
      <c r="AG163" s="226"/>
      <c r="AH163" s="226"/>
      <c r="AI163" s="226"/>
      <c r="AJ163" s="226"/>
    </row>
    <row r="164" spans="11:36" ht="15.75" customHeight="1">
      <c r="K164" s="225"/>
      <c r="L164" s="225"/>
      <c r="M164" s="225"/>
      <c r="N164" s="225"/>
      <c r="O164" s="225"/>
      <c r="P164" s="225"/>
      <c r="Q164" s="225"/>
      <c r="R164" s="225"/>
      <c r="S164" s="225"/>
      <c r="T164" s="225"/>
      <c r="U164" s="225"/>
      <c r="V164" s="225"/>
      <c r="W164" s="225"/>
      <c r="X164" s="225"/>
      <c r="Y164" s="225"/>
      <c r="Z164" s="225"/>
      <c r="AA164" s="225"/>
      <c r="AB164" s="226"/>
      <c r="AC164" s="226"/>
      <c r="AD164" s="226"/>
      <c r="AE164" s="226"/>
      <c r="AF164" s="226"/>
      <c r="AG164" s="226"/>
      <c r="AH164" s="226"/>
      <c r="AI164" s="226"/>
      <c r="AJ164" s="226"/>
    </row>
    <row r="165" spans="11:36" ht="15.75" customHeight="1">
      <c r="K165" s="225"/>
      <c r="L165" s="225"/>
      <c r="M165" s="225"/>
      <c r="N165" s="225"/>
      <c r="O165" s="225"/>
      <c r="P165" s="225"/>
      <c r="Q165" s="225"/>
      <c r="R165" s="225"/>
      <c r="S165" s="225"/>
      <c r="T165" s="225"/>
      <c r="U165" s="225"/>
      <c r="V165" s="225"/>
      <c r="W165" s="225"/>
      <c r="X165" s="225"/>
      <c r="Y165" s="225"/>
      <c r="Z165" s="225"/>
      <c r="AA165" s="225"/>
      <c r="AB165" s="226"/>
      <c r="AC165" s="226"/>
      <c r="AD165" s="226"/>
      <c r="AE165" s="226"/>
      <c r="AF165" s="226"/>
      <c r="AG165" s="226"/>
      <c r="AH165" s="226"/>
      <c r="AI165" s="226"/>
      <c r="AJ165" s="226"/>
    </row>
    <row r="166" spans="11:36" ht="15.75" customHeight="1">
      <c r="K166" s="225"/>
      <c r="L166" s="225"/>
      <c r="M166" s="225"/>
      <c r="N166" s="225"/>
      <c r="O166" s="225"/>
      <c r="P166" s="225"/>
      <c r="Q166" s="225"/>
      <c r="R166" s="225"/>
      <c r="S166" s="225"/>
      <c r="T166" s="225"/>
      <c r="U166" s="225"/>
      <c r="V166" s="225"/>
      <c r="W166" s="225"/>
      <c r="X166" s="225"/>
      <c r="Y166" s="225"/>
      <c r="Z166" s="225"/>
      <c r="AA166" s="225"/>
      <c r="AB166" s="226"/>
      <c r="AC166" s="226"/>
      <c r="AD166" s="226"/>
      <c r="AE166" s="226"/>
      <c r="AF166" s="226"/>
      <c r="AG166" s="226"/>
      <c r="AH166" s="226"/>
      <c r="AI166" s="226"/>
      <c r="AJ166" s="226"/>
    </row>
    <row r="167" spans="11:36" ht="15.75" customHeight="1">
      <c r="K167" s="225"/>
      <c r="L167" s="225"/>
      <c r="M167" s="225"/>
      <c r="N167" s="225"/>
      <c r="O167" s="225"/>
      <c r="P167" s="225"/>
      <c r="Q167" s="225"/>
      <c r="R167" s="225"/>
      <c r="S167" s="225"/>
      <c r="T167" s="225"/>
      <c r="U167" s="225"/>
      <c r="V167" s="225"/>
      <c r="W167" s="225"/>
      <c r="X167" s="225"/>
      <c r="Y167" s="225"/>
      <c r="Z167" s="225"/>
      <c r="AA167" s="225"/>
      <c r="AB167" s="226"/>
      <c r="AC167" s="226"/>
      <c r="AD167" s="226"/>
      <c r="AE167" s="226"/>
      <c r="AF167" s="226"/>
      <c r="AG167" s="226"/>
      <c r="AH167" s="226"/>
      <c r="AI167" s="226"/>
      <c r="AJ167" s="226"/>
    </row>
    <row r="168" spans="11:36" ht="15.75" customHeight="1">
      <c r="K168" s="225"/>
      <c r="L168" s="225"/>
      <c r="M168" s="225"/>
      <c r="N168" s="225"/>
      <c r="O168" s="225"/>
      <c r="P168" s="225"/>
      <c r="Q168" s="225"/>
      <c r="R168" s="225"/>
      <c r="S168" s="225"/>
      <c r="T168" s="225"/>
      <c r="U168" s="225"/>
      <c r="V168" s="225"/>
      <c r="W168" s="225"/>
      <c r="X168" s="225"/>
      <c r="Y168" s="225"/>
      <c r="Z168" s="225"/>
      <c r="AA168" s="225"/>
      <c r="AB168" s="226"/>
      <c r="AC168" s="226"/>
      <c r="AD168" s="226"/>
      <c r="AE168" s="226"/>
      <c r="AF168" s="226"/>
      <c r="AG168" s="226"/>
      <c r="AH168" s="226"/>
      <c r="AI168" s="226"/>
      <c r="AJ168" s="226"/>
    </row>
    <row r="169" spans="11:36" ht="15.75" customHeight="1">
      <c r="K169" s="225"/>
      <c r="L169" s="225"/>
      <c r="M169" s="225"/>
      <c r="N169" s="225"/>
      <c r="O169" s="225"/>
      <c r="P169" s="225"/>
      <c r="Q169" s="225"/>
      <c r="R169" s="225"/>
      <c r="S169" s="225"/>
      <c r="T169" s="225"/>
      <c r="U169" s="225"/>
      <c r="V169" s="225"/>
      <c r="W169" s="225"/>
      <c r="X169" s="225"/>
      <c r="Y169" s="225"/>
      <c r="Z169" s="225"/>
      <c r="AA169" s="225"/>
      <c r="AB169" s="226"/>
      <c r="AC169" s="226"/>
      <c r="AD169" s="226"/>
      <c r="AE169" s="226"/>
      <c r="AF169" s="226"/>
      <c r="AG169" s="226"/>
      <c r="AH169" s="226"/>
      <c r="AI169" s="226"/>
      <c r="AJ169" s="226"/>
    </row>
    <row r="170" spans="11:36" ht="15.75" customHeight="1">
      <c r="K170" s="225"/>
      <c r="L170" s="225"/>
      <c r="M170" s="225"/>
      <c r="N170" s="225"/>
      <c r="O170" s="225"/>
      <c r="P170" s="225"/>
      <c r="Q170" s="225"/>
      <c r="R170" s="225"/>
      <c r="S170" s="225"/>
      <c r="T170" s="225"/>
      <c r="U170" s="225"/>
      <c r="V170" s="225"/>
      <c r="W170" s="225"/>
      <c r="X170" s="225"/>
      <c r="Y170" s="225"/>
      <c r="Z170" s="225"/>
      <c r="AA170" s="225"/>
      <c r="AB170" s="226"/>
      <c r="AC170" s="226"/>
      <c r="AD170" s="226"/>
      <c r="AE170" s="226"/>
      <c r="AF170" s="226"/>
      <c r="AG170" s="226"/>
      <c r="AH170" s="226"/>
      <c r="AI170" s="226"/>
      <c r="AJ170" s="226"/>
    </row>
    <row r="171" spans="11:36" ht="15.75" customHeight="1">
      <c r="K171" s="225"/>
      <c r="L171" s="225"/>
      <c r="M171" s="225"/>
      <c r="N171" s="225"/>
      <c r="O171" s="225"/>
      <c r="P171" s="225"/>
      <c r="Q171" s="225"/>
      <c r="R171" s="225"/>
      <c r="S171" s="225"/>
      <c r="T171" s="225"/>
      <c r="U171" s="225"/>
      <c r="V171" s="225"/>
      <c r="W171" s="225"/>
      <c r="X171" s="225"/>
      <c r="Y171" s="225"/>
      <c r="Z171" s="225"/>
      <c r="AA171" s="225"/>
      <c r="AB171" s="226"/>
      <c r="AC171" s="226"/>
      <c r="AD171" s="226"/>
      <c r="AE171" s="226"/>
      <c r="AF171" s="226"/>
      <c r="AG171" s="226"/>
      <c r="AH171" s="226"/>
      <c r="AI171" s="226"/>
      <c r="AJ171" s="226"/>
    </row>
    <row r="172" spans="11:36" ht="15.75" customHeight="1">
      <c r="K172" s="225"/>
      <c r="L172" s="225"/>
      <c r="M172" s="225"/>
      <c r="N172" s="225"/>
      <c r="O172" s="225"/>
      <c r="P172" s="225"/>
      <c r="Q172" s="225"/>
      <c r="R172" s="225"/>
      <c r="S172" s="225"/>
      <c r="T172" s="225"/>
      <c r="U172" s="225"/>
      <c r="V172" s="225"/>
      <c r="W172" s="225"/>
      <c r="X172" s="225"/>
      <c r="Y172" s="225"/>
      <c r="Z172" s="225"/>
      <c r="AA172" s="225"/>
      <c r="AB172" s="226"/>
      <c r="AC172" s="226"/>
      <c r="AD172" s="226"/>
      <c r="AE172" s="226"/>
      <c r="AF172" s="226"/>
      <c r="AG172" s="226"/>
      <c r="AH172" s="226"/>
      <c r="AI172" s="226"/>
      <c r="AJ172" s="226"/>
    </row>
    <row r="173" spans="11:36" ht="15.75" customHeight="1">
      <c r="K173" s="225"/>
      <c r="L173" s="225"/>
      <c r="M173" s="225"/>
      <c r="N173" s="225"/>
      <c r="O173" s="225"/>
      <c r="P173" s="225"/>
      <c r="Q173" s="225"/>
      <c r="R173" s="225"/>
      <c r="S173" s="225"/>
      <c r="T173" s="225"/>
      <c r="U173" s="225"/>
      <c r="V173" s="225"/>
      <c r="W173" s="225"/>
      <c r="X173" s="225"/>
      <c r="Y173" s="225"/>
      <c r="Z173" s="225"/>
      <c r="AA173" s="225"/>
      <c r="AB173" s="226"/>
      <c r="AC173" s="226"/>
      <c r="AD173" s="226"/>
      <c r="AE173" s="226"/>
      <c r="AF173" s="226"/>
      <c r="AG173" s="226"/>
      <c r="AH173" s="226"/>
      <c r="AI173" s="226"/>
      <c r="AJ173" s="226"/>
    </row>
    <row r="174" spans="11:36" ht="15.75" customHeight="1">
      <c r="K174" s="225"/>
      <c r="L174" s="225"/>
      <c r="M174" s="225"/>
      <c r="N174" s="225"/>
      <c r="O174" s="225"/>
      <c r="P174" s="225"/>
      <c r="Q174" s="225"/>
      <c r="R174" s="225"/>
      <c r="S174" s="225"/>
      <c r="T174" s="225"/>
      <c r="U174" s="225"/>
      <c r="V174" s="225"/>
      <c r="W174" s="225"/>
      <c r="X174" s="225"/>
      <c r="Y174" s="225"/>
      <c r="Z174" s="225"/>
      <c r="AA174" s="225"/>
      <c r="AB174" s="226"/>
      <c r="AC174" s="226"/>
      <c r="AD174" s="226"/>
      <c r="AE174" s="226"/>
      <c r="AF174" s="226"/>
      <c r="AG174" s="226"/>
      <c r="AH174" s="226"/>
      <c r="AI174" s="226"/>
      <c r="AJ174" s="226"/>
    </row>
    <row r="175" spans="11:36" ht="15.75" customHeight="1">
      <c r="K175" s="225"/>
      <c r="L175" s="225"/>
      <c r="M175" s="225"/>
      <c r="N175" s="225"/>
      <c r="O175" s="225"/>
      <c r="P175" s="225"/>
      <c r="Q175" s="225"/>
      <c r="R175" s="225"/>
      <c r="S175" s="225"/>
      <c r="T175" s="225"/>
      <c r="U175" s="225"/>
      <c r="V175" s="225"/>
      <c r="W175" s="225"/>
      <c r="X175" s="225"/>
      <c r="Y175" s="225"/>
      <c r="Z175" s="225"/>
      <c r="AA175" s="225"/>
      <c r="AB175" s="226"/>
      <c r="AC175" s="226"/>
      <c r="AD175" s="226"/>
      <c r="AE175" s="226"/>
      <c r="AF175" s="226"/>
      <c r="AG175" s="226"/>
      <c r="AH175" s="226"/>
      <c r="AI175" s="226"/>
      <c r="AJ175" s="226"/>
    </row>
    <row r="176" spans="11:36" ht="15.75" customHeight="1">
      <c r="K176" s="225"/>
      <c r="L176" s="225"/>
      <c r="M176" s="225"/>
      <c r="N176" s="225"/>
      <c r="O176" s="225"/>
      <c r="P176" s="225"/>
      <c r="Q176" s="225"/>
      <c r="R176" s="225"/>
      <c r="S176" s="225"/>
      <c r="T176" s="225"/>
      <c r="U176" s="225"/>
      <c r="V176" s="225"/>
      <c r="W176" s="225"/>
      <c r="X176" s="225"/>
      <c r="Y176" s="225"/>
      <c r="Z176" s="225"/>
      <c r="AA176" s="225"/>
      <c r="AB176" s="226"/>
      <c r="AC176" s="226"/>
      <c r="AD176" s="226"/>
      <c r="AE176" s="226"/>
      <c r="AF176" s="226"/>
      <c r="AG176" s="226"/>
      <c r="AH176" s="226"/>
      <c r="AI176" s="226"/>
      <c r="AJ176" s="226"/>
    </row>
    <row r="177" spans="11:36" ht="15.75" customHeight="1">
      <c r="K177" s="225"/>
      <c r="L177" s="225"/>
      <c r="M177" s="225"/>
      <c r="N177" s="225"/>
      <c r="O177" s="225"/>
      <c r="P177" s="225"/>
      <c r="Q177" s="225"/>
      <c r="R177" s="225"/>
      <c r="S177" s="225"/>
      <c r="T177" s="225"/>
      <c r="U177" s="225"/>
      <c r="V177" s="225"/>
      <c r="W177" s="225"/>
      <c r="X177" s="225"/>
      <c r="Y177" s="225"/>
      <c r="Z177" s="225"/>
      <c r="AA177" s="225"/>
      <c r="AB177" s="226"/>
      <c r="AC177" s="226"/>
      <c r="AD177" s="226"/>
      <c r="AE177" s="226"/>
      <c r="AF177" s="226"/>
      <c r="AG177" s="226"/>
      <c r="AH177" s="226"/>
      <c r="AI177" s="226"/>
      <c r="AJ177" s="226"/>
    </row>
    <row r="178" spans="11:36" ht="15.75" customHeight="1">
      <c r="K178" s="225"/>
      <c r="L178" s="225"/>
      <c r="M178" s="225"/>
      <c r="N178" s="225"/>
      <c r="O178" s="225"/>
      <c r="P178" s="225"/>
      <c r="Q178" s="225"/>
      <c r="R178" s="225"/>
      <c r="S178" s="225"/>
      <c r="T178" s="225"/>
      <c r="U178" s="225"/>
      <c r="V178" s="225"/>
      <c r="W178" s="225"/>
      <c r="X178" s="225"/>
      <c r="Y178" s="225"/>
      <c r="Z178" s="225"/>
      <c r="AA178" s="225"/>
      <c r="AB178" s="226"/>
      <c r="AC178" s="226"/>
      <c r="AD178" s="226"/>
      <c r="AE178" s="226"/>
      <c r="AF178" s="226"/>
      <c r="AG178" s="226"/>
      <c r="AH178" s="226"/>
      <c r="AI178" s="226"/>
      <c r="AJ178" s="226"/>
    </row>
    <row r="179" spans="11:36" ht="15.75" customHeight="1">
      <c r="K179" s="225"/>
      <c r="L179" s="225"/>
      <c r="M179" s="225"/>
      <c r="N179" s="225"/>
      <c r="O179" s="225"/>
      <c r="P179" s="225"/>
      <c r="Q179" s="225"/>
      <c r="R179" s="225"/>
      <c r="S179" s="225"/>
      <c r="T179" s="225"/>
      <c r="U179" s="225"/>
      <c r="V179" s="225"/>
      <c r="W179" s="225"/>
      <c r="X179" s="225"/>
      <c r="Y179" s="225"/>
      <c r="Z179" s="225"/>
      <c r="AA179" s="225"/>
      <c r="AB179" s="226"/>
      <c r="AC179" s="226"/>
      <c r="AD179" s="226"/>
      <c r="AE179" s="226"/>
      <c r="AF179" s="226"/>
      <c r="AG179" s="226"/>
      <c r="AH179" s="226"/>
      <c r="AI179" s="226"/>
      <c r="AJ179" s="226"/>
    </row>
    <row r="180" spans="11:36" ht="15.75" customHeight="1">
      <c r="K180" s="225"/>
      <c r="L180" s="225"/>
      <c r="M180" s="225"/>
      <c r="N180" s="225"/>
      <c r="O180" s="225"/>
      <c r="P180" s="225"/>
      <c r="Q180" s="225"/>
      <c r="R180" s="225"/>
      <c r="S180" s="225"/>
      <c r="T180" s="225"/>
      <c r="U180" s="225"/>
      <c r="V180" s="225"/>
      <c r="W180" s="225"/>
      <c r="X180" s="225"/>
      <c r="Y180" s="225"/>
      <c r="Z180" s="225"/>
      <c r="AA180" s="225"/>
      <c r="AB180" s="226"/>
      <c r="AC180" s="226"/>
      <c r="AD180" s="226"/>
      <c r="AE180" s="226"/>
      <c r="AF180" s="226"/>
      <c r="AG180" s="226"/>
      <c r="AH180" s="226"/>
      <c r="AI180" s="226"/>
      <c r="AJ180" s="226"/>
    </row>
    <row r="181" spans="11:36" ht="15.75" customHeight="1">
      <c r="K181" s="225"/>
      <c r="L181" s="225"/>
      <c r="M181" s="225"/>
      <c r="N181" s="225"/>
      <c r="O181" s="225"/>
      <c r="P181" s="225"/>
      <c r="Q181" s="225"/>
      <c r="R181" s="225"/>
      <c r="S181" s="225"/>
      <c r="T181" s="225"/>
      <c r="U181" s="225"/>
      <c r="V181" s="225"/>
      <c r="W181" s="225"/>
      <c r="X181" s="225"/>
      <c r="Y181" s="225"/>
      <c r="Z181" s="225"/>
      <c r="AA181" s="225"/>
      <c r="AB181" s="226"/>
      <c r="AC181" s="226"/>
      <c r="AD181" s="226"/>
      <c r="AE181" s="226"/>
      <c r="AF181" s="226"/>
      <c r="AG181" s="226"/>
      <c r="AH181" s="226"/>
      <c r="AI181" s="226"/>
      <c r="AJ181" s="226"/>
    </row>
    <row r="182" spans="11:36" ht="15.75" customHeight="1">
      <c r="K182" s="225"/>
      <c r="L182" s="225"/>
      <c r="M182" s="225"/>
      <c r="N182" s="225"/>
      <c r="O182" s="225"/>
      <c r="P182" s="225"/>
      <c r="Q182" s="225"/>
      <c r="R182" s="225"/>
      <c r="S182" s="225"/>
      <c r="T182" s="225"/>
      <c r="U182" s="225"/>
      <c r="V182" s="225"/>
      <c r="W182" s="225"/>
      <c r="X182" s="225"/>
      <c r="Y182" s="225"/>
      <c r="Z182" s="225"/>
      <c r="AA182" s="225"/>
      <c r="AB182" s="226"/>
      <c r="AC182" s="226"/>
      <c r="AD182" s="226"/>
      <c r="AE182" s="226"/>
      <c r="AF182" s="226"/>
      <c r="AG182" s="226"/>
      <c r="AH182" s="226"/>
      <c r="AI182" s="226"/>
      <c r="AJ182" s="226"/>
    </row>
    <row r="183" spans="11:36" ht="15.75" customHeight="1">
      <c r="K183" s="225"/>
      <c r="L183" s="225"/>
      <c r="M183" s="225"/>
      <c r="N183" s="225"/>
      <c r="O183" s="225"/>
      <c r="P183" s="225"/>
      <c r="Q183" s="225"/>
      <c r="R183" s="225"/>
      <c r="S183" s="225"/>
      <c r="T183" s="225"/>
      <c r="U183" s="225"/>
      <c r="V183" s="225"/>
      <c r="W183" s="225"/>
      <c r="X183" s="225"/>
      <c r="Y183" s="225"/>
      <c r="Z183" s="225"/>
      <c r="AA183" s="225"/>
      <c r="AB183" s="226"/>
      <c r="AC183" s="226"/>
      <c r="AD183" s="226"/>
      <c r="AE183" s="226"/>
      <c r="AF183" s="226"/>
      <c r="AG183" s="226"/>
      <c r="AH183" s="226"/>
      <c r="AI183" s="226"/>
      <c r="AJ183" s="226"/>
    </row>
    <row r="184" spans="11:36" ht="15.75" customHeight="1">
      <c r="K184" s="225"/>
      <c r="L184" s="225"/>
      <c r="M184" s="225"/>
      <c r="N184" s="225"/>
      <c r="O184" s="225"/>
      <c r="P184" s="225"/>
      <c r="Q184" s="225"/>
      <c r="R184" s="225"/>
      <c r="S184" s="225"/>
      <c r="T184" s="225"/>
      <c r="U184" s="225"/>
      <c r="V184" s="225"/>
      <c r="W184" s="225"/>
      <c r="X184" s="225"/>
      <c r="Y184" s="225"/>
      <c r="Z184" s="225"/>
      <c r="AA184" s="225"/>
      <c r="AB184" s="226"/>
      <c r="AC184" s="226"/>
      <c r="AD184" s="226"/>
      <c r="AE184" s="226"/>
      <c r="AF184" s="226"/>
      <c r="AG184" s="226"/>
      <c r="AH184" s="226"/>
      <c r="AI184" s="226"/>
      <c r="AJ184" s="226"/>
    </row>
    <row r="185" spans="11:36" ht="15.75" customHeight="1">
      <c r="K185" s="225"/>
      <c r="L185" s="225"/>
      <c r="M185" s="225"/>
      <c r="N185" s="225"/>
      <c r="O185" s="225"/>
      <c r="P185" s="225"/>
      <c r="Q185" s="225"/>
      <c r="R185" s="225"/>
      <c r="S185" s="225"/>
      <c r="T185" s="225"/>
      <c r="U185" s="225"/>
      <c r="V185" s="225"/>
      <c r="W185" s="225"/>
      <c r="X185" s="225"/>
      <c r="Y185" s="225"/>
      <c r="Z185" s="225"/>
      <c r="AA185" s="225"/>
      <c r="AB185" s="226"/>
      <c r="AC185" s="226"/>
      <c r="AD185" s="226"/>
      <c r="AE185" s="226"/>
      <c r="AF185" s="226"/>
      <c r="AG185" s="226"/>
      <c r="AH185" s="226"/>
      <c r="AI185" s="226"/>
      <c r="AJ185" s="226"/>
    </row>
    <row r="186" spans="11:36" ht="15.75" customHeight="1">
      <c r="K186" s="225"/>
      <c r="L186" s="225"/>
      <c r="M186" s="225"/>
      <c r="N186" s="225"/>
      <c r="O186" s="225"/>
      <c r="P186" s="225"/>
      <c r="Q186" s="225"/>
      <c r="R186" s="225"/>
      <c r="S186" s="225"/>
      <c r="T186" s="225"/>
      <c r="U186" s="225"/>
      <c r="V186" s="225"/>
      <c r="W186" s="225"/>
      <c r="X186" s="225"/>
      <c r="Y186" s="225"/>
      <c r="Z186" s="225"/>
      <c r="AA186" s="225"/>
      <c r="AB186" s="226"/>
      <c r="AC186" s="226"/>
      <c r="AD186" s="226"/>
      <c r="AE186" s="226"/>
      <c r="AF186" s="226"/>
      <c r="AG186" s="226"/>
      <c r="AH186" s="226"/>
      <c r="AI186" s="226"/>
      <c r="AJ186" s="226"/>
    </row>
    <row r="187" spans="11:36" ht="15.75" customHeight="1">
      <c r="K187" s="225"/>
      <c r="L187" s="225"/>
      <c r="M187" s="225"/>
      <c r="N187" s="225"/>
      <c r="O187" s="225"/>
      <c r="P187" s="225"/>
      <c r="Q187" s="225"/>
      <c r="R187" s="225"/>
      <c r="S187" s="225"/>
      <c r="T187" s="225"/>
      <c r="U187" s="225"/>
      <c r="V187" s="225"/>
      <c r="W187" s="225"/>
      <c r="X187" s="225"/>
      <c r="Y187" s="225"/>
      <c r="Z187" s="225"/>
      <c r="AA187" s="225"/>
      <c r="AB187" s="226"/>
      <c r="AC187" s="226"/>
      <c r="AD187" s="226"/>
      <c r="AE187" s="226"/>
      <c r="AF187" s="226"/>
      <c r="AG187" s="226"/>
      <c r="AH187" s="226"/>
      <c r="AI187" s="226"/>
      <c r="AJ187" s="226"/>
    </row>
    <row r="188" spans="11:36" ht="15.75" customHeight="1">
      <c r="K188" s="225"/>
      <c r="L188" s="225"/>
      <c r="M188" s="225"/>
      <c r="N188" s="225"/>
      <c r="O188" s="225"/>
      <c r="P188" s="225"/>
      <c r="Q188" s="225"/>
      <c r="R188" s="225"/>
      <c r="S188" s="225"/>
      <c r="T188" s="225"/>
      <c r="U188" s="225"/>
      <c r="V188" s="225"/>
      <c r="W188" s="225"/>
      <c r="X188" s="225"/>
      <c r="Y188" s="225"/>
      <c r="Z188" s="225"/>
      <c r="AA188" s="225"/>
      <c r="AB188" s="226"/>
      <c r="AC188" s="226"/>
      <c r="AD188" s="226"/>
      <c r="AE188" s="226"/>
      <c r="AF188" s="226"/>
      <c r="AG188" s="226"/>
      <c r="AH188" s="226"/>
      <c r="AI188" s="226"/>
      <c r="AJ188" s="226"/>
    </row>
    <row r="189" spans="11:36" ht="15.75" customHeight="1">
      <c r="K189" s="225"/>
      <c r="L189" s="225"/>
      <c r="M189" s="225"/>
      <c r="N189" s="225"/>
      <c r="O189" s="225"/>
      <c r="P189" s="225"/>
      <c r="Q189" s="225"/>
      <c r="R189" s="225"/>
      <c r="S189" s="225"/>
      <c r="T189" s="225"/>
      <c r="U189" s="225"/>
      <c r="V189" s="225"/>
      <c r="W189" s="225"/>
      <c r="X189" s="225"/>
      <c r="Y189" s="225"/>
      <c r="Z189" s="225"/>
      <c r="AA189" s="225"/>
      <c r="AB189" s="226"/>
      <c r="AC189" s="226"/>
      <c r="AD189" s="226"/>
      <c r="AE189" s="226"/>
      <c r="AF189" s="226"/>
      <c r="AG189" s="226"/>
      <c r="AH189" s="226"/>
      <c r="AI189" s="226"/>
      <c r="AJ189" s="226"/>
    </row>
    <row r="190" spans="11:36" ht="15.75" customHeight="1">
      <c r="K190" s="225"/>
      <c r="L190" s="225"/>
      <c r="M190" s="225"/>
      <c r="N190" s="225"/>
      <c r="O190" s="225"/>
      <c r="P190" s="225"/>
      <c r="Q190" s="225"/>
      <c r="R190" s="225"/>
      <c r="S190" s="225"/>
      <c r="T190" s="225"/>
      <c r="U190" s="225"/>
      <c r="V190" s="225"/>
      <c r="W190" s="225"/>
      <c r="X190" s="225"/>
      <c r="Y190" s="225"/>
      <c r="Z190" s="225"/>
      <c r="AA190" s="225"/>
      <c r="AB190" s="226"/>
      <c r="AC190" s="226"/>
      <c r="AD190" s="226"/>
      <c r="AE190" s="226"/>
      <c r="AF190" s="226"/>
      <c r="AG190" s="226"/>
      <c r="AH190" s="226"/>
      <c r="AI190" s="226"/>
      <c r="AJ190" s="226"/>
    </row>
    <row r="191" spans="11:36" ht="15.75" customHeight="1">
      <c r="K191" s="225"/>
      <c r="L191" s="225"/>
      <c r="M191" s="225"/>
      <c r="N191" s="225"/>
      <c r="O191" s="225"/>
      <c r="P191" s="225"/>
      <c r="Q191" s="225"/>
      <c r="R191" s="225"/>
      <c r="S191" s="225"/>
      <c r="T191" s="225"/>
      <c r="U191" s="225"/>
      <c r="V191" s="225"/>
      <c r="W191" s="225"/>
      <c r="X191" s="225"/>
      <c r="Y191" s="225"/>
      <c r="Z191" s="225"/>
      <c r="AA191" s="225"/>
      <c r="AB191" s="226"/>
      <c r="AC191" s="226"/>
      <c r="AD191" s="226"/>
      <c r="AE191" s="226"/>
      <c r="AF191" s="226"/>
      <c r="AG191" s="226"/>
      <c r="AH191" s="226"/>
      <c r="AI191" s="226"/>
      <c r="AJ191" s="226"/>
    </row>
    <row r="192" spans="11:36" ht="15.75" customHeight="1">
      <c r="K192" s="225"/>
      <c r="L192" s="225"/>
      <c r="M192" s="225"/>
      <c r="N192" s="225"/>
      <c r="O192" s="225"/>
      <c r="P192" s="225"/>
      <c r="Q192" s="225"/>
      <c r="R192" s="225"/>
      <c r="S192" s="225"/>
      <c r="T192" s="225"/>
      <c r="U192" s="225"/>
      <c r="V192" s="225"/>
      <c r="W192" s="225"/>
      <c r="X192" s="225"/>
      <c r="Y192" s="225"/>
      <c r="Z192" s="225"/>
      <c r="AA192" s="225"/>
      <c r="AB192" s="226"/>
      <c r="AC192" s="226"/>
      <c r="AD192" s="226"/>
      <c r="AE192" s="226"/>
      <c r="AF192" s="226"/>
      <c r="AG192" s="226"/>
      <c r="AH192" s="226"/>
      <c r="AI192" s="226"/>
      <c r="AJ192" s="226"/>
    </row>
    <row r="193" spans="11:36" ht="15.75" customHeight="1">
      <c r="K193" s="225"/>
      <c r="L193" s="225"/>
      <c r="M193" s="225"/>
      <c r="N193" s="225"/>
      <c r="O193" s="225"/>
      <c r="P193" s="225"/>
      <c r="Q193" s="225"/>
      <c r="R193" s="225"/>
      <c r="S193" s="225"/>
      <c r="T193" s="225"/>
      <c r="U193" s="225"/>
      <c r="V193" s="225"/>
      <c r="W193" s="225"/>
      <c r="X193" s="225"/>
      <c r="Y193" s="225"/>
      <c r="Z193" s="225"/>
      <c r="AA193" s="225"/>
      <c r="AB193" s="226"/>
      <c r="AC193" s="226"/>
      <c r="AD193" s="226"/>
      <c r="AE193" s="226"/>
      <c r="AF193" s="226"/>
      <c r="AG193" s="226"/>
      <c r="AH193" s="226"/>
      <c r="AI193" s="226"/>
      <c r="AJ193" s="226"/>
    </row>
    <row r="194" spans="11:36" ht="15.75" customHeight="1">
      <c r="K194" s="225"/>
      <c r="L194" s="225"/>
      <c r="M194" s="225"/>
      <c r="N194" s="225"/>
      <c r="O194" s="225"/>
      <c r="P194" s="225"/>
      <c r="Q194" s="225"/>
      <c r="R194" s="225"/>
      <c r="S194" s="225"/>
      <c r="T194" s="225"/>
      <c r="U194" s="225"/>
      <c r="V194" s="225"/>
      <c r="W194" s="225"/>
      <c r="X194" s="225"/>
      <c r="Y194" s="225"/>
      <c r="Z194" s="225"/>
      <c r="AA194" s="225"/>
      <c r="AB194" s="226"/>
      <c r="AC194" s="226"/>
      <c r="AD194" s="226"/>
      <c r="AE194" s="226"/>
      <c r="AF194" s="226"/>
      <c r="AG194" s="226"/>
      <c r="AH194" s="226"/>
      <c r="AI194" s="226"/>
      <c r="AJ194" s="226"/>
    </row>
    <row r="195" spans="11:36" ht="15.75" customHeight="1">
      <c r="K195" s="225"/>
      <c r="L195" s="225"/>
      <c r="M195" s="225"/>
      <c r="N195" s="225"/>
      <c r="O195" s="225"/>
      <c r="P195" s="225"/>
      <c r="Q195" s="225"/>
      <c r="R195" s="225"/>
      <c r="S195" s="225"/>
      <c r="T195" s="225"/>
      <c r="U195" s="225"/>
      <c r="V195" s="225"/>
      <c r="W195" s="225"/>
      <c r="X195" s="225"/>
      <c r="Y195" s="225"/>
      <c r="Z195" s="225"/>
      <c r="AA195" s="225"/>
      <c r="AB195" s="226"/>
      <c r="AC195" s="226"/>
      <c r="AD195" s="226"/>
      <c r="AE195" s="226"/>
      <c r="AF195" s="226"/>
      <c r="AG195" s="226"/>
      <c r="AH195" s="226"/>
      <c r="AI195" s="226"/>
      <c r="AJ195" s="226"/>
    </row>
    <row r="196" spans="11:36" ht="15.75" customHeight="1">
      <c r="K196" s="225"/>
      <c r="L196" s="225"/>
      <c r="M196" s="225"/>
      <c r="N196" s="225"/>
      <c r="O196" s="225"/>
      <c r="P196" s="225"/>
      <c r="Q196" s="225"/>
      <c r="R196" s="225"/>
      <c r="S196" s="225"/>
      <c r="T196" s="225"/>
      <c r="U196" s="225"/>
      <c r="V196" s="225"/>
      <c r="W196" s="225"/>
      <c r="X196" s="225"/>
      <c r="Y196" s="225"/>
      <c r="Z196" s="225"/>
      <c r="AA196" s="225"/>
      <c r="AB196" s="226"/>
      <c r="AC196" s="226"/>
      <c r="AD196" s="226"/>
      <c r="AE196" s="226"/>
      <c r="AF196" s="226"/>
      <c r="AG196" s="226"/>
      <c r="AH196" s="226"/>
      <c r="AI196" s="226"/>
      <c r="AJ196" s="226"/>
    </row>
    <row r="197" spans="11:36" ht="15.75" customHeight="1">
      <c r="K197" s="225"/>
      <c r="L197" s="225"/>
      <c r="M197" s="225"/>
      <c r="N197" s="225"/>
      <c r="O197" s="225"/>
      <c r="P197" s="225"/>
      <c r="Q197" s="225"/>
      <c r="R197" s="225"/>
      <c r="S197" s="225"/>
      <c r="T197" s="225"/>
      <c r="U197" s="225"/>
      <c r="V197" s="225"/>
      <c r="W197" s="225"/>
      <c r="X197" s="225"/>
      <c r="Y197" s="225"/>
      <c r="Z197" s="225"/>
      <c r="AA197" s="225"/>
      <c r="AB197" s="226"/>
      <c r="AC197" s="226"/>
      <c r="AD197" s="226"/>
      <c r="AE197" s="226"/>
      <c r="AF197" s="226"/>
      <c r="AG197" s="226"/>
      <c r="AH197" s="226"/>
      <c r="AI197" s="226"/>
      <c r="AJ197" s="226"/>
    </row>
    <row r="198" spans="11:36" ht="15.75" customHeight="1">
      <c r="K198" s="225"/>
      <c r="L198" s="225"/>
      <c r="M198" s="225"/>
      <c r="N198" s="225"/>
      <c r="O198" s="225"/>
      <c r="P198" s="225"/>
      <c r="Q198" s="225"/>
      <c r="R198" s="225"/>
      <c r="S198" s="225"/>
      <c r="T198" s="225"/>
      <c r="U198" s="225"/>
      <c r="V198" s="225"/>
      <c r="W198" s="225"/>
      <c r="X198" s="225"/>
      <c r="Y198" s="225"/>
      <c r="Z198" s="225"/>
      <c r="AA198" s="225"/>
      <c r="AB198" s="226"/>
      <c r="AC198" s="226"/>
      <c r="AD198" s="226"/>
      <c r="AE198" s="226"/>
      <c r="AF198" s="226"/>
      <c r="AG198" s="226"/>
      <c r="AH198" s="226"/>
      <c r="AI198" s="226"/>
      <c r="AJ198" s="226"/>
    </row>
    <row r="199" spans="11:36" ht="15.75" customHeight="1">
      <c r="K199" s="225"/>
      <c r="L199" s="225"/>
      <c r="M199" s="225"/>
      <c r="N199" s="225"/>
      <c r="O199" s="225"/>
      <c r="P199" s="225"/>
      <c r="Q199" s="225"/>
      <c r="R199" s="225"/>
      <c r="S199" s="225"/>
      <c r="T199" s="225"/>
      <c r="U199" s="225"/>
      <c r="V199" s="225"/>
      <c r="W199" s="225"/>
      <c r="X199" s="225"/>
      <c r="Y199" s="225"/>
      <c r="Z199" s="225"/>
      <c r="AA199" s="225"/>
      <c r="AB199" s="226"/>
      <c r="AC199" s="226"/>
      <c r="AD199" s="226"/>
      <c r="AE199" s="226"/>
      <c r="AF199" s="226"/>
      <c r="AG199" s="226"/>
      <c r="AH199" s="226"/>
      <c r="AI199" s="226"/>
      <c r="AJ199" s="226"/>
    </row>
    <row r="200" spans="11:36" ht="15.75" customHeight="1">
      <c r="K200" s="225"/>
      <c r="L200" s="225"/>
      <c r="M200" s="225"/>
      <c r="N200" s="225"/>
      <c r="O200" s="225"/>
      <c r="P200" s="225"/>
      <c r="Q200" s="225"/>
      <c r="R200" s="225"/>
      <c r="S200" s="225"/>
      <c r="T200" s="225"/>
      <c r="U200" s="225"/>
      <c r="V200" s="225"/>
      <c r="W200" s="225"/>
      <c r="X200" s="225"/>
      <c r="Y200" s="225"/>
      <c r="Z200" s="225"/>
      <c r="AA200" s="225"/>
      <c r="AB200" s="226"/>
      <c r="AC200" s="226"/>
      <c r="AD200" s="226"/>
      <c r="AE200" s="226"/>
      <c r="AF200" s="226"/>
      <c r="AG200" s="226"/>
      <c r="AH200" s="226"/>
      <c r="AI200" s="226"/>
      <c r="AJ200" s="226"/>
    </row>
    <row r="201" spans="11:36" ht="15.75" customHeight="1">
      <c r="K201" s="225"/>
      <c r="L201" s="225"/>
      <c r="M201" s="225"/>
      <c r="N201" s="225"/>
      <c r="O201" s="225"/>
      <c r="P201" s="225"/>
      <c r="Q201" s="225"/>
      <c r="R201" s="225"/>
      <c r="S201" s="225"/>
      <c r="T201" s="225"/>
      <c r="U201" s="225"/>
      <c r="V201" s="225"/>
      <c r="W201" s="225"/>
      <c r="X201" s="225"/>
      <c r="Y201" s="225"/>
      <c r="Z201" s="225"/>
      <c r="AA201" s="225"/>
      <c r="AB201" s="226"/>
      <c r="AC201" s="226"/>
      <c r="AD201" s="226"/>
      <c r="AE201" s="226"/>
      <c r="AF201" s="226"/>
      <c r="AG201" s="226"/>
      <c r="AH201" s="226"/>
      <c r="AI201" s="226"/>
      <c r="AJ201" s="226"/>
    </row>
    <row r="202" spans="11:36" ht="15.75" customHeight="1">
      <c r="K202" s="225"/>
      <c r="L202" s="225"/>
      <c r="M202" s="225"/>
      <c r="N202" s="225"/>
      <c r="O202" s="225"/>
      <c r="P202" s="225"/>
      <c r="Q202" s="225"/>
      <c r="R202" s="225"/>
      <c r="S202" s="225"/>
      <c r="T202" s="225"/>
      <c r="U202" s="225"/>
      <c r="V202" s="225"/>
      <c r="W202" s="225"/>
      <c r="X202" s="225"/>
      <c r="Y202" s="225"/>
      <c r="Z202" s="225"/>
      <c r="AA202" s="225"/>
      <c r="AB202" s="226"/>
      <c r="AC202" s="226"/>
      <c r="AD202" s="226"/>
      <c r="AE202" s="226"/>
      <c r="AF202" s="226"/>
      <c r="AG202" s="226"/>
      <c r="AH202" s="226"/>
      <c r="AI202" s="226"/>
      <c r="AJ202" s="226"/>
    </row>
    <row r="203" spans="11:36" ht="15.75" customHeight="1">
      <c r="K203" s="225"/>
      <c r="L203" s="225"/>
      <c r="M203" s="225"/>
      <c r="N203" s="225"/>
      <c r="O203" s="225"/>
      <c r="P203" s="225"/>
      <c r="Q203" s="225"/>
      <c r="R203" s="225"/>
      <c r="S203" s="225"/>
      <c r="T203" s="225"/>
      <c r="U203" s="225"/>
      <c r="V203" s="225"/>
      <c r="W203" s="225"/>
      <c r="X203" s="225"/>
      <c r="Y203" s="225"/>
      <c r="Z203" s="225"/>
      <c r="AA203" s="225"/>
      <c r="AB203" s="226"/>
      <c r="AC203" s="226"/>
      <c r="AD203" s="226"/>
      <c r="AE203" s="226"/>
      <c r="AF203" s="226"/>
      <c r="AG203" s="226"/>
      <c r="AH203" s="226"/>
      <c r="AI203" s="226"/>
      <c r="AJ203" s="226"/>
    </row>
    <row r="204" spans="11:36" ht="15.75" customHeight="1">
      <c r="K204" s="225"/>
      <c r="L204" s="225"/>
      <c r="M204" s="225"/>
      <c r="N204" s="225"/>
      <c r="O204" s="225"/>
      <c r="P204" s="225"/>
      <c r="Q204" s="225"/>
      <c r="R204" s="225"/>
      <c r="S204" s="225"/>
      <c r="T204" s="225"/>
      <c r="U204" s="225"/>
      <c r="V204" s="225"/>
      <c r="W204" s="225"/>
      <c r="X204" s="225"/>
      <c r="Y204" s="225"/>
      <c r="Z204" s="225"/>
      <c r="AA204" s="225"/>
      <c r="AB204" s="226"/>
      <c r="AC204" s="226"/>
      <c r="AD204" s="226"/>
      <c r="AE204" s="226"/>
      <c r="AF204" s="226"/>
      <c r="AG204" s="226"/>
      <c r="AH204" s="226"/>
      <c r="AI204" s="226"/>
      <c r="AJ204" s="226"/>
    </row>
    <row r="205" spans="11:36" ht="15.75" customHeight="1">
      <c r="K205" s="225"/>
      <c r="L205" s="225"/>
      <c r="M205" s="225"/>
      <c r="N205" s="225"/>
      <c r="O205" s="225"/>
      <c r="P205" s="225"/>
      <c r="Q205" s="225"/>
      <c r="R205" s="225"/>
      <c r="S205" s="225"/>
      <c r="T205" s="225"/>
      <c r="U205" s="225"/>
      <c r="V205" s="225"/>
      <c r="W205" s="225"/>
      <c r="X205" s="225"/>
      <c r="Y205" s="225"/>
      <c r="Z205" s="225"/>
      <c r="AA205" s="225"/>
      <c r="AB205" s="226"/>
      <c r="AC205" s="226"/>
      <c r="AD205" s="226"/>
      <c r="AE205" s="226"/>
      <c r="AF205" s="226"/>
      <c r="AG205" s="226"/>
      <c r="AH205" s="226"/>
      <c r="AI205" s="226"/>
      <c r="AJ205" s="226"/>
    </row>
    <row r="206" spans="11:36" ht="15.75" customHeight="1">
      <c r="K206" s="225"/>
      <c r="L206" s="225"/>
      <c r="M206" s="225"/>
      <c r="N206" s="225"/>
      <c r="O206" s="225"/>
      <c r="P206" s="225"/>
      <c r="Q206" s="225"/>
      <c r="R206" s="225"/>
      <c r="S206" s="225"/>
      <c r="T206" s="225"/>
      <c r="U206" s="225"/>
      <c r="V206" s="225"/>
      <c r="W206" s="225"/>
      <c r="X206" s="225"/>
      <c r="Y206" s="225"/>
      <c r="Z206" s="225"/>
      <c r="AA206" s="225"/>
      <c r="AB206" s="226"/>
      <c r="AC206" s="226"/>
      <c r="AD206" s="226"/>
      <c r="AE206" s="226"/>
      <c r="AF206" s="226"/>
      <c r="AG206" s="226"/>
      <c r="AH206" s="226"/>
      <c r="AI206" s="226"/>
      <c r="AJ206" s="226"/>
    </row>
    <row r="207" spans="11:36" ht="15.75" customHeight="1">
      <c r="K207" s="225"/>
      <c r="L207" s="225"/>
      <c r="M207" s="225"/>
      <c r="N207" s="225"/>
      <c r="O207" s="225"/>
      <c r="P207" s="225"/>
      <c r="Q207" s="225"/>
      <c r="R207" s="225"/>
      <c r="S207" s="225"/>
      <c r="T207" s="225"/>
      <c r="U207" s="225"/>
      <c r="V207" s="225"/>
      <c r="W207" s="225"/>
      <c r="X207" s="225"/>
      <c r="Y207" s="225"/>
      <c r="Z207" s="225"/>
      <c r="AA207" s="225"/>
      <c r="AB207" s="226"/>
      <c r="AC207" s="226"/>
      <c r="AD207" s="226"/>
      <c r="AE207" s="226"/>
      <c r="AF207" s="226"/>
      <c r="AG207" s="226"/>
      <c r="AH207" s="226"/>
      <c r="AI207" s="226"/>
      <c r="AJ207" s="226"/>
    </row>
    <row r="208" spans="11:36" ht="15.75" customHeight="1">
      <c r="K208" s="225"/>
      <c r="L208" s="225"/>
      <c r="M208" s="225"/>
      <c r="N208" s="225"/>
      <c r="O208" s="225"/>
      <c r="P208" s="225"/>
      <c r="Q208" s="225"/>
      <c r="R208" s="225"/>
      <c r="S208" s="225"/>
      <c r="T208" s="225"/>
      <c r="U208" s="225"/>
      <c r="V208" s="225"/>
      <c r="W208" s="225"/>
      <c r="X208" s="225"/>
      <c r="Y208" s="225"/>
      <c r="Z208" s="225"/>
      <c r="AA208" s="225"/>
      <c r="AB208" s="226"/>
      <c r="AC208" s="226"/>
      <c r="AD208" s="226"/>
      <c r="AE208" s="226"/>
      <c r="AF208" s="226"/>
      <c r="AG208" s="226"/>
      <c r="AH208" s="226"/>
      <c r="AI208" s="226"/>
      <c r="AJ208" s="226"/>
    </row>
    <row r="209" spans="11:36" ht="15.75" customHeight="1">
      <c r="K209" s="225"/>
      <c r="L209" s="225"/>
      <c r="M209" s="225"/>
      <c r="N209" s="225"/>
      <c r="O209" s="225"/>
      <c r="P209" s="225"/>
      <c r="Q209" s="225"/>
      <c r="R209" s="225"/>
      <c r="S209" s="225"/>
      <c r="T209" s="225"/>
      <c r="U209" s="225"/>
      <c r="V209" s="225"/>
      <c r="W209" s="225"/>
      <c r="X209" s="225"/>
      <c r="Y209" s="225"/>
      <c r="Z209" s="225"/>
      <c r="AA209" s="225"/>
      <c r="AB209" s="226"/>
      <c r="AC209" s="226"/>
      <c r="AD209" s="226"/>
      <c r="AE209" s="226"/>
      <c r="AF209" s="226"/>
      <c r="AG209" s="226"/>
      <c r="AH209" s="226"/>
      <c r="AI209" s="226"/>
      <c r="AJ209" s="226"/>
    </row>
    <row r="210" spans="11:36" ht="15.75" customHeight="1">
      <c r="K210" s="225"/>
      <c r="L210" s="225"/>
      <c r="M210" s="225"/>
      <c r="N210" s="225"/>
      <c r="O210" s="225"/>
      <c r="P210" s="225"/>
      <c r="Q210" s="225"/>
      <c r="R210" s="225"/>
      <c r="S210" s="225"/>
      <c r="T210" s="225"/>
      <c r="U210" s="225"/>
      <c r="V210" s="225"/>
      <c r="W210" s="225"/>
      <c r="X210" s="225"/>
      <c r="Y210" s="225"/>
      <c r="Z210" s="225"/>
      <c r="AA210" s="225"/>
      <c r="AB210" s="226"/>
      <c r="AC210" s="226"/>
      <c r="AD210" s="226"/>
      <c r="AE210" s="226"/>
      <c r="AF210" s="226"/>
      <c r="AG210" s="226"/>
      <c r="AH210" s="226"/>
      <c r="AI210" s="226"/>
      <c r="AJ210" s="226"/>
    </row>
    <row r="211" spans="11:36" ht="15.75" customHeight="1">
      <c r="K211" s="225"/>
      <c r="L211" s="225"/>
      <c r="M211" s="225"/>
      <c r="N211" s="225"/>
      <c r="O211" s="225"/>
      <c r="P211" s="225"/>
      <c r="Q211" s="225"/>
      <c r="R211" s="225"/>
      <c r="S211" s="225"/>
      <c r="T211" s="225"/>
      <c r="U211" s="225"/>
      <c r="V211" s="225"/>
      <c r="W211" s="225"/>
      <c r="X211" s="225"/>
      <c r="Y211" s="225"/>
      <c r="Z211" s="225"/>
      <c r="AA211" s="225"/>
      <c r="AB211" s="226"/>
      <c r="AC211" s="226"/>
      <c r="AD211" s="226"/>
      <c r="AE211" s="226"/>
      <c r="AF211" s="226"/>
      <c r="AG211" s="226"/>
      <c r="AH211" s="226"/>
      <c r="AI211" s="226"/>
      <c r="AJ211" s="226"/>
    </row>
    <row r="212" spans="11:36" ht="15.75" customHeight="1">
      <c r="K212" s="225"/>
      <c r="L212" s="225"/>
      <c r="M212" s="225"/>
      <c r="N212" s="225"/>
      <c r="O212" s="225"/>
      <c r="P212" s="225"/>
      <c r="Q212" s="225"/>
      <c r="R212" s="225"/>
      <c r="S212" s="225"/>
      <c r="T212" s="225"/>
      <c r="U212" s="225"/>
      <c r="V212" s="225"/>
      <c r="W212" s="225"/>
      <c r="X212" s="225"/>
      <c r="Y212" s="225"/>
      <c r="Z212" s="225"/>
      <c r="AA212" s="225"/>
      <c r="AB212" s="226"/>
      <c r="AC212" s="226"/>
      <c r="AD212" s="226"/>
      <c r="AE212" s="226"/>
      <c r="AF212" s="226"/>
      <c r="AG212" s="226"/>
      <c r="AH212" s="226"/>
      <c r="AI212" s="226"/>
      <c r="AJ212" s="226"/>
    </row>
    <row r="213" spans="11:36" ht="15.75" customHeight="1">
      <c r="K213" s="225"/>
      <c r="L213" s="225"/>
      <c r="M213" s="225"/>
      <c r="N213" s="225"/>
      <c r="O213" s="225"/>
      <c r="P213" s="225"/>
      <c r="Q213" s="225"/>
      <c r="R213" s="225"/>
      <c r="S213" s="225"/>
      <c r="T213" s="225"/>
      <c r="U213" s="225"/>
      <c r="V213" s="225"/>
      <c r="W213" s="225"/>
      <c r="X213" s="225"/>
      <c r="Y213" s="225"/>
      <c r="Z213" s="225"/>
      <c r="AA213" s="225"/>
      <c r="AB213" s="226"/>
      <c r="AC213" s="226"/>
      <c r="AD213" s="226"/>
      <c r="AE213" s="226"/>
      <c r="AF213" s="226"/>
      <c r="AG213" s="226"/>
      <c r="AH213" s="226"/>
      <c r="AI213" s="226"/>
      <c r="AJ213" s="226"/>
    </row>
    <row r="214" spans="11:36" ht="15.75" customHeight="1">
      <c r="K214" s="225"/>
      <c r="L214" s="225"/>
      <c r="M214" s="225"/>
      <c r="N214" s="225"/>
      <c r="O214" s="225"/>
      <c r="P214" s="225"/>
      <c r="Q214" s="225"/>
      <c r="R214" s="225"/>
      <c r="S214" s="225"/>
      <c r="T214" s="225"/>
      <c r="U214" s="225"/>
      <c r="V214" s="225"/>
      <c r="W214" s="225"/>
      <c r="X214" s="225"/>
      <c r="Y214" s="225"/>
      <c r="Z214" s="225"/>
      <c r="AA214" s="225"/>
      <c r="AB214" s="226"/>
      <c r="AC214" s="226"/>
      <c r="AD214" s="226"/>
      <c r="AE214" s="226"/>
      <c r="AF214" s="226"/>
      <c r="AG214" s="226"/>
      <c r="AH214" s="226"/>
      <c r="AI214" s="226"/>
      <c r="AJ214" s="226"/>
    </row>
    <row r="215" spans="11:36" ht="15.75" customHeight="1">
      <c r="K215" s="225"/>
      <c r="L215" s="225"/>
      <c r="M215" s="225"/>
      <c r="N215" s="225"/>
      <c r="O215" s="225"/>
      <c r="P215" s="225"/>
      <c r="Q215" s="225"/>
      <c r="R215" s="225"/>
      <c r="S215" s="225"/>
      <c r="T215" s="225"/>
      <c r="U215" s="225"/>
      <c r="V215" s="225"/>
      <c r="W215" s="225"/>
      <c r="X215" s="225"/>
      <c r="Y215" s="225"/>
      <c r="Z215" s="225"/>
      <c r="AA215" s="225"/>
      <c r="AB215" s="226"/>
      <c r="AC215" s="226"/>
      <c r="AD215" s="226"/>
      <c r="AE215" s="226"/>
      <c r="AF215" s="226"/>
      <c r="AG215" s="226"/>
      <c r="AH215" s="226"/>
      <c r="AI215" s="226"/>
      <c r="AJ215" s="226"/>
    </row>
    <row r="216" spans="11:36" ht="15.75" customHeight="1">
      <c r="K216" s="225"/>
      <c r="L216" s="225"/>
      <c r="M216" s="225"/>
      <c r="N216" s="225"/>
      <c r="O216" s="225"/>
      <c r="P216" s="225"/>
      <c r="Q216" s="225"/>
      <c r="R216" s="225"/>
      <c r="S216" s="225"/>
      <c r="T216" s="225"/>
      <c r="U216" s="225"/>
      <c r="V216" s="225"/>
      <c r="W216" s="225"/>
      <c r="X216" s="225"/>
      <c r="Y216" s="225"/>
      <c r="Z216" s="225"/>
      <c r="AA216" s="225"/>
      <c r="AB216" s="226"/>
      <c r="AC216" s="226"/>
      <c r="AD216" s="226"/>
      <c r="AE216" s="226"/>
      <c r="AF216" s="226"/>
      <c r="AG216" s="226"/>
      <c r="AH216" s="226"/>
      <c r="AI216" s="226"/>
      <c r="AJ216" s="226"/>
    </row>
    <row r="217" spans="11:36" ht="15.75" customHeight="1">
      <c r="K217" s="225"/>
      <c r="L217" s="225"/>
      <c r="M217" s="225"/>
      <c r="N217" s="225"/>
      <c r="O217" s="225"/>
      <c r="P217" s="225"/>
      <c r="Q217" s="225"/>
      <c r="R217" s="225"/>
      <c r="S217" s="225"/>
      <c r="T217" s="225"/>
      <c r="U217" s="225"/>
      <c r="V217" s="225"/>
      <c r="W217" s="225"/>
      <c r="X217" s="225"/>
      <c r="Y217" s="225"/>
      <c r="Z217" s="225"/>
      <c r="AA217" s="225"/>
      <c r="AB217" s="226"/>
      <c r="AC217" s="226"/>
      <c r="AD217" s="226"/>
      <c r="AE217" s="226"/>
      <c r="AF217" s="226"/>
      <c r="AG217" s="226"/>
      <c r="AH217" s="226"/>
      <c r="AI217" s="226"/>
      <c r="AJ217" s="226"/>
    </row>
    <row r="218" spans="11:36" ht="15.75" customHeight="1">
      <c r="K218" s="225"/>
      <c r="L218" s="225"/>
      <c r="M218" s="225"/>
      <c r="N218" s="225"/>
      <c r="O218" s="225"/>
      <c r="P218" s="225"/>
      <c r="Q218" s="225"/>
      <c r="R218" s="225"/>
      <c r="S218" s="225"/>
      <c r="T218" s="225"/>
      <c r="U218" s="225"/>
      <c r="V218" s="225"/>
      <c r="W218" s="225"/>
      <c r="X218" s="225"/>
      <c r="Y218" s="225"/>
      <c r="Z218" s="225"/>
      <c r="AA218" s="225"/>
      <c r="AB218" s="226"/>
      <c r="AC218" s="226"/>
      <c r="AD218" s="226"/>
      <c r="AE218" s="226"/>
      <c r="AF218" s="226"/>
      <c r="AG218" s="226"/>
      <c r="AH218" s="226"/>
      <c r="AI218" s="226"/>
      <c r="AJ218" s="226"/>
    </row>
    <row r="219" spans="11:36" ht="15.75" customHeight="1">
      <c r="K219" s="225"/>
      <c r="L219" s="225"/>
      <c r="M219" s="225"/>
      <c r="N219" s="225"/>
      <c r="O219" s="225"/>
      <c r="P219" s="225"/>
      <c r="Q219" s="225"/>
      <c r="R219" s="225"/>
      <c r="S219" s="225"/>
      <c r="T219" s="225"/>
      <c r="U219" s="225"/>
      <c r="V219" s="225"/>
      <c r="W219" s="225"/>
      <c r="X219" s="225"/>
      <c r="Y219" s="225"/>
      <c r="Z219" s="225"/>
      <c r="AA219" s="225"/>
      <c r="AB219" s="226"/>
      <c r="AC219" s="226"/>
      <c r="AD219" s="226"/>
      <c r="AE219" s="226"/>
      <c r="AF219" s="226"/>
      <c r="AG219" s="226"/>
      <c r="AH219" s="226"/>
      <c r="AI219" s="226"/>
      <c r="AJ219" s="226"/>
    </row>
    <row r="220" spans="11:36" ht="15.75" customHeight="1">
      <c r="K220" s="225"/>
      <c r="L220" s="225"/>
      <c r="M220" s="225"/>
      <c r="N220" s="225"/>
      <c r="O220" s="225"/>
      <c r="P220" s="225"/>
      <c r="Q220" s="225"/>
      <c r="R220" s="225"/>
      <c r="S220" s="225"/>
      <c r="T220" s="225"/>
      <c r="U220" s="225"/>
      <c r="V220" s="225"/>
      <c r="W220" s="225"/>
      <c r="X220" s="225"/>
      <c r="Y220" s="225"/>
      <c r="Z220" s="225"/>
      <c r="AA220" s="225"/>
      <c r="AB220" s="226"/>
      <c r="AC220" s="226"/>
      <c r="AD220" s="226"/>
      <c r="AE220" s="226"/>
      <c r="AF220" s="226"/>
      <c r="AG220" s="226"/>
      <c r="AH220" s="226"/>
      <c r="AI220" s="226"/>
      <c r="AJ220" s="226"/>
    </row>
    <row r="221" spans="11:36" ht="15.75" customHeight="1">
      <c r="K221" s="225"/>
      <c r="L221" s="225"/>
      <c r="M221" s="225"/>
      <c r="N221" s="225"/>
      <c r="O221" s="225"/>
      <c r="P221" s="225"/>
      <c r="Q221" s="225"/>
      <c r="R221" s="225"/>
      <c r="S221" s="225"/>
      <c r="T221" s="225"/>
      <c r="U221" s="225"/>
      <c r="V221" s="225"/>
      <c r="W221" s="225"/>
      <c r="X221" s="225"/>
      <c r="Y221" s="225"/>
      <c r="Z221" s="225"/>
      <c r="AA221" s="225"/>
      <c r="AB221" s="226"/>
      <c r="AC221" s="226"/>
      <c r="AD221" s="226"/>
      <c r="AE221" s="226"/>
      <c r="AF221" s="226"/>
      <c r="AG221" s="226"/>
      <c r="AH221" s="226"/>
      <c r="AI221" s="226"/>
      <c r="AJ221" s="226"/>
    </row>
    <row r="222" spans="11:36" ht="15.75" customHeight="1">
      <c r="K222" s="225"/>
      <c r="L222" s="225"/>
      <c r="M222" s="225"/>
      <c r="N222" s="225"/>
      <c r="O222" s="225"/>
      <c r="P222" s="225"/>
      <c r="Q222" s="225"/>
      <c r="R222" s="225"/>
      <c r="S222" s="225"/>
      <c r="T222" s="225"/>
      <c r="U222" s="225"/>
      <c r="V222" s="225"/>
      <c r="W222" s="225"/>
      <c r="X222" s="225"/>
      <c r="Y222" s="225"/>
      <c r="Z222" s="225"/>
      <c r="AA222" s="225"/>
      <c r="AB222" s="226"/>
      <c r="AC222" s="226"/>
      <c r="AD222" s="226"/>
      <c r="AE222" s="226"/>
      <c r="AF222" s="226"/>
      <c r="AG222" s="226"/>
      <c r="AH222" s="226"/>
      <c r="AI222" s="226"/>
      <c r="AJ222" s="226"/>
    </row>
    <row r="223" spans="11:36" ht="15.75" customHeight="1">
      <c r="K223" s="225"/>
      <c r="L223" s="225"/>
      <c r="M223" s="225"/>
      <c r="N223" s="225"/>
      <c r="O223" s="225"/>
      <c r="P223" s="225"/>
      <c r="Q223" s="225"/>
      <c r="R223" s="225"/>
      <c r="S223" s="225"/>
      <c r="T223" s="225"/>
      <c r="U223" s="225"/>
      <c r="V223" s="225"/>
      <c r="W223" s="225"/>
      <c r="X223" s="225"/>
      <c r="Y223" s="225"/>
      <c r="Z223" s="225"/>
      <c r="AA223" s="225"/>
      <c r="AB223" s="226"/>
      <c r="AC223" s="226"/>
      <c r="AD223" s="226"/>
      <c r="AE223" s="226"/>
      <c r="AF223" s="226"/>
      <c r="AG223" s="226"/>
      <c r="AH223" s="226"/>
      <c r="AI223" s="226"/>
      <c r="AJ223" s="226"/>
    </row>
    <row r="224" spans="11:36" ht="15.75" customHeight="1">
      <c r="K224" s="225"/>
      <c r="L224" s="225"/>
      <c r="M224" s="225"/>
      <c r="N224" s="225"/>
      <c r="O224" s="225"/>
      <c r="P224" s="225"/>
      <c r="Q224" s="225"/>
      <c r="R224" s="225"/>
      <c r="S224" s="225"/>
      <c r="T224" s="225"/>
      <c r="U224" s="225"/>
      <c r="V224" s="225"/>
      <c r="W224" s="225"/>
      <c r="X224" s="225"/>
      <c r="Y224" s="225"/>
      <c r="Z224" s="225"/>
      <c r="AA224" s="225"/>
      <c r="AB224" s="226"/>
      <c r="AC224" s="226"/>
      <c r="AD224" s="226"/>
      <c r="AE224" s="226"/>
      <c r="AF224" s="226"/>
      <c r="AG224" s="226"/>
      <c r="AH224" s="226"/>
      <c r="AI224" s="226"/>
      <c r="AJ224" s="226"/>
    </row>
    <row r="225" spans="11:36" ht="15.75" customHeight="1">
      <c r="K225" s="225"/>
      <c r="L225" s="225"/>
      <c r="M225" s="225"/>
      <c r="N225" s="225"/>
      <c r="O225" s="225"/>
      <c r="P225" s="225"/>
      <c r="Q225" s="225"/>
      <c r="R225" s="225"/>
      <c r="S225" s="225"/>
      <c r="T225" s="225"/>
      <c r="U225" s="225"/>
      <c r="V225" s="225"/>
      <c r="W225" s="225"/>
      <c r="X225" s="225"/>
      <c r="Y225" s="225"/>
      <c r="Z225" s="225"/>
      <c r="AA225" s="225"/>
      <c r="AB225" s="226"/>
      <c r="AC225" s="226"/>
      <c r="AD225" s="226"/>
      <c r="AE225" s="226"/>
      <c r="AF225" s="226"/>
      <c r="AG225" s="226"/>
      <c r="AH225" s="226"/>
      <c r="AI225" s="226"/>
      <c r="AJ225" s="226"/>
    </row>
    <row r="226" spans="11:36" ht="15.75" customHeight="1">
      <c r="K226" s="225"/>
      <c r="L226" s="225"/>
      <c r="M226" s="225"/>
      <c r="N226" s="225"/>
      <c r="O226" s="225"/>
      <c r="P226" s="225"/>
      <c r="Q226" s="225"/>
      <c r="R226" s="225"/>
      <c r="S226" s="225"/>
      <c r="T226" s="225"/>
      <c r="U226" s="225"/>
      <c r="V226" s="225"/>
      <c r="W226" s="225"/>
      <c r="X226" s="225"/>
      <c r="Y226" s="225"/>
      <c r="Z226" s="225"/>
      <c r="AA226" s="225"/>
      <c r="AB226" s="226"/>
      <c r="AC226" s="226"/>
      <c r="AD226" s="226"/>
      <c r="AE226" s="226"/>
      <c r="AF226" s="226"/>
      <c r="AG226" s="226"/>
      <c r="AH226" s="226"/>
      <c r="AI226" s="226"/>
      <c r="AJ226" s="226"/>
    </row>
    <row r="227" spans="11:36" ht="15.75" customHeight="1">
      <c r="K227" s="225"/>
      <c r="L227" s="225"/>
      <c r="M227" s="225"/>
      <c r="N227" s="225"/>
      <c r="O227" s="225"/>
      <c r="P227" s="225"/>
      <c r="Q227" s="225"/>
      <c r="R227" s="225"/>
      <c r="S227" s="225"/>
      <c r="T227" s="225"/>
      <c r="U227" s="225"/>
      <c r="V227" s="225"/>
      <c r="W227" s="225"/>
      <c r="X227" s="225"/>
      <c r="Y227" s="225"/>
      <c r="Z227" s="225"/>
      <c r="AA227" s="225"/>
      <c r="AB227" s="226"/>
      <c r="AC227" s="226"/>
      <c r="AD227" s="226"/>
      <c r="AE227" s="226"/>
      <c r="AF227" s="226"/>
      <c r="AG227" s="226"/>
      <c r="AH227" s="226"/>
      <c r="AI227" s="226"/>
      <c r="AJ227" s="226"/>
    </row>
    <row r="228" spans="11:36" ht="15.75" customHeight="1">
      <c r="K228" s="225"/>
      <c r="L228" s="225"/>
      <c r="M228" s="225"/>
      <c r="N228" s="225"/>
      <c r="O228" s="225"/>
      <c r="P228" s="225"/>
      <c r="Q228" s="225"/>
      <c r="R228" s="225"/>
      <c r="S228" s="225"/>
      <c r="T228" s="225"/>
      <c r="U228" s="225"/>
      <c r="V228" s="225"/>
      <c r="W228" s="225"/>
      <c r="X228" s="225"/>
      <c r="Y228" s="225"/>
      <c r="Z228" s="225"/>
      <c r="AA228" s="225"/>
      <c r="AB228" s="226"/>
      <c r="AC228" s="226"/>
      <c r="AD228" s="226"/>
      <c r="AE228" s="226"/>
      <c r="AF228" s="226"/>
      <c r="AG228" s="226"/>
      <c r="AH228" s="226"/>
      <c r="AI228" s="226"/>
      <c r="AJ228" s="226"/>
    </row>
    <row r="229" spans="11:36" ht="15.75" customHeight="1">
      <c r="K229" s="225"/>
      <c r="L229" s="225"/>
      <c r="M229" s="225"/>
      <c r="N229" s="225"/>
      <c r="O229" s="225"/>
      <c r="P229" s="225"/>
      <c r="Q229" s="225"/>
      <c r="R229" s="225"/>
      <c r="S229" s="225"/>
      <c r="T229" s="225"/>
      <c r="U229" s="225"/>
      <c r="V229" s="225"/>
      <c r="W229" s="225"/>
      <c r="X229" s="225"/>
      <c r="Y229" s="225"/>
      <c r="Z229" s="225"/>
      <c r="AA229" s="225"/>
      <c r="AB229" s="226"/>
      <c r="AC229" s="226"/>
      <c r="AD229" s="226"/>
      <c r="AE229" s="226"/>
      <c r="AF229" s="226"/>
      <c r="AG229" s="226"/>
      <c r="AH229" s="226"/>
      <c r="AI229" s="226"/>
      <c r="AJ229" s="226"/>
    </row>
    <row r="230" spans="11:36" ht="15.75" customHeight="1">
      <c r="K230" s="225"/>
      <c r="L230" s="225"/>
      <c r="M230" s="225"/>
      <c r="N230" s="225"/>
      <c r="O230" s="225"/>
      <c r="P230" s="225"/>
      <c r="Q230" s="225"/>
      <c r="R230" s="225"/>
      <c r="S230" s="225"/>
      <c r="T230" s="225"/>
      <c r="U230" s="225"/>
      <c r="V230" s="225"/>
      <c r="W230" s="225"/>
      <c r="X230" s="225"/>
      <c r="Y230" s="225"/>
      <c r="Z230" s="225"/>
      <c r="AA230" s="225"/>
      <c r="AB230" s="226"/>
      <c r="AC230" s="226"/>
      <c r="AD230" s="226"/>
      <c r="AE230" s="226"/>
      <c r="AF230" s="226"/>
      <c r="AG230" s="226"/>
      <c r="AH230" s="226"/>
      <c r="AI230" s="226"/>
      <c r="AJ230" s="226"/>
    </row>
    <row r="231" spans="11:36" ht="15.75" customHeight="1">
      <c r="K231" s="225"/>
      <c r="L231" s="225"/>
      <c r="M231" s="225"/>
      <c r="N231" s="225"/>
      <c r="O231" s="225"/>
      <c r="P231" s="225"/>
      <c r="Q231" s="225"/>
      <c r="R231" s="225"/>
      <c r="S231" s="225"/>
      <c r="T231" s="225"/>
      <c r="U231" s="225"/>
      <c r="V231" s="225"/>
      <c r="W231" s="225"/>
      <c r="X231" s="225"/>
      <c r="Y231" s="225"/>
      <c r="Z231" s="225"/>
      <c r="AA231" s="225"/>
      <c r="AB231" s="226"/>
      <c r="AC231" s="226"/>
      <c r="AD231" s="226"/>
      <c r="AE231" s="226"/>
      <c r="AF231" s="226"/>
      <c r="AG231" s="226"/>
      <c r="AH231" s="226"/>
      <c r="AI231" s="226"/>
      <c r="AJ231" s="226"/>
    </row>
    <row r="232" spans="11:36" ht="15.75" customHeight="1">
      <c r="K232" s="225"/>
      <c r="L232" s="225"/>
      <c r="M232" s="225"/>
      <c r="N232" s="225"/>
      <c r="O232" s="225"/>
      <c r="P232" s="225"/>
      <c r="Q232" s="225"/>
      <c r="R232" s="225"/>
      <c r="S232" s="225"/>
      <c r="T232" s="225"/>
      <c r="U232" s="225"/>
      <c r="V232" s="225"/>
      <c r="W232" s="225"/>
      <c r="X232" s="225"/>
      <c r="Y232" s="225"/>
      <c r="Z232" s="225"/>
      <c r="AA232" s="225"/>
      <c r="AB232" s="226"/>
      <c r="AC232" s="226"/>
      <c r="AD232" s="226"/>
      <c r="AE232" s="226"/>
      <c r="AF232" s="226"/>
      <c r="AG232" s="226"/>
      <c r="AH232" s="226"/>
      <c r="AI232" s="226"/>
      <c r="AJ232" s="226"/>
    </row>
    <row r="233" spans="11:36" ht="15.75" customHeight="1">
      <c r="K233" s="225"/>
      <c r="L233" s="225"/>
      <c r="M233" s="225"/>
      <c r="N233" s="225"/>
      <c r="O233" s="225"/>
      <c r="P233" s="225"/>
      <c r="Q233" s="225"/>
      <c r="R233" s="225"/>
      <c r="S233" s="225"/>
      <c r="T233" s="225"/>
      <c r="U233" s="225"/>
      <c r="V233" s="225"/>
      <c r="W233" s="225"/>
      <c r="X233" s="225"/>
      <c r="Y233" s="225"/>
      <c r="Z233" s="225"/>
      <c r="AA233" s="225"/>
      <c r="AB233" s="226"/>
      <c r="AC233" s="226"/>
      <c r="AD233" s="226"/>
      <c r="AE233" s="226"/>
      <c r="AF233" s="226"/>
      <c r="AG233" s="226"/>
      <c r="AH233" s="226"/>
      <c r="AI233" s="226"/>
      <c r="AJ233" s="226"/>
    </row>
    <row r="234" spans="11:36" ht="15.75" customHeight="1">
      <c r="K234" s="225"/>
      <c r="L234" s="225"/>
      <c r="M234" s="225"/>
      <c r="N234" s="225"/>
      <c r="O234" s="225"/>
      <c r="P234" s="225"/>
      <c r="Q234" s="225"/>
      <c r="R234" s="225"/>
      <c r="S234" s="225"/>
      <c r="T234" s="225"/>
      <c r="U234" s="225"/>
      <c r="V234" s="225"/>
      <c r="W234" s="225"/>
      <c r="X234" s="225"/>
      <c r="Y234" s="225"/>
      <c r="Z234" s="225"/>
      <c r="AA234" s="225"/>
      <c r="AB234" s="226"/>
      <c r="AC234" s="226"/>
      <c r="AD234" s="226"/>
      <c r="AE234" s="226"/>
      <c r="AF234" s="226"/>
      <c r="AG234" s="226"/>
      <c r="AH234" s="226"/>
      <c r="AI234" s="226"/>
      <c r="AJ234" s="226"/>
    </row>
    <row r="235" spans="11:36" ht="15.75" customHeight="1">
      <c r="K235" s="225"/>
      <c r="L235" s="225"/>
      <c r="M235" s="225"/>
      <c r="N235" s="225"/>
      <c r="O235" s="225"/>
      <c r="P235" s="225"/>
      <c r="Q235" s="225"/>
      <c r="R235" s="225"/>
      <c r="S235" s="225"/>
      <c r="T235" s="225"/>
      <c r="U235" s="225"/>
      <c r="V235" s="225"/>
      <c r="W235" s="225"/>
      <c r="X235" s="225"/>
      <c r="Y235" s="225"/>
      <c r="Z235" s="225"/>
      <c r="AA235" s="225"/>
      <c r="AB235" s="226"/>
      <c r="AC235" s="226"/>
      <c r="AD235" s="226"/>
      <c r="AE235" s="226"/>
      <c r="AF235" s="226"/>
      <c r="AG235" s="226"/>
      <c r="AH235" s="226"/>
      <c r="AI235" s="226"/>
      <c r="AJ235" s="226"/>
    </row>
    <row r="236" spans="11:36" ht="15.75" customHeight="1">
      <c r="K236" s="225"/>
      <c r="L236" s="225"/>
      <c r="M236" s="225"/>
      <c r="N236" s="225"/>
      <c r="O236" s="225"/>
      <c r="P236" s="225"/>
      <c r="Q236" s="225"/>
      <c r="R236" s="225"/>
      <c r="S236" s="225"/>
      <c r="T236" s="225"/>
      <c r="U236" s="225"/>
      <c r="V236" s="225"/>
      <c r="W236" s="225"/>
      <c r="X236" s="225"/>
      <c r="Y236" s="225"/>
      <c r="Z236" s="225"/>
      <c r="AA236" s="225"/>
      <c r="AB236" s="226"/>
      <c r="AC236" s="226"/>
      <c r="AD236" s="226"/>
      <c r="AE236" s="226"/>
      <c r="AF236" s="226"/>
      <c r="AG236" s="226"/>
      <c r="AH236" s="226"/>
      <c r="AI236" s="226"/>
      <c r="AJ236" s="226"/>
    </row>
    <row r="237" spans="11:36" ht="15.75" customHeight="1">
      <c r="K237" s="225"/>
      <c r="L237" s="225"/>
      <c r="M237" s="225"/>
      <c r="N237" s="225"/>
      <c r="O237" s="225"/>
      <c r="P237" s="225"/>
      <c r="Q237" s="225"/>
      <c r="R237" s="225"/>
      <c r="S237" s="225"/>
      <c r="T237" s="225"/>
      <c r="U237" s="225"/>
      <c r="V237" s="225"/>
      <c r="W237" s="225"/>
      <c r="X237" s="225"/>
      <c r="Y237" s="225"/>
      <c r="Z237" s="225"/>
      <c r="AA237" s="225"/>
      <c r="AB237" s="226"/>
      <c r="AC237" s="226"/>
      <c r="AD237" s="226"/>
      <c r="AE237" s="226"/>
      <c r="AF237" s="226"/>
      <c r="AG237" s="226"/>
      <c r="AH237" s="226"/>
      <c r="AI237" s="226"/>
      <c r="AJ237" s="226"/>
    </row>
    <row r="238" spans="11:36" ht="15.75" customHeight="1">
      <c r="K238" s="225"/>
      <c r="L238" s="225"/>
      <c r="M238" s="225"/>
      <c r="N238" s="225"/>
      <c r="O238" s="225"/>
      <c r="P238" s="225"/>
      <c r="Q238" s="225"/>
      <c r="R238" s="225"/>
      <c r="S238" s="225"/>
      <c r="T238" s="225"/>
      <c r="U238" s="225"/>
      <c r="V238" s="225"/>
      <c r="W238" s="225"/>
      <c r="X238" s="225"/>
      <c r="Y238" s="225"/>
      <c r="Z238" s="225"/>
      <c r="AA238" s="225"/>
      <c r="AB238" s="226"/>
      <c r="AC238" s="226"/>
      <c r="AD238" s="226"/>
      <c r="AE238" s="226"/>
      <c r="AF238" s="226"/>
      <c r="AG238" s="226"/>
      <c r="AH238" s="226"/>
      <c r="AI238" s="226"/>
      <c r="AJ238" s="226"/>
    </row>
    <row r="239" spans="11:36" ht="15.75" customHeight="1">
      <c r="K239" s="225"/>
      <c r="L239" s="225"/>
      <c r="M239" s="225"/>
      <c r="N239" s="225"/>
      <c r="O239" s="225"/>
      <c r="P239" s="225"/>
      <c r="Q239" s="225"/>
      <c r="R239" s="225"/>
      <c r="S239" s="225"/>
      <c r="T239" s="225"/>
      <c r="U239" s="225"/>
      <c r="V239" s="225"/>
      <c r="W239" s="225"/>
      <c r="X239" s="225"/>
      <c r="Y239" s="225"/>
      <c r="Z239" s="225"/>
      <c r="AA239" s="225"/>
      <c r="AB239" s="226"/>
      <c r="AC239" s="226"/>
      <c r="AD239" s="226"/>
      <c r="AE239" s="226"/>
      <c r="AF239" s="226"/>
      <c r="AG239" s="226"/>
      <c r="AH239" s="226"/>
      <c r="AI239" s="226"/>
      <c r="AJ239" s="226"/>
    </row>
    <row r="240" spans="11:36" ht="15.75" customHeight="1">
      <c r="K240" s="225"/>
      <c r="L240" s="225"/>
      <c r="M240" s="225"/>
      <c r="N240" s="225"/>
      <c r="O240" s="225"/>
      <c r="P240" s="225"/>
      <c r="Q240" s="225"/>
      <c r="R240" s="225"/>
      <c r="S240" s="225"/>
      <c r="T240" s="225"/>
      <c r="U240" s="225"/>
      <c r="V240" s="225"/>
      <c r="W240" s="225"/>
      <c r="X240" s="225"/>
      <c r="Y240" s="225"/>
      <c r="Z240" s="225"/>
      <c r="AA240" s="225"/>
      <c r="AB240" s="226"/>
      <c r="AC240" s="226"/>
      <c r="AD240" s="226"/>
      <c r="AE240" s="226"/>
      <c r="AF240" s="226"/>
      <c r="AG240" s="226"/>
      <c r="AH240" s="226"/>
      <c r="AI240" s="226"/>
      <c r="AJ240" s="226"/>
    </row>
    <row r="241" spans="11:36" ht="15.75" customHeight="1">
      <c r="K241" s="225"/>
      <c r="L241" s="225"/>
      <c r="M241" s="225"/>
      <c r="N241" s="225"/>
      <c r="O241" s="225"/>
      <c r="P241" s="225"/>
      <c r="Q241" s="225"/>
      <c r="R241" s="225"/>
      <c r="S241" s="225"/>
      <c r="T241" s="225"/>
      <c r="U241" s="225"/>
      <c r="V241" s="225"/>
      <c r="W241" s="225"/>
      <c r="X241" s="225"/>
      <c r="Y241" s="225"/>
      <c r="Z241" s="225"/>
      <c r="AA241" s="225"/>
      <c r="AB241" s="226"/>
      <c r="AC241" s="226"/>
      <c r="AD241" s="226"/>
      <c r="AE241" s="226"/>
      <c r="AF241" s="226"/>
      <c r="AG241" s="226"/>
      <c r="AH241" s="226"/>
      <c r="AI241" s="226"/>
      <c r="AJ241" s="226"/>
    </row>
    <row r="242" spans="11:36" ht="15.75" customHeight="1">
      <c r="K242" s="225"/>
      <c r="L242" s="225"/>
      <c r="M242" s="225"/>
      <c r="N242" s="225"/>
      <c r="O242" s="225"/>
      <c r="P242" s="225"/>
      <c r="Q242" s="225"/>
      <c r="R242" s="225"/>
      <c r="S242" s="225"/>
      <c r="T242" s="225"/>
      <c r="U242" s="225"/>
      <c r="V242" s="225"/>
      <c r="W242" s="225"/>
      <c r="X242" s="225"/>
      <c r="Y242" s="225"/>
      <c r="Z242" s="225"/>
      <c r="AA242" s="225"/>
      <c r="AB242" s="226"/>
      <c r="AC242" s="226"/>
      <c r="AD242" s="226"/>
      <c r="AE242" s="226"/>
      <c r="AF242" s="226"/>
      <c r="AG242" s="226"/>
      <c r="AH242" s="226"/>
      <c r="AI242" s="226"/>
      <c r="AJ242" s="226"/>
    </row>
    <row r="243" spans="11:36" ht="15.75" customHeight="1">
      <c r="K243" s="225"/>
      <c r="L243" s="225"/>
      <c r="M243" s="225"/>
      <c r="N243" s="225"/>
      <c r="O243" s="225"/>
      <c r="P243" s="225"/>
      <c r="Q243" s="225"/>
      <c r="R243" s="225"/>
      <c r="S243" s="225"/>
      <c r="T243" s="225"/>
      <c r="U243" s="225"/>
      <c r="V243" s="225"/>
      <c r="W243" s="225"/>
      <c r="X243" s="225"/>
      <c r="Y243" s="225"/>
      <c r="Z243" s="225"/>
      <c r="AA243" s="225"/>
      <c r="AB243" s="226"/>
      <c r="AC243" s="226"/>
      <c r="AD243" s="226"/>
      <c r="AE243" s="226"/>
      <c r="AF243" s="226"/>
      <c r="AG243" s="226"/>
      <c r="AH243" s="226"/>
      <c r="AI243" s="226"/>
      <c r="AJ243" s="226"/>
    </row>
    <row r="244" spans="11:36" ht="15.75" customHeight="1">
      <c r="K244" s="225"/>
      <c r="L244" s="225"/>
      <c r="M244" s="225"/>
      <c r="N244" s="225"/>
      <c r="O244" s="225"/>
      <c r="P244" s="225"/>
      <c r="Q244" s="225"/>
      <c r="R244" s="225"/>
      <c r="S244" s="225"/>
      <c r="T244" s="225"/>
      <c r="U244" s="225"/>
      <c r="V244" s="225"/>
      <c r="W244" s="225"/>
      <c r="X244" s="225"/>
      <c r="Y244" s="225"/>
      <c r="Z244" s="225"/>
      <c r="AA244" s="225"/>
      <c r="AB244" s="226"/>
      <c r="AC244" s="226"/>
      <c r="AD244" s="226"/>
      <c r="AE244" s="226"/>
      <c r="AF244" s="226"/>
      <c r="AG244" s="226"/>
      <c r="AH244" s="226"/>
      <c r="AI244" s="226"/>
      <c r="AJ244" s="226"/>
    </row>
    <row r="245" spans="11:36" ht="15.75" customHeight="1">
      <c r="K245" s="225"/>
      <c r="L245" s="225"/>
      <c r="M245" s="225"/>
      <c r="N245" s="225"/>
      <c r="O245" s="225"/>
      <c r="P245" s="225"/>
      <c r="Q245" s="225"/>
      <c r="R245" s="225"/>
      <c r="S245" s="225"/>
      <c r="T245" s="225"/>
      <c r="U245" s="225"/>
      <c r="V245" s="225"/>
      <c r="W245" s="225"/>
      <c r="X245" s="225"/>
      <c r="Y245" s="225"/>
      <c r="Z245" s="225"/>
      <c r="AA245" s="225"/>
      <c r="AB245" s="226"/>
      <c r="AC245" s="226"/>
      <c r="AD245" s="226"/>
      <c r="AE245" s="226"/>
      <c r="AF245" s="226"/>
      <c r="AG245" s="226"/>
      <c r="AH245" s="226"/>
      <c r="AI245" s="226"/>
      <c r="AJ245" s="226"/>
    </row>
    <row r="246" spans="11:36" ht="15.75" customHeight="1">
      <c r="K246" s="225"/>
      <c r="L246" s="225"/>
      <c r="M246" s="225"/>
      <c r="N246" s="225"/>
      <c r="O246" s="225"/>
      <c r="P246" s="225"/>
      <c r="Q246" s="225"/>
      <c r="R246" s="225"/>
      <c r="S246" s="225"/>
      <c r="T246" s="225"/>
      <c r="U246" s="225"/>
      <c r="V246" s="225"/>
      <c r="W246" s="225"/>
      <c r="X246" s="225"/>
      <c r="Y246" s="225"/>
      <c r="Z246" s="225"/>
      <c r="AA246" s="225"/>
      <c r="AB246" s="226"/>
      <c r="AC246" s="226"/>
      <c r="AD246" s="226"/>
      <c r="AE246" s="226"/>
      <c r="AF246" s="226"/>
      <c r="AG246" s="226"/>
      <c r="AH246" s="226"/>
      <c r="AI246" s="226"/>
      <c r="AJ246" s="226"/>
    </row>
    <row r="247" spans="11:36" ht="15.75" customHeight="1">
      <c r="K247" s="225"/>
      <c r="L247" s="225"/>
      <c r="M247" s="225"/>
      <c r="N247" s="225"/>
      <c r="O247" s="225"/>
      <c r="P247" s="225"/>
      <c r="Q247" s="225"/>
      <c r="R247" s="225"/>
      <c r="S247" s="225"/>
      <c r="T247" s="225"/>
      <c r="U247" s="225"/>
      <c r="V247" s="225"/>
      <c r="W247" s="225"/>
      <c r="X247" s="225"/>
      <c r="Y247" s="225"/>
      <c r="Z247" s="225"/>
      <c r="AA247" s="225"/>
      <c r="AB247" s="226"/>
      <c r="AC247" s="226"/>
      <c r="AD247" s="226"/>
      <c r="AE247" s="226"/>
      <c r="AF247" s="226"/>
      <c r="AG247" s="226"/>
      <c r="AH247" s="226"/>
      <c r="AI247" s="226"/>
      <c r="AJ247" s="226"/>
    </row>
    <row r="248" spans="11:36" ht="15.75" customHeight="1">
      <c r="K248" s="225"/>
      <c r="L248" s="225"/>
      <c r="M248" s="225"/>
      <c r="N248" s="225"/>
      <c r="O248" s="225"/>
      <c r="P248" s="225"/>
      <c r="Q248" s="225"/>
      <c r="R248" s="225"/>
      <c r="S248" s="225"/>
      <c r="T248" s="225"/>
      <c r="U248" s="225"/>
      <c r="V248" s="225"/>
      <c r="W248" s="225"/>
      <c r="X248" s="225"/>
      <c r="Y248" s="225"/>
      <c r="Z248" s="225"/>
      <c r="AA248" s="225"/>
      <c r="AB248" s="226"/>
      <c r="AC248" s="226"/>
      <c r="AD248" s="226"/>
      <c r="AE248" s="226"/>
      <c r="AF248" s="226"/>
      <c r="AG248" s="226"/>
      <c r="AH248" s="226"/>
      <c r="AI248" s="226"/>
      <c r="AJ248" s="226"/>
    </row>
    <row r="249" spans="11:36" ht="15.75" customHeight="1">
      <c r="K249" s="225"/>
      <c r="L249" s="225"/>
      <c r="M249" s="225"/>
      <c r="N249" s="225"/>
      <c r="O249" s="225"/>
      <c r="P249" s="225"/>
      <c r="Q249" s="225"/>
      <c r="R249" s="225"/>
      <c r="S249" s="225"/>
      <c r="T249" s="225"/>
      <c r="U249" s="225"/>
      <c r="V249" s="225"/>
      <c r="W249" s="225"/>
      <c r="X249" s="225"/>
      <c r="Y249" s="225"/>
      <c r="Z249" s="225"/>
      <c r="AA249" s="225"/>
      <c r="AB249" s="226"/>
      <c r="AC249" s="226"/>
      <c r="AD249" s="226"/>
      <c r="AE249" s="226"/>
      <c r="AF249" s="226"/>
      <c r="AG249" s="226"/>
      <c r="AH249" s="226"/>
      <c r="AI249" s="226"/>
      <c r="AJ249" s="226"/>
    </row>
    <row r="250" spans="11:36" ht="15.75" customHeight="1">
      <c r="K250" s="225"/>
      <c r="L250" s="225"/>
      <c r="M250" s="225"/>
      <c r="N250" s="225"/>
      <c r="O250" s="225"/>
      <c r="P250" s="225"/>
      <c r="Q250" s="225"/>
      <c r="R250" s="225"/>
      <c r="S250" s="225"/>
      <c r="T250" s="225"/>
      <c r="U250" s="225"/>
      <c r="V250" s="225"/>
      <c r="W250" s="225"/>
      <c r="X250" s="225"/>
      <c r="Y250" s="225"/>
      <c r="Z250" s="225"/>
      <c r="AA250" s="225"/>
      <c r="AB250" s="226"/>
      <c r="AC250" s="226"/>
      <c r="AD250" s="226"/>
      <c r="AE250" s="226"/>
      <c r="AF250" s="226"/>
      <c r="AG250" s="226"/>
      <c r="AH250" s="226"/>
      <c r="AI250" s="226"/>
      <c r="AJ250" s="226"/>
    </row>
    <row r="251" spans="11:36" ht="15.75" customHeight="1">
      <c r="K251" s="225"/>
      <c r="L251" s="225"/>
      <c r="M251" s="225"/>
      <c r="N251" s="225"/>
      <c r="O251" s="225"/>
      <c r="P251" s="225"/>
      <c r="Q251" s="225"/>
      <c r="R251" s="225"/>
      <c r="S251" s="225"/>
      <c r="T251" s="225"/>
      <c r="U251" s="225"/>
      <c r="V251" s="225"/>
      <c r="W251" s="225"/>
      <c r="X251" s="225"/>
      <c r="Y251" s="225"/>
      <c r="Z251" s="225"/>
      <c r="AA251" s="225"/>
      <c r="AB251" s="226"/>
      <c r="AC251" s="226"/>
      <c r="AD251" s="226"/>
      <c r="AE251" s="226"/>
      <c r="AF251" s="226"/>
      <c r="AG251" s="226"/>
      <c r="AH251" s="226"/>
      <c r="AI251" s="226"/>
      <c r="AJ251" s="226"/>
    </row>
    <row r="252" spans="11:36" ht="15.75" customHeight="1">
      <c r="K252" s="225"/>
      <c r="L252" s="225"/>
      <c r="M252" s="225"/>
      <c r="N252" s="225"/>
      <c r="O252" s="225"/>
      <c r="P252" s="225"/>
      <c r="Q252" s="225"/>
      <c r="R252" s="225"/>
      <c r="S252" s="225"/>
      <c r="T252" s="225"/>
      <c r="U252" s="225"/>
      <c r="V252" s="225"/>
      <c r="W252" s="225"/>
      <c r="X252" s="225"/>
      <c r="Y252" s="225"/>
      <c r="Z252" s="225"/>
      <c r="AA252" s="225"/>
      <c r="AB252" s="226"/>
      <c r="AC252" s="226"/>
      <c r="AD252" s="226"/>
      <c r="AE252" s="226"/>
      <c r="AF252" s="226"/>
      <c r="AG252" s="226"/>
      <c r="AH252" s="226"/>
      <c r="AI252" s="226"/>
      <c r="AJ252" s="226"/>
    </row>
    <row r="253" spans="11:36" ht="15.75" customHeight="1">
      <c r="K253" s="225"/>
      <c r="L253" s="225"/>
      <c r="M253" s="225"/>
      <c r="N253" s="225"/>
      <c r="O253" s="225"/>
      <c r="P253" s="225"/>
      <c r="Q253" s="225"/>
      <c r="R253" s="225"/>
      <c r="S253" s="225"/>
      <c r="T253" s="225"/>
      <c r="U253" s="225"/>
      <c r="V253" s="225"/>
      <c r="W253" s="225"/>
      <c r="X253" s="225"/>
      <c r="Y253" s="225"/>
      <c r="Z253" s="225"/>
      <c r="AA253" s="225"/>
      <c r="AB253" s="226"/>
      <c r="AC253" s="226"/>
      <c r="AD253" s="226"/>
      <c r="AE253" s="226"/>
      <c r="AF253" s="226"/>
      <c r="AG253" s="226"/>
      <c r="AH253" s="226"/>
      <c r="AI253" s="226"/>
      <c r="AJ253" s="226"/>
    </row>
    <row r="254" spans="11:36" ht="15.75" customHeight="1">
      <c r="K254" s="225"/>
      <c r="L254" s="225"/>
      <c r="M254" s="225"/>
      <c r="N254" s="225"/>
      <c r="O254" s="225"/>
      <c r="P254" s="225"/>
      <c r="Q254" s="225"/>
      <c r="R254" s="225"/>
      <c r="S254" s="225"/>
      <c r="T254" s="225"/>
      <c r="U254" s="225"/>
      <c r="V254" s="225"/>
      <c r="W254" s="225"/>
      <c r="X254" s="225"/>
      <c r="Y254" s="225"/>
      <c r="Z254" s="225"/>
      <c r="AA254" s="225"/>
      <c r="AB254" s="226"/>
      <c r="AC254" s="226"/>
      <c r="AD254" s="226"/>
      <c r="AE254" s="226"/>
      <c r="AF254" s="226"/>
      <c r="AG254" s="226"/>
      <c r="AH254" s="226"/>
      <c r="AI254" s="226"/>
      <c r="AJ254" s="226"/>
    </row>
    <row r="255" spans="11:36" ht="15.75" customHeight="1">
      <c r="K255" s="225"/>
      <c r="L255" s="225"/>
      <c r="M255" s="225"/>
      <c r="N255" s="225"/>
      <c r="O255" s="225"/>
      <c r="P255" s="225"/>
      <c r="Q255" s="225"/>
      <c r="R255" s="225"/>
      <c r="S255" s="225"/>
      <c r="T255" s="225"/>
      <c r="U255" s="225"/>
      <c r="V255" s="225"/>
      <c r="W255" s="225"/>
      <c r="X255" s="225"/>
      <c r="Y255" s="225"/>
      <c r="Z255" s="225"/>
      <c r="AA255" s="225"/>
      <c r="AB255" s="226"/>
      <c r="AC255" s="226"/>
      <c r="AD255" s="226"/>
      <c r="AE255" s="226"/>
      <c r="AF255" s="226"/>
      <c r="AG255" s="226"/>
      <c r="AH255" s="226"/>
      <c r="AI255" s="226"/>
      <c r="AJ255" s="226"/>
    </row>
    <row r="256" spans="11:36" ht="15.75" customHeight="1">
      <c r="K256" s="225"/>
      <c r="L256" s="225"/>
      <c r="M256" s="225"/>
      <c r="N256" s="225"/>
      <c r="O256" s="225"/>
      <c r="P256" s="225"/>
      <c r="Q256" s="225"/>
      <c r="R256" s="225"/>
      <c r="S256" s="225"/>
      <c r="T256" s="225"/>
      <c r="U256" s="225"/>
      <c r="V256" s="225"/>
      <c r="W256" s="225"/>
      <c r="X256" s="225"/>
      <c r="Y256" s="225"/>
      <c r="Z256" s="225"/>
      <c r="AA256" s="225"/>
      <c r="AB256" s="226"/>
      <c r="AC256" s="226"/>
      <c r="AD256" s="226"/>
      <c r="AE256" s="226"/>
      <c r="AF256" s="226"/>
      <c r="AG256" s="226"/>
      <c r="AH256" s="226"/>
      <c r="AI256" s="226"/>
      <c r="AJ256" s="226"/>
    </row>
    <row r="257" spans="11:36" ht="15.75" customHeight="1">
      <c r="K257" s="225"/>
      <c r="L257" s="225"/>
      <c r="M257" s="225"/>
      <c r="N257" s="225"/>
      <c r="O257" s="225"/>
      <c r="P257" s="225"/>
      <c r="Q257" s="225"/>
      <c r="R257" s="225"/>
      <c r="S257" s="225"/>
      <c r="T257" s="225"/>
      <c r="U257" s="225"/>
      <c r="V257" s="225"/>
      <c r="W257" s="225"/>
      <c r="X257" s="225"/>
      <c r="Y257" s="225"/>
      <c r="Z257" s="225"/>
      <c r="AA257" s="225"/>
      <c r="AB257" s="226"/>
      <c r="AC257" s="226"/>
      <c r="AD257" s="226"/>
      <c r="AE257" s="226"/>
      <c r="AF257" s="226"/>
      <c r="AG257" s="226"/>
      <c r="AH257" s="226"/>
      <c r="AI257" s="226"/>
      <c r="AJ257" s="226"/>
    </row>
    <row r="258" spans="11:36" ht="15.75" customHeight="1">
      <c r="K258" s="225"/>
      <c r="L258" s="225"/>
      <c r="M258" s="225"/>
      <c r="N258" s="225"/>
      <c r="O258" s="225"/>
      <c r="P258" s="225"/>
      <c r="Q258" s="225"/>
      <c r="R258" s="225"/>
      <c r="S258" s="225"/>
      <c r="T258" s="225"/>
      <c r="U258" s="225"/>
      <c r="V258" s="225"/>
      <c r="W258" s="225"/>
      <c r="X258" s="225"/>
      <c r="Y258" s="225"/>
      <c r="Z258" s="225"/>
      <c r="AA258" s="225"/>
      <c r="AB258" s="226"/>
      <c r="AC258" s="226"/>
      <c r="AD258" s="226"/>
      <c r="AE258" s="226"/>
      <c r="AF258" s="226"/>
      <c r="AG258" s="226"/>
      <c r="AH258" s="226"/>
      <c r="AI258" s="226"/>
      <c r="AJ258" s="226"/>
    </row>
    <row r="259" spans="11:36" ht="15.75" customHeight="1">
      <c r="K259" s="225"/>
      <c r="L259" s="225"/>
      <c r="M259" s="225"/>
      <c r="N259" s="225"/>
      <c r="O259" s="225"/>
      <c r="P259" s="225"/>
      <c r="Q259" s="225"/>
      <c r="R259" s="225"/>
      <c r="S259" s="225"/>
      <c r="T259" s="225"/>
      <c r="U259" s="225"/>
      <c r="V259" s="225"/>
      <c r="W259" s="225"/>
      <c r="X259" s="225"/>
      <c r="Y259" s="225"/>
      <c r="Z259" s="225"/>
      <c r="AA259" s="225"/>
      <c r="AB259" s="226"/>
      <c r="AC259" s="226"/>
      <c r="AD259" s="226"/>
      <c r="AE259" s="226"/>
      <c r="AF259" s="226"/>
      <c r="AG259" s="226"/>
      <c r="AH259" s="226"/>
      <c r="AI259" s="226"/>
      <c r="AJ259" s="226"/>
    </row>
    <row r="260" spans="11:36" ht="15.75" customHeight="1">
      <c r="K260" s="225"/>
      <c r="L260" s="225"/>
      <c r="M260" s="225"/>
      <c r="N260" s="225"/>
      <c r="O260" s="225"/>
      <c r="P260" s="225"/>
      <c r="Q260" s="225"/>
      <c r="R260" s="225"/>
      <c r="S260" s="225"/>
      <c r="T260" s="225"/>
      <c r="U260" s="225"/>
      <c r="V260" s="225"/>
      <c r="W260" s="225"/>
      <c r="X260" s="225"/>
      <c r="Y260" s="225"/>
      <c r="Z260" s="225"/>
      <c r="AA260" s="225"/>
      <c r="AB260" s="226"/>
      <c r="AC260" s="226"/>
      <c r="AD260" s="226"/>
      <c r="AE260" s="226"/>
      <c r="AF260" s="226"/>
      <c r="AG260" s="226"/>
      <c r="AH260" s="226"/>
      <c r="AI260" s="226"/>
      <c r="AJ260" s="226"/>
    </row>
    <row r="261" spans="11:36" ht="15.75" customHeight="1">
      <c r="K261" s="225"/>
      <c r="L261" s="225"/>
      <c r="M261" s="225"/>
      <c r="N261" s="225"/>
      <c r="O261" s="225"/>
      <c r="P261" s="225"/>
      <c r="Q261" s="225"/>
      <c r="R261" s="225"/>
      <c r="S261" s="225"/>
      <c r="T261" s="225"/>
      <c r="U261" s="225"/>
      <c r="V261" s="225"/>
      <c r="W261" s="225"/>
      <c r="X261" s="225"/>
      <c r="Y261" s="225"/>
      <c r="Z261" s="225"/>
      <c r="AA261" s="225"/>
      <c r="AB261" s="226"/>
      <c r="AC261" s="226"/>
      <c r="AD261" s="226"/>
      <c r="AE261" s="226"/>
      <c r="AF261" s="226"/>
      <c r="AG261" s="226"/>
      <c r="AH261" s="226"/>
      <c r="AI261" s="226"/>
      <c r="AJ261" s="226"/>
    </row>
    <row r="262" spans="11:36" ht="15.75" customHeight="1">
      <c r="K262" s="225"/>
      <c r="L262" s="225"/>
      <c r="M262" s="225"/>
      <c r="N262" s="225"/>
      <c r="O262" s="225"/>
      <c r="P262" s="225"/>
      <c r="Q262" s="225"/>
      <c r="R262" s="225"/>
      <c r="S262" s="225"/>
      <c r="T262" s="225"/>
      <c r="U262" s="225"/>
      <c r="V262" s="225"/>
      <c r="W262" s="225"/>
      <c r="X262" s="225"/>
      <c r="Y262" s="225"/>
      <c r="Z262" s="225"/>
      <c r="AA262" s="225"/>
      <c r="AB262" s="226"/>
      <c r="AC262" s="226"/>
      <c r="AD262" s="226"/>
      <c r="AE262" s="226"/>
      <c r="AF262" s="226"/>
      <c r="AG262" s="226"/>
      <c r="AH262" s="226"/>
      <c r="AI262" s="226"/>
      <c r="AJ262" s="226"/>
    </row>
    <row r="263" spans="11:36" ht="15.75" customHeight="1">
      <c r="K263" s="225"/>
      <c r="L263" s="225"/>
      <c r="M263" s="225"/>
      <c r="N263" s="225"/>
      <c r="O263" s="225"/>
      <c r="P263" s="225"/>
      <c r="Q263" s="225"/>
      <c r="R263" s="225"/>
      <c r="S263" s="225"/>
      <c r="T263" s="225"/>
      <c r="U263" s="225"/>
      <c r="V263" s="225"/>
      <c r="W263" s="225"/>
      <c r="X263" s="225"/>
      <c r="Y263" s="225"/>
      <c r="Z263" s="225"/>
      <c r="AA263" s="225"/>
      <c r="AB263" s="226"/>
      <c r="AC263" s="226"/>
      <c r="AD263" s="226"/>
      <c r="AE263" s="226"/>
      <c r="AF263" s="226"/>
      <c r="AG263" s="226"/>
      <c r="AH263" s="226"/>
      <c r="AI263" s="226"/>
      <c r="AJ263" s="226"/>
    </row>
    <row r="264" spans="11:36" ht="15.75" customHeight="1">
      <c r="K264" s="225"/>
      <c r="L264" s="225"/>
      <c r="M264" s="225"/>
      <c r="N264" s="225"/>
      <c r="O264" s="225"/>
      <c r="P264" s="225"/>
      <c r="Q264" s="225"/>
      <c r="R264" s="225"/>
      <c r="S264" s="225"/>
      <c r="T264" s="225"/>
      <c r="U264" s="225"/>
      <c r="V264" s="225"/>
      <c r="W264" s="225"/>
      <c r="X264" s="225"/>
      <c r="Y264" s="225"/>
      <c r="Z264" s="225"/>
      <c r="AA264" s="225"/>
      <c r="AB264" s="226"/>
      <c r="AC264" s="226"/>
      <c r="AD264" s="226"/>
      <c r="AE264" s="226"/>
      <c r="AF264" s="226"/>
      <c r="AG264" s="226"/>
      <c r="AH264" s="226"/>
      <c r="AI264" s="226"/>
      <c r="AJ264" s="226"/>
    </row>
    <row r="265" spans="11:36" ht="15.75" customHeight="1">
      <c r="K265" s="225"/>
      <c r="L265" s="225"/>
      <c r="M265" s="225"/>
      <c r="N265" s="225"/>
      <c r="O265" s="225"/>
      <c r="P265" s="225"/>
      <c r="Q265" s="225"/>
      <c r="R265" s="225"/>
      <c r="S265" s="225"/>
      <c r="T265" s="225"/>
      <c r="U265" s="225"/>
      <c r="V265" s="225"/>
      <c r="W265" s="225"/>
      <c r="X265" s="225"/>
      <c r="Y265" s="225"/>
      <c r="Z265" s="225"/>
      <c r="AA265" s="225"/>
      <c r="AB265" s="226"/>
      <c r="AC265" s="226"/>
      <c r="AD265" s="226"/>
      <c r="AE265" s="226"/>
      <c r="AF265" s="226"/>
      <c r="AG265" s="226"/>
      <c r="AH265" s="226"/>
      <c r="AI265" s="226"/>
      <c r="AJ265" s="226"/>
    </row>
    <row r="266" spans="11:36" ht="15.75" customHeight="1">
      <c r="K266" s="225"/>
      <c r="L266" s="225"/>
      <c r="M266" s="225"/>
      <c r="N266" s="225"/>
      <c r="O266" s="225"/>
      <c r="P266" s="225"/>
      <c r="Q266" s="225"/>
      <c r="R266" s="225"/>
      <c r="S266" s="225"/>
      <c r="T266" s="225"/>
      <c r="U266" s="225"/>
      <c r="V266" s="225"/>
      <c r="W266" s="225"/>
      <c r="X266" s="225"/>
      <c r="Y266" s="225"/>
      <c r="Z266" s="225"/>
      <c r="AA266" s="225"/>
      <c r="AB266" s="226"/>
      <c r="AC266" s="226"/>
      <c r="AD266" s="226"/>
      <c r="AE266" s="226"/>
      <c r="AF266" s="226"/>
      <c r="AG266" s="226"/>
      <c r="AH266" s="226"/>
      <c r="AI266" s="226"/>
      <c r="AJ266" s="226"/>
    </row>
    <row r="267" spans="11:36" ht="15.75" customHeight="1">
      <c r="K267" s="225"/>
      <c r="L267" s="225"/>
      <c r="M267" s="225"/>
      <c r="N267" s="225"/>
      <c r="O267" s="225"/>
      <c r="P267" s="225"/>
      <c r="Q267" s="225"/>
      <c r="R267" s="225"/>
      <c r="S267" s="225"/>
      <c r="T267" s="225"/>
      <c r="U267" s="225"/>
      <c r="V267" s="225"/>
      <c r="W267" s="225"/>
      <c r="X267" s="225"/>
      <c r="Y267" s="225"/>
      <c r="Z267" s="225"/>
      <c r="AA267" s="225"/>
      <c r="AB267" s="226"/>
      <c r="AC267" s="226"/>
      <c r="AD267" s="226"/>
      <c r="AE267" s="226"/>
      <c r="AF267" s="226"/>
      <c r="AG267" s="226"/>
      <c r="AH267" s="226"/>
      <c r="AI267" s="226"/>
      <c r="AJ267" s="226"/>
    </row>
    <row r="268" spans="11:36" ht="15.75" customHeight="1">
      <c r="K268" s="225"/>
      <c r="L268" s="225"/>
      <c r="M268" s="225"/>
      <c r="N268" s="225"/>
      <c r="O268" s="225"/>
      <c r="P268" s="225"/>
      <c r="Q268" s="225"/>
      <c r="R268" s="225"/>
      <c r="S268" s="225"/>
      <c r="T268" s="225"/>
      <c r="U268" s="225"/>
      <c r="V268" s="225"/>
      <c r="W268" s="225"/>
      <c r="X268" s="225"/>
      <c r="Y268" s="225"/>
      <c r="Z268" s="225"/>
      <c r="AA268" s="225"/>
      <c r="AB268" s="226"/>
      <c r="AC268" s="226"/>
      <c r="AD268" s="226"/>
      <c r="AE268" s="226"/>
      <c r="AF268" s="226"/>
      <c r="AG268" s="226"/>
      <c r="AH268" s="226"/>
      <c r="AI268" s="226"/>
      <c r="AJ268" s="226"/>
    </row>
    <row r="269" spans="11:36" ht="15.75" customHeight="1">
      <c r="K269" s="225"/>
      <c r="L269" s="225"/>
      <c r="M269" s="225"/>
      <c r="N269" s="225"/>
      <c r="O269" s="225"/>
      <c r="P269" s="225"/>
      <c r="Q269" s="225"/>
      <c r="R269" s="225"/>
      <c r="S269" s="225"/>
      <c r="T269" s="225"/>
      <c r="U269" s="225"/>
      <c r="V269" s="225"/>
      <c r="W269" s="225"/>
      <c r="X269" s="225"/>
      <c r="Y269" s="225"/>
      <c r="Z269" s="225"/>
      <c r="AA269" s="225"/>
      <c r="AB269" s="226"/>
      <c r="AC269" s="226"/>
      <c r="AD269" s="226"/>
      <c r="AE269" s="226"/>
      <c r="AF269" s="226"/>
      <c r="AG269" s="226"/>
      <c r="AH269" s="226"/>
      <c r="AI269" s="226"/>
      <c r="AJ269" s="226"/>
    </row>
    <row r="270" spans="11:36" ht="15.75" customHeight="1">
      <c r="K270" s="225"/>
      <c r="L270" s="225"/>
      <c r="M270" s="225"/>
      <c r="N270" s="225"/>
      <c r="O270" s="225"/>
      <c r="P270" s="225"/>
      <c r="Q270" s="225"/>
      <c r="R270" s="225"/>
      <c r="S270" s="225"/>
      <c r="T270" s="225"/>
      <c r="U270" s="225"/>
      <c r="V270" s="225"/>
      <c r="W270" s="225"/>
      <c r="X270" s="225"/>
      <c r="Y270" s="225"/>
      <c r="Z270" s="225"/>
      <c r="AA270" s="225"/>
      <c r="AB270" s="226"/>
      <c r="AC270" s="226"/>
      <c r="AD270" s="226"/>
      <c r="AE270" s="226"/>
      <c r="AF270" s="226"/>
      <c r="AG270" s="226"/>
      <c r="AH270" s="226"/>
      <c r="AI270" s="226"/>
      <c r="AJ270" s="226"/>
    </row>
    <row r="271" spans="11:36" ht="15.75" customHeight="1">
      <c r="K271" s="225"/>
      <c r="L271" s="225"/>
      <c r="M271" s="225"/>
      <c r="N271" s="225"/>
      <c r="O271" s="225"/>
      <c r="P271" s="225"/>
      <c r="Q271" s="225"/>
      <c r="R271" s="225"/>
      <c r="S271" s="225"/>
      <c r="T271" s="225"/>
      <c r="U271" s="225"/>
      <c r="V271" s="225"/>
      <c r="W271" s="225"/>
      <c r="X271" s="225"/>
      <c r="Y271" s="225"/>
      <c r="Z271" s="225"/>
      <c r="AA271" s="225"/>
      <c r="AB271" s="226"/>
      <c r="AC271" s="226"/>
      <c r="AD271" s="226"/>
      <c r="AE271" s="226"/>
      <c r="AF271" s="226"/>
      <c r="AG271" s="226"/>
      <c r="AH271" s="226"/>
      <c r="AI271" s="226"/>
      <c r="AJ271" s="226"/>
    </row>
    <row r="272" spans="11:36" ht="15.75" customHeight="1">
      <c r="K272" s="225"/>
      <c r="L272" s="225"/>
      <c r="M272" s="225"/>
      <c r="N272" s="225"/>
      <c r="O272" s="225"/>
      <c r="P272" s="225"/>
      <c r="Q272" s="225"/>
      <c r="R272" s="225"/>
      <c r="S272" s="225"/>
      <c r="T272" s="225"/>
      <c r="U272" s="225"/>
      <c r="V272" s="225"/>
      <c r="W272" s="225"/>
      <c r="X272" s="225"/>
      <c r="Y272" s="225"/>
      <c r="Z272" s="225"/>
      <c r="AA272" s="225"/>
      <c r="AB272" s="226"/>
      <c r="AC272" s="226"/>
      <c r="AD272" s="226"/>
      <c r="AE272" s="226"/>
      <c r="AF272" s="226"/>
      <c r="AG272" s="226"/>
      <c r="AH272" s="226"/>
      <c r="AI272" s="226"/>
      <c r="AJ272" s="226"/>
    </row>
    <row r="273" spans="11:36" ht="15.75" customHeight="1">
      <c r="K273" s="225"/>
      <c r="L273" s="225"/>
      <c r="M273" s="225"/>
      <c r="N273" s="225"/>
      <c r="O273" s="225"/>
      <c r="P273" s="225"/>
      <c r="Q273" s="225"/>
      <c r="R273" s="225"/>
      <c r="S273" s="225"/>
      <c r="T273" s="225"/>
      <c r="U273" s="225"/>
      <c r="V273" s="225"/>
      <c r="W273" s="225"/>
      <c r="X273" s="225"/>
      <c r="Y273" s="225"/>
      <c r="Z273" s="225"/>
      <c r="AA273" s="225"/>
      <c r="AB273" s="226"/>
      <c r="AC273" s="226"/>
      <c r="AD273" s="226"/>
      <c r="AE273" s="226"/>
      <c r="AF273" s="226"/>
      <c r="AG273" s="226"/>
      <c r="AH273" s="226"/>
      <c r="AI273" s="226"/>
      <c r="AJ273" s="226"/>
    </row>
    <row r="274" spans="11:36" ht="15.75" customHeight="1">
      <c r="K274" s="225"/>
      <c r="L274" s="225"/>
      <c r="M274" s="225"/>
      <c r="N274" s="225"/>
      <c r="O274" s="225"/>
      <c r="P274" s="225"/>
      <c r="Q274" s="225"/>
      <c r="R274" s="225"/>
      <c r="S274" s="225"/>
      <c r="T274" s="225"/>
      <c r="U274" s="225"/>
      <c r="V274" s="225"/>
      <c r="W274" s="225"/>
      <c r="X274" s="225"/>
      <c r="Y274" s="225"/>
      <c r="Z274" s="225"/>
      <c r="AA274" s="225"/>
      <c r="AB274" s="226"/>
      <c r="AC274" s="226"/>
      <c r="AD274" s="226"/>
      <c r="AE274" s="226"/>
      <c r="AF274" s="226"/>
      <c r="AG274" s="226"/>
      <c r="AH274" s="226"/>
      <c r="AI274" s="226"/>
      <c r="AJ274" s="226"/>
    </row>
    <row r="275" spans="11:36" ht="15.75" customHeight="1">
      <c r="K275" s="225"/>
      <c r="L275" s="225"/>
      <c r="M275" s="225"/>
      <c r="N275" s="225"/>
      <c r="O275" s="225"/>
      <c r="P275" s="225"/>
      <c r="Q275" s="225"/>
      <c r="R275" s="225"/>
      <c r="S275" s="225"/>
      <c r="T275" s="225"/>
      <c r="U275" s="225"/>
      <c r="V275" s="225"/>
      <c r="W275" s="225"/>
      <c r="X275" s="225"/>
      <c r="Y275" s="225"/>
      <c r="Z275" s="225"/>
      <c r="AA275" s="225"/>
      <c r="AB275" s="226"/>
      <c r="AC275" s="226"/>
      <c r="AD275" s="226"/>
      <c r="AE275" s="226"/>
      <c r="AF275" s="226"/>
      <c r="AG275" s="226"/>
      <c r="AH275" s="226"/>
      <c r="AI275" s="226"/>
      <c r="AJ275" s="226"/>
    </row>
    <row r="276" spans="11:36" ht="15.75" customHeight="1">
      <c r="K276" s="225"/>
      <c r="L276" s="225"/>
      <c r="M276" s="225"/>
      <c r="N276" s="225"/>
      <c r="O276" s="225"/>
      <c r="P276" s="225"/>
      <c r="Q276" s="225"/>
      <c r="R276" s="225"/>
      <c r="S276" s="225"/>
      <c r="T276" s="225"/>
      <c r="U276" s="225"/>
      <c r="V276" s="225"/>
      <c r="W276" s="225"/>
      <c r="X276" s="225"/>
      <c r="Y276" s="225"/>
      <c r="Z276" s="225"/>
      <c r="AA276" s="225"/>
      <c r="AB276" s="226"/>
      <c r="AC276" s="226"/>
      <c r="AD276" s="226"/>
      <c r="AE276" s="226"/>
      <c r="AF276" s="226"/>
      <c r="AG276" s="226"/>
      <c r="AH276" s="226"/>
      <c r="AI276" s="226"/>
      <c r="AJ276" s="226"/>
    </row>
    <row r="277" spans="11:36" ht="15.75" customHeight="1">
      <c r="K277" s="225"/>
      <c r="L277" s="225"/>
      <c r="M277" s="225"/>
      <c r="N277" s="225"/>
      <c r="O277" s="225"/>
      <c r="P277" s="225"/>
      <c r="Q277" s="225"/>
      <c r="R277" s="225"/>
      <c r="S277" s="225"/>
      <c r="T277" s="225"/>
      <c r="U277" s="225"/>
      <c r="V277" s="225"/>
      <c r="W277" s="225"/>
      <c r="X277" s="225"/>
      <c r="Y277" s="225"/>
      <c r="Z277" s="225"/>
      <c r="AA277" s="225"/>
      <c r="AB277" s="226"/>
      <c r="AC277" s="226"/>
      <c r="AD277" s="226"/>
      <c r="AE277" s="226"/>
      <c r="AF277" s="226"/>
      <c r="AG277" s="226"/>
      <c r="AH277" s="226"/>
      <c r="AI277" s="226"/>
      <c r="AJ277" s="226"/>
    </row>
    <row r="278" spans="11:36" ht="15.75" customHeight="1">
      <c r="K278" s="225"/>
      <c r="L278" s="225"/>
      <c r="M278" s="225"/>
      <c r="N278" s="225"/>
      <c r="O278" s="225"/>
      <c r="P278" s="225"/>
      <c r="Q278" s="225"/>
      <c r="R278" s="225"/>
      <c r="S278" s="225"/>
      <c r="T278" s="225"/>
      <c r="U278" s="225"/>
      <c r="V278" s="225"/>
      <c r="W278" s="225"/>
      <c r="X278" s="225"/>
      <c r="Y278" s="225"/>
      <c r="Z278" s="225"/>
      <c r="AA278" s="225"/>
      <c r="AB278" s="226"/>
      <c r="AC278" s="226"/>
      <c r="AD278" s="226"/>
      <c r="AE278" s="226"/>
      <c r="AF278" s="226"/>
      <c r="AG278" s="226"/>
      <c r="AH278" s="226"/>
      <c r="AI278" s="226"/>
      <c r="AJ278" s="226"/>
    </row>
    <row r="279" spans="11:36" ht="15.75" customHeight="1">
      <c r="K279" s="225"/>
      <c r="L279" s="225"/>
      <c r="M279" s="225"/>
      <c r="N279" s="225"/>
      <c r="O279" s="225"/>
      <c r="P279" s="225"/>
      <c r="Q279" s="225"/>
      <c r="R279" s="225"/>
      <c r="S279" s="225"/>
      <c r="T279" s="225"/>
      <c r="U279" s="225"/>
      <c r="V279" s="225"/>
      <c r="W279" s="225"/>
      <c r="X279" s="225"/>
      <c r="Y279" s="225"/>
      <c r="Z279" s="225"/>
      <c r="AA279" s="225"/>
      <c r="AB279" s="226"/>
      <c r="AC279" s="226"/>
      <c r="AD279" s="226"/>
      <c r="AE279" s="226"/>
      <c r="AF279" s="226"/>
      <c r="AG279" s="226"/>
      <c r="AH279" s="226"/>
      <c r="AI279" s="226"/>
      <c r="AJ279" s="226"/>
    </row>
    <row r="280" spans="11:36" ht="15.75" customHeight="1">
      <c r="K280" s="225"/>
      <c r="L280" s="225"/>
      <c r="M280" s="225"/>
      <c r="N280" s="225"/>
      <c r="O280" s="225"/>
      <c r="P280" s="225"/>
      <c r="Q280" s="225"/>
      <c r="R280" s="225"/>
      <c r="S280" s="225"/>
      <c r="T280" s="225"/>
      <c r="U280" s="225"/>
      <c r="V280" s="225"/>
      <c r="W280" s="225"/>
      <c r="X280" s="225"/>
      <c r="Y280" s="225"/>
      <c r="Z280" s="225"/>
      <c r="AA280" s="225"/>
      <c r="AB280" s="226"/>
      <c r="AC280" s="226"/>
      <c r="AD280" s="226"/>
      <c r="AE280" s="226"/>
      <c r="AF280" s="226"/>
      <c r="AG280" s="226"/>
      <c r="AH280" s="226"/>
      <c r="AI280" s="226"/>
      <c r="AJ280" s="226"/>
    </row>
    <row r="281" spans="11:36" ht="15.75" customHeight="1">
      <c r="K281" s="225"/>
      <c r="L281" s="225"/>
      <c r="M281" s="225"/>
      <c r="N281" s="225"/>
      <c r="O281" s="225"/>
      <c r="P281" s="225"/>
      <c r="Q281" s="225"/>
      <c r="R281" s="225"/>
      <c r="S281" s="225"/>
      <c r="T281" s="225"/>
      <c r="U281" s="225"/>
      <c r="V281" s="225"/>
      <c r="W281" s="225"/>
      <c r="X281" s="225"/>
      <c r="Y281" s="225"/>
      <c r="Z281" s="225"/>
      <c r="AA281" s="225"/>
      <c r="AB281" s="226"/>
      <c r="AC281" s="226"/>
      <c r="AD281" s="226"/>
      <c r="AE281" s="226"/>
      <c r="AF281" s="226"/>
      <c r="AG281" s="226"/>
      <c r="AH281" s="226"/>
      <c r="AI281" s="226"/>
      <c r="AJ281" s="226"/>
    </row>
    <row r="282" spans="11:36" ht="15.75" customHeight="1">
      <c r="K282" s="225"/>
      <c r="L282" s="225"/>
      <c r="M282" s="225"/>
      <c r="N282" s="225"/>
      <c r="O282" s="225"/>
      <c r="P282" s="225"/>
      <c r="Q282" s="225"/>
      <c r="R282" s="225"/>
      <c r="S282" s="225"/>
      <c r="T282" s="225"/>
      <c r="U282" s="225"/>
      <c r="V282" s="225"/>
      <c r="W282" s="225"/>
      <c r="X282" s="225"/>
      <c r="Y282" s="225"/>
      <c r="Z282" s="225"/>
      <c r="AA282" s="225"/>
      <c r="AB282" s="226"/>
      <c r="AC282" s="226"/>
      <c r="AD282" s="226"/>
      <c r="AE282" s="226"/>
      <c r="AF282" s="226"/>
      <c r="AG282" s="226"/>
      <c r="AH282" s="226"/>
      <c r="AI282" s="226"/>
      <c r="AJ282" s="226"/>
    </row>
    <row r="283" spans="11:36" ht="15.75" customHeight="1">
      <c r="K283" s="225"/>
      <c r="L283" s="225"/>
      <c r="M283" s="225"/>
      <c r="N283" s="225"/>
      <c r="O283" s="225"/>
      <c r="P283" s="225"/>
      <c r="Q283" s="225"/>
      <c r="R283" s="225"/>
      <c r="S283" s="225"/>
      <c r="T283" s="225"/>
      <c r="U283" s="225"/>
      <c r="V283" s="225"/>
      <c r="W283" s="225"/>
      <c r="X283" s="225"/>
      <c r="Y283" s="225"/>
      <c r="Z283" s="225"/>
      <c r="AA283" s="225"/>
      <c r="AB283" s="226"/>
      <c r="AC283" s="226"/>
      <c r="AD283" s="226"/>
      <c r="AE283" s="226"/>
      <c r="AF283" s="226"/>
      <c r="AG283" s="226"/>
      <c r="AH283" s="226"/>
      <c r="AI283" s="226"/>
      <c r="AJ283" s="226"/>
    </row>
    <row r="284" spans="11:36" ht="15.75" customHeight="1">
      <c r="K284" s="225"/>
      <c r="L284" s="225"/>
      <c r="M284" s="225"/>
      <c r="N284" s="225"/>
      <c r="O284" s="225"/>
      <c r="P284" s="225"/>
      <c r="Q284" s="225"/>
      <c r="R284" s="225"/>
      <c r="S284" s="225"/>
      <c r="T284" s="225"/>
      <c r="U284" s="225"/>
      <c r="V284" s="225"/>
      <c r="W284" s="225"/>
      <c r="X284" s="225"/>
      <c r="Y284" s="225"/>
      <c r="Z284" s="225"/>
      <c r="AA284" s="225"/>
      <c r="AB284" s="226"/>
      <c r="AC284" s="226"/>
      <c r="AD284" s="226"/>
      <c r="AE284" s="226"/>
      <c r="AF284" s="226"/>
      <c r="AG284" s="226"/>
      <c r="AH284" s="226"/>
      <c r="AI284" s="226"/>
      <c r="AJ284" s="226"/>
    </row>
    <row r="285" spans="11:36" ht="15.75" customHeight="1">
      <c r="K285" s="225"/>
      <c r="L285" s="225"/>
      <c r="M285" s="225"/>
      <c r="N285" s="225"/>
      <c r="O285" s="225"/>
      <c r="P285" s="225"/>
      <c r="Q285" s="225"/>
      <c r="R285" s="225"/>
      <c r="S285" s="225"/>
      <c r="T285" s="225"/>
      <c r="U285" s="225"/>
      <c r="V285" s="225"/>
      <c r="W285" s="225"/>
      <c r="X285" s="225"/>
      <c r="Y285" s="225"/>
      <c r="Z285" s="225"/>
      <c r="AA285" s="225"/>
      <c r="AB285" s="226"/>
      <c r="AC285" s="226"/>
      <c r="AD285" s="226"/>
      <c r="AE285" s="226"/>
      <c r="AF285" s="226"/>
      <c r="AG285" s="226"/>
      <c r="AH285" s="226"/>
      <c r="AI285" s="226"/>
      <c r="AJ285" s="226"/>
    </row>
    <row r="286" spans="11:36" ht="15.75" customHeight="1">
      <c r="K286" s="225"/>
      <c r="L286" s="225"/>
      <c r="M286" s="225"/>
      <c r="N286" s="225"/>
      <c r="O286" s="225"/>
      <c r="P286" s="225"/>
      <c r="Q286" s="225"/>
      <c r="R286" s="225"/>
      <c r="S286" s="225"/>
      <c r="T286" s="225"/>
      <c r="U286" s="225"/>
      <c r="V286" s="225"/>
      <c r="W286" s="225"/>
      <c r="X286" s="225"/>
      <c r="Y286" s="225"/>
      <c r="Z286" s="225"/>
      <c r="AA286" s="225"/>
      <c r="AB286" s="226"/>
      <c r="AC286" s="226"/>
      <c r="AD286" s="226"/>
      <c r="AE286" s="226"/>
      <c r="AF286" s="226"/>
      <c r="AG286" s="226"/>
      <c r="AH286" s="226"/>
      <c r="AI286" s="226"/>
      <c r="AJ286" s="226"/>
    </row>
    <row r="287" spans="11:36" ht="15.75" customHeight="1">
      <c r="K287" s="225"/>
      <c r="L287" s="225"/>
      <c r="M287" s="225"/>
      <c r="N287" s="225"/>
      <c r="O287" s="225"/>
      <c r="P287" s="225"/>
      <c r="Q287" s="225"/>
      <c r="R287" s="225"/>
      <c r="S287" s="225"/>
      <c r="T287" s="225"/>
      <c r="U287" s="225"/>
      <c r="V287" s="225"/>
      <c r="W287" s="225"/>
      <c r="X287" s="225"/>
      <c r="Y287" s="225"/>
      <c r="Z287" s="225"/>
      <c r="AA287" s="225"/>
      <c r="AB287" s="226"/>
      <c r="AC287" s="226"/>
      <c r="AD287" s="226"/>
      <c r="AE287" s="226"/>
      <c r="AF287" s="226"/>
      <c r="AG287" s="226"/>
      <c r="AH287" s="226"/>
      <c r="AI287" s="226"/>
      <c r="AJ287" s="226"/>
    </row>
    <row r="288" spans="11:36" ht="15.75" customHeight="1">
      <c r="K288" s="225"/>
      <c r="L288" s="225"/>
      <c r="M288" s="225"/>
      <c r="N288" s="225"/>
      <c r="O288" s="225"/>
      <c r="P288" s="225"/>
      <c r="Q288" s="225"/>
      <c r="R288" s="225"/>
      <c r="S288" s="225"/>
      <c r="T288" s="225"/>
      <c r="U288" s="225"/>
      <c r="V288" s="225"/>
      <c r="W288" s="225"/>
      <c r="X288" s="225"/>
      <c r="Y288" s="225"/>
      <c r="Z288" s="225"/>
      <c r="AA288" s="225"/>
      <c r="AB288" s="226"/>
      <c r="AC288" s="226"/>
      <c r="AD288" s="226"/>
      <c r="AE288" s="226"/>
      <c r="AF288" s="226"/>
      <c r="AG288" s="226"/>
      <c r="AH288" s="226"/>
      <c r="AI288" s="226"/>
      <c r="AJ288" s="226"/>
    </row>
    <row r="289" spans="11:36" ht="15.75" customHeight="1">
      <c r="K289" s="225"/>
      <c r="L289" s="225"/>
      <c r="M289" s="225"/>
      <c r="N289" s="225"/>
      <c r="O289" s="225"/>
      <c r="P289" s="225"/>
      <c r="Q289" s="225"/>
      <c r="R289" s="225"/>
      <c r="S289" s="225"/>
      <c r="T289" s="225"/>
      <c r="U289" s="225"/>
      <c r="V289" s="225"/>
      <c r="W289" s="225"/>
      <c r="X289" s="225"/>
      <c r="Y289" s="225"/>
      <c r="Z289" s="225"/>
      <c r="AA289" s="225"/>
      <c r="AB289" s="226"/>
      <c r="AC289" s="226"/>
      <c r="AD289" s="226"/>
      <c r="AE289" s="226"/>
      <c r="AF289" s="226"/>
      <c r="AG289" s="226"/>
      <c r="AH289" s="226"/>
      <c r="AI289" s="226"/>
      <c r="AJ289" s="226"/>
    </row>
    <row r="290" spans="11:36" ht="15.75" customHeight="1">
      <c r="K290" s="225"/>
      <c r="L290" s="225"/>
      <c r="M290" s="225"/>
      <c r="N290" s="225"/>
      <c r="O290" s="225"/>
      <c r="P290" s="225"/>
      <c r="Q290" s="225"/>
      <c r="R290" s="225"/>
      <c r="S290" s="225"/>
      <c r="T290" s="225"/>
      <c r="U290" s="225"/>
      <c r="V290" s="225"/>
      <c r="W290" s="225"/>
      <c r="X290" s="225"/>
      <c r="Y290" s="225"/>
      <c r="Z290" s="225"/>
      <c r="AA290" s="225"/>
      <c r="AB290" s="226"/>
      <c r="AC290" s="226"/>
      <c r="AD290" s="226"/>
      <c r="AE290" s="226"/>
      <c r="AF290" s="226"/>
      <c r="AG290" s="226"/>
      <c r="AH290" s="226"/>
      <c r="AI290" s="226"/>
      <c r="AJ290" s="226"/>
    </row>
    <row r="291" spans="11:36" ht="15.75" customHeight="1">
      <c r="K291" s="225"/>
      <c r="L291" s="225"/>
      <c r="M291" s="225"/>
      <c r="N291" s="225"/>
      <c r="O291" s="225"/>
      <c r="P291" s="225"/>
      <c r="Q291" s="225"/>
      <c r="R291" s="225"/>
      <c r="S291" s="225"/>
      <c r="T291" s="225"/>
      <c r="U291" s="225"/>
      <c r="V291" s="225"/>
      <c r="W291" s="225"/>
      <c r="X291" s="225"/>
      <c r="Y291" s="225"/>
      <c r="Z291" s="225"/>
      <c r="AA291" s="225"/>
      <c r="AB291" s="226"/>
      <c r="AC291" s="226"/>
      <c r="AD291" s="226"/>
      <c r="AE291" s="226"/>
      <c r="AF291" s="226"/>
      <c r="AG291" s="226"/>
      <c r="AH291" s="226"/>
      <c r="AI291" s="226"/>
      <c r="AJ291" s="226"/>
    </row>
    <row r="292" spans="11:36" ht="15.75" customHeight="1">
      <c r="K292" s="225"/>
      <c r="L292" s="225"/>
      <c r="M292" s="225"/>
      <c r="N292" s="225"/>
      <c r="O292" s="225"/>
      <c r="P292" s="225"/>
      <c r="Q292" s="225"/>
      <c r="R292" s="225"/>
      <c r="S292" s="225"/>
      <c r="T292" s="225"/>
      <c r="U292" s="225"/>
      <c r="V292" s="225"/>
      <c r="W292" s="225"/>
      <c r="X292" s="225"/>
      <c r="Y292" s="225"/>
      <c r="Z292" s="225"/>
      <c r="AA292" s="225"/>
      <c r="AB292" s="226"/>
      <c r="AC292" s="226"/>
      <c r="AD292" s="226"/>
      <c r="AE292" s="226"/>
      <c r="AF292" s="226"/>
      <c r="AG292" s="226"/>
      <c r="AH292" s="226"/>
      <c r="AI292" s="226"/>
      <c r="AJ292" s="226"/>
    </row>
    <row r="293" spans="11:36" ht="15.75" customHeight="1">
      <c r="K293" s="225"/>
      <c r="L293" s="225"/>
      <c r="M293" s="225"/>
      <c r="N293" s="225"/>
      <c r="O293" s="225"/>
      <c r="P293" s="225"/>
      <c r="Q293" s="225"/>
      <c r="R293" s="225"/>
      <c r="S293" s="225"/>
      <c r="T293" s="225"/>
      <c r="U293" s="225"/>
      <c r="V293" s="225"/>
      <c r="W293" s="225"/>
      <c r="X293" s="225"/>
      <c r="Y293" s="225"/>
      <c r="Z293" s="225"/>
      <c r="AA293" s="225"/>
      <c r="AB293" s="226"/>
      <c r="AC293" s="226"/>
      <c r="AD293" s="226"/>
      <c r="AE293" s="226"/>
      <c r="AF293" s="226"/>
      <c r="AG293" s="226"/>
      <c r="AH293" s="226"/>
      <c r="AI293" s="226"/>
      <c r="AJ293" s="226"/>
    </row>
    <row r="294" spans="11:36" ht="15.75" customHeight="1">
      <c r="K294" s="225"/>
      <c r="L294" s="225"/>
      <c r="M294" s="225"/>
      <c r="N294" s="225"/>
      <c r="O294" s="225"/>
      <c r="P294" s="225"/>
      <c r="Q294" s="225"/>
      <c r="R294" s="225"/>
      <c r="S294" s="225"/>
      <c r="T294" s="225"/>
      <c r="U294" s="225"/>
      <c r="V294" s="225"/>
      <c r="W294" s="225"/>
      <c r="X294" s="225"/>
      <c r="Y294" s="225"/>
      <c r="Z294" s="225"/>
      <c r="AA294" s="225"/>
      <c r="AB294" s="226"/>
      <c r="AC294" s="226"/>
      <c r="AD294" s="226"/>
      <c r="AE294" s="226"/>
      <c r="AF294" s="226"/>
      <c r="AG294" s="226"/>
      <c r="AH294" s="226"/>
      <c r="AI294" s="226"/>
      <c r="AJ294" s="226"/>
    </row>
    <row r="295" spans="11:36" ht="15.75" customHeight="1">
      <c r="K295" s="225"/>
      <c r="L295" s="225"/>
      <c r="M295" s="225"/>
      <c r="N295" s="225"/>
      <c r="O295" s="225"/>
      <c r="P295" s="225"/>
      <c r="Q295" s="225"/>
      <c r="R295" s="225"/>
      <c r="S295" s="225"/>
      <c r="T295" s="225"/>
      <c r="U295" s="225"/>
      <c r="V295" s="225"/>
      <c r="W295" s="225"/>
      <c r="X295" s="225"/>
      <c r="Y295" s="225"/>
      <c r="Z295" s="225"/>
      <c r="AA295" s="225"/>
      <c r="AB295" s="226"/>
      <c r="AC295" s="226"/>
      <c r="AD295" s="226"/>
      <c r="AE295" s="226"/>
      <c r="AF295" s="226"/>
      <c r="AG295" s="226"/>
      <c r="AH295" s="226"/>
      <c r="AI295" s="226"/>
      <c r="AJ295" s="226"/>
    </row>
    <row r="296" spans="11:36" ht="15.75" customHeight="1">
      <c r="K296" s="225"/>
      <c r="L296" s="225"/>
      <c r="M296" s="225"/>
      <c r="N296" s="225"/>
      <c r="O296" s="225"/>
      <c r="P296" s="225"/>
      <c r="Q296" s="225"/>
      <c r="R296" s="225"/>
      <c r="S296" s="225"/>
      <c r="T296" s="225"/>
      <c r="U296" s="225"/>
      <c r="V296" s="225"/>
      <c r="W296" s="225"/>
      <c r="X296" s="225"/>
      <c r="Y296" s="225"/>
      <c r="Z296" s="225"/>
      <c r="AA296" s="225"/>
      <c r="AB296" s="226"/>
      <c r="AC296" s="226"/>
      <c r="AD296" s="226"/>
      <c r="AE296" s="226"/>
      <c r="AF296" s="226"/>
      <c r="AG296" s="226"/>
      <c r="AH296" s="226"/>
      <c r="AI296" s="226"/>
      <c r="AJ296" s="226"/>
    </row>
    <row r="297" spans="11:36" ht="15.75" customHeight="1">
      <c r="K297" s="225"/>
      <c r="L297" s="225"/>
      <c r="M297" s="225"/>
      <c r="N297" s="225"/>
      <c r="O297" s="225"/>
      <c r="P297" s="225"/>
      <c r="Q297" s="225"/>
      <c r="R297" s="225"/>
      <c r="S297" s="225"/>
      <c r="T297" s="225"/>
      <c r="U297" s="225"/>
      <c r="V297" s="225"/>
      <c r="W297" s="225"/>
      <c r="X297" s="225"/>
      <c r="Y297" s="225"/>
      <c r="Z297" s="225"/>
      <c r="AA297" s="225"/>
      <c r="AB297" s="226"/>
      <c r="AC297" s="226"/>
      <c r="AD297" s="226"/>
      <c r="AE297" s="226"/>
      <c r="AF297" s="226"/>
      <c r="AG297" s="226"/>
      <c r="AH297" s="226"/>
      <c r="AI297" s="226"/>
      <c r="AJ297" s="226"/>
    </row>
    <row r="298" spans="11:36" ht="15.75" customHeight="1">
      <c r="K298" s="225"/>
      <c r="L298" s="225"/>
      <c r="M298" s="225"/>
      <c r="N298" s="225"/>
      <c r="O298" s="225"/>
      <c r="P298" s="225"/>
      <c r="Q298" s="225"/>
      <c r="R298" s="225"/>
      <c r="S298" s="225"/>
      <c r="T298" s="225"/>
      <c r="U298" s="225"/>
      <c r="V298" s="225"/>
      <c r="W298" s="225"/>
      <c r="X298" s="225"/>
      <c r="Y298" s="225"/>
      <c r="Z298" s="225"/>
      <c r="AA298" s="225"/>
      <c r="AB298" s="226"/>
      <c r="AC298" s="226"/>
      <c r="AD298" s="226"/>
      <c r="AE298" s="226"/>
      <c r="AF298" s="226"/>
      <c r="AG298" s="226"/>
      <c r="AH298" s="226"/>
      <c r="AI298" s="226"/>
      <c r="AJ298" s="226"/>
    </row>
    <row r="299" spans="11:36" ht="15.75" customHeight="1">
      <c r="K299" s="225"/>
      <c r="L299" s="225"/>
      <c r="M299" s="225"/>
      <c r="N299" s="225"/>
      <c r="O299" s="225"/>
      <c r="P299" s="225"/>
      <c r="Q299" s="225"/>
      <c r="R299" s="225"/>
      <c r="S299" s="225"/>
      <c r="T299" s="225"/>
      <c r="U299" s="225"/>
      <c r="V299" s="225"/>
      <c r="W299" s="225"/>
      <c r="X299" s="225"/>
      <c r="Y299" s="225"/>
      <c r="Z299" s="225"/>
      <c r="AA299" s="225"/>
      <c r="AB299" s="226"/>
      <c r="AC299" s="226"/>
      <c r="AD299" s="226"/>
      <c r="AE299" s="226"/>
      <c r="AF299" s="226"/>
      <c r="AG299" s="226"/>
      <c r="AH299" s="226"/>
      <c r="AI299" s="226"/>
      <c r="AJ299" s="226"/>
    </row>
    <row r="300" spans="11:36" ht="15.75" customHeight="1">
      <c r="K300" s="225"/>
      <c r="L300" s="225"/>
      <c r="M300" s="225"/>
      <c r="N300" s="225"/>
      <c r="O300" s="225"/>
      <c r="P300" s="225"/>
      <c r="Q300" s="225"/>
      <c r="R300" s="225"/>
      <c r="S300" s="225"/>
      <c r="T300" s="225"/>
      <c r="U300" s="225"/>
      <c r="V300" s="225"/>
      <c r="W300" s="225"/>
      <c r="X300" s="225"/>
      <c r="Y300" s="225"/>
      <c r="Z300" s="225"/>
      <c r="AA300" s="225"/>
      <c r="AB300" s="226"/>
      <c r="AC300" s="226"/>
      <c r="AD300" s="226"/>
      <c r="AE300" s="226"/>
      <c r="AF300" s="226"/>
      <c r="AG300" s="226"/>
      <c r="AH300" s="226"/>
      <c r="AI300" s="226"/>
      <c r="AJ300" s="226"/>
    </row>
    <row r="301" spans="11:36" ht="15.75" customHeight="1">
      <c r="K301" s="225"/>
      <c r="L301" s="225"/>
      <c r="M301" s="225"/>
      <c r="N301" s="225"/>
      <c r="O301" s="225"/>
      <c r="P301" s="225"/>
      <c r="Q301" s="225"/>
      <c r="R301" s="225"/>
      <c r="S301" s="225"/>
      <c r="T301" s="225"/>
      <c r="U301" s="225"/>
      <c r="V301" s="225"/>
      <c r="W301" s="225"/>
      <c r="X301" s="225"/>
      <c r="Y301" s="225"/>
      <c r="Z301" s="225"/>
      <c r="AA301" s="225"/>
      <c r="AB301" s="226"/>
      <c r="AC301" s="226"/>
      <c r="AD301" s="226"/>
      <c r="AE301" s="226"/>
      <c r="AF301" s="226"/>
      <c r="AG301" s="226"/>
      <c r="AH301" s="226"/>
      <c r="AI301" s="226"/>
      <c r="AJ301" s="226"/>
    </row>
    <row r="302" spans="11:36" ht="15.75" customHeight="1">
      <c r="K302" s="225"/>
      <c r="L302" s="225"/>
      <c r="M302" s="225"/>
      <c r="N302" s="225"/>
      <c r="O302" s="225"/>
      <c r="P302" s="225"/>
      <c r="Q302" s="225"/>
      <c r="R302" s="225"/>
      <c r="S302" s="225"/>
      <c r="T302" s="225"/>
      <c r="U302" s="225"/>
      <c r="V302" s="225"/>
      <c r="W302" s="225"/>
      <c r="X302" s="225"/>
      <c r="Y302" s="225"/>
      <c r="Z302" s="225"/>
      <c r="AA302" s="225"/>
      <c r="AB302" s="226"/>
      <c r="AC302" s="226"/>
      <c r="AD302" s="226"/>
      <c r="AE302" s="226"/>
      <c r="AF302" s="226"/>
      <c r="AG302" s="226"/>
      <c r="AH302" s="226"/>
      <c r="AI302" s="226"/>
      <c r="AJ302" s="226"/>
    </row>
    <row r="303" spans="11:36" ht="15.75" customHeight="1">
      <c r="K303" s="225"/>
      <c r="L303" s="225"/>
      <c r="M303" s="225"/>
      <c r="N303" s="225"/>
      <c r="O303" s="225"/>
      <c r="P303" s="225"/>
      <c r="Q303" s="225"/>
      <c r="R303" s="225"/>
      <c r="S303" s="225"/>
      <c r="T303" s="225"/>
      <c r="U303" s="225"/>
      <c r="V303" s="225"/>
      <c r="W303" s="225"/>
      <c r="X303" s="225"/>
      <c r="Y303" s="225"/>
      <c r="Z303" s="225"/>
      <c r="AA303" s="225"/>
      <c r="AB303" s="226"/>
      <c r="AC303" s="226"/>
      <c r="AD303" s="226"/>
      <c r="AE303" s="226"/>
      <c r="AF303" s="226"/>
      <c r="AG303" s="226"/>
      <c r="AH303" s="226"/>
      <c r="AI303" s="226"/>
      <c r="AJ303" s="226"/>
    </row>
    <row r="304" spans="11:36" ht="15.75" customHeight="1">
      <c r="K304" s="225"/>
      <c r="L304" s="225"/>
      <c r="M304" s="225"/>
      <c r="N304" s="225"/>
      <c r="O304" s="225"/>
      <c r="P304" s="225"/>
      <c r="Q304" s="225"/>
      <c r="R304" s="225"/>
      <c r="S304" s="225"/>
      <c r="T304" s="225"/>
      <c r="U304" s="225"/>
      <c r="V304" s="225"/>
      <c r="W304" s="225"/>
      <c r="X304" s="225"/>
      <c r="Y304" s="225"/>
      <c r="Z304" s="225"/>
      <c r="AA304" s="225"/>
      <c r="AB304" s="226"/>
      <c r="AC304" s="226"/>
      <c r="AD304" s="226"/>
      <c r="AE304" s="226"/>
      <c r="AF304" s="226"/>
      <c r="AG304" s="226"/>
      <c r="AH304" s="226"/>
      <c r="AI304" s="226"/>
      <c r="AJ304" s="226"/>
    </row>
    <row r="305" spans="11:36" ht="15.75" customHeight="1">
      <c r="K305" s="225"/>
      <c r="L305" s="225"/>
      <c r="M305" s="225"/>
      <c r="N305" s="225"/>
      <c r="O305" s="225"/>
      <c r="P305" s="225"/>
      <c r="Q305" s="225"/>
      <c r="R305" s="225"/>
      <c r="S305" s="225"/>
      <c r="T305" s="225"/>
      <c r="U305" s="225"/>
      <c r="V305" s="225"/>
      <c r="W305" s="225"/>
      <c r="X305" s="225"/>
      <c r="Y305" s="225"/>
      <c r="Z305" s="225"/>
      <c r="AA305" s="225"/>
      <c r="AB305" s="226"/>
      <c r="AC305" s="226"/>
      <c r="AD305" s="226"/>
      <c r="AE305" s="226"/>
      <c r="AF305" s="226"/>
      <c r="AG305" s="226"/>
      <c r="AH305" s="226"/>
      <c r="AI305" s="226"/>
      <c r="AJ305" s="226"/>
    </row>
    <row r="306" spans="11:36" ht="15.75" customHeight="1">
      <c r="K306" s="225"/>
      <c r="L306" s="225"/>
      <c r="M306" s="225"/>
      <c r="N306" s="225"/>
      <c r="O306" s="225"/>
      <c r="P306" s="225"/>
      <c r="Q306" s="225"/>
      <c r="R306" s="225"/>
      <c r="S306" s="225"/>
      <c r="T306" s="225"/>
      <c r="U306" s="225"/>
      <c r="V306" s="225"/>
      <c r="W306" s="225"/>
      <c r="X306" s="225"/>
      <c r="Y306" s="225"/>
      <c r="Z306" s="225"/>
      <c r="AA306" s="225"/>
      <c r="AB306" s="226"/>
      <c r="AC306" s="226"/>
      <c r="AD306" s="226"/>
      <c r="AE306" s="226"/>
      <c r="AF306" s="226"/>
      <c r="AG306" s="226"/>
      <c r="AH306" s="226"/>
      <c r="AI306" s="226"/>
      <c r="AJ306" s="226"/>
    </row>
    <row r="307" spans="11:36" ht="15.75" customHeight="1">
      <c r="K307" s="225"/>
      <c r="L307" s="225"/>
      <c r="M307" s="225"/>
      <c r="N307" s="225"/>
      <c r="O307" s="225"/>
      <c r="P307" s="225"/>
      <c r="Q307" s="225"/>
      <c r="R307" s="225"/>
      <c r="S307" s="225"/>
      <c r="T307" s="225"/>
      <c r="U307" s="225"/>
      <c r="V307" s="225"/>
      <c r="W307" s="225"/>
      <c r="X307" s="225"/>
      <c r="Y307" s="225"/>
      <c r="Z307" s="225"/>
      <c r="AA307" s="225"/>
      <c r="AB307" s="226"/>
      <c r="AC307" s="226"/>
      <c r="AD307" s="226"/>
      <c r="AE307" s="226"/>
      <c r="AF307" s="226"/>
      <c r="AG307" s="226"/>
      <c r="AH307" s="226"/>
      <c r="AI307" s="226"/>
      <c r="AJ307" s="226"/>
    </row>
    <row r="308" spans="11:36" ht="15.75" customHeight="1">
      <c r="K308" s="225"/>
      <c r="L308" s="225"/>
      <c r="M308" s="225"/>
      <c r="N308" s="225"/>
      <c r="O308" s="225"/>
      <c r="P308" s="225"/>
      <c r="Q308" s="225"/>
      <c r="R308" s="225"/>
      <c r="S308" s="225"/>
      <c r="T308" s="225"/>
      <c r="U308" s="225"/>
      <c r="V308" s="225"/>
      <c r="W308" s="225"/>
      <c r="X308" s="225"/>
      <c r="Y308" s="225"/>
      <c r="Z308" s="225"/>
      <c r="AA308" s="225"/>
      <c r="AB308" s="226"/>
      <c r="AC308" s="226"/>
      <c r="AD308" s="226"/>
      <c r="AE308" s="226"/>
      <c r="AF308" s="226"/>
      <c r="AG308" s="226"/>
      <c r="AH308" s="226"/>
      <c r="AI308" s="226"/>
      <c r="AJ308" s="226"/>
    </row>
    <row r="309" spans="11:36" ht="15.75" customHeight="1">
      <c r="K309" s="225"/>
      <c r="L309" s="225"/>
      <c r="M309" s="225"/>
      <c r="N309" s="225"/>
      <c r="O309" s="225"/>
      <c r="P309" s="225"/>
      <c r="Q309" s="225"/>
      <c r="R309" s="225"/>
      <c r="S309" s="225"/>
      <c r="T309" s="225"/>
      <c r="U309" s="225"/>
      <c r="V309" s="225"/>
      <c r="W309" s="225"/>
      <c r="X309" s="225"/>
      <c r="Y309" s="225"/>
      <c r="Z309" s="225"/>
      <c r="AA309" s="225"/>
      <c r="AB309" s="226"/>
      <c r="AC309" s="226"/>
      <c r="AD309" s="226"/>
      <c r="AE309" s="226"/>
      <c r="AF309" s="226"/>
      <c r="AG309" s="226"/>
      <c r="AH309" s="226"/>
      <c r="AI309" s="226"/>
      <c r="AJ309" s="226"/>
    </row>
    <row r="310" spans="11:36" ht="15.75" customHeight="1">
      <c r="K310" s="225"/>
      <c r="L310" s="225"/>
      <c r="M310" s="225"/>
      <c r="N310" s="225"/>
      <c r="O310" s="225"/>
      <c r="P310" s="225"/>
      <c r="Q310" s="225"/>
      <c r="R310" s="225"/>
      <c r="S310" s="225"/>
      <c r="T310" s="225"/>
      <c r="U310" s="225"/>
      <c r="V310" s="225"/>
      <c r="W310" s="225"/>
      <c r="X310" s="225"/>
      <c r="Y310" s="225"/>
      <c r="Z310" s="225"/>
      <c r="AA310" s="225"/>
      <c r="AB310" s="226"/>
      <c r="AC310" s="226"/>
      <c r="AD310" s="226"/>
      <c r="AE310" s="226"/>
      <c r="AF310" s="226"/>
      <c r="AG310" s="226"/>
      <c r="AH310" s="226"/>
      <c r="AI310" s="226"/>
      <c r="AJ310" s="226"/>
    </row>
    <row r="311" spans="11:36" ht="15.75" customHeight="1">
      <c r="K311" s="225"/>
      <c r="L311" s="225"/>
      <c r="M311" s="225"/>
      <c r="N311" s="225"/>
      <c r="O311" s="225"/>
      <c r="P311" s="225"/>
      <c r="Q311" s="225"/>
      <c r="R311" s="225"/>
      <c r="S311" s="225"/>
      <c r="T311" s="225"/>
      <c r="U311" s="225"/>
      <c r="V311" s="225"/>
      <c r="W311" s="225"/>
      <c r="X311" s="225"/>
      <c r="Y311" s="225"/>
      <c r="Z311" s="225"/>
      <c r="AA311" s="225"/>
      <c r="AB311" s="226"/>
      <c r="AC311" s="226"/>
      <c r="AD311" s="226"/>
      <c r="AE311" s="226"/>
      <c r="AF311" s="226"/>
      <c r="AG311" s="226"/>
      <c r="AH311" s="226"/>
      <c r="AI311" s="226"/>
      <c r="AJ311" s="226"/>
    </row>
    <row r="312" spans="11:36" ht="15.75" customHeight="1">
      <c r="K312" s="225"/>
      <c r="L312" s="225"/>
      <c r="M312" s="225"/>
      <c r="N312" s="225"/>
      <c r="O312" s="225"/>
      <c r="P312" s="225"/>
      <c r="Q312" s="225"/>
      <c r="R312" s="225"/>
      <c r="S312" s="225"/>
      <c r="T312" s="225"/>
      <c r="U312" s="225"/>
      <c r="V312" s="225"/>
      <c r="W312" s="225"/>
      <c r="X312" s="225"/>
      <c r="Y312" s="225"/>
      <c r="Z312" s="225"/>
      <c r="AA312" s="225"/>
      <c r="AB312" s="226"/>
      <c r="AC312" s="226"/>
      <c r="AD312" s="226"/>
      <c r="AE312" s="226"/>
      <c r="AF312" s="226"/>
      <c r="AG312" s="226"/>
      <c r="AH312" s="226"/>
      <c r="AI312" s="226"/>
      <c r="AJ312" s="226"/>
    </row>
    <row r="313" spans="11:36" ht="15.75" customHeight="1">
      <c r="K313" s="225"/>
      <c r="L313" s="225"/>
      <c r="M313" s="225"/>
      <c r="N313" s="225"/>
      <c r="O313" s="225"/>
      <c r="P313" s="225"/>
      <c r="Q313" s="225"/>
      <c r="R313" s="225"/>
      <c r="S313" s="225"/>
      <c r="T313" s="225"/>
      <c r="U313" s="225"/>
      <c r="V313" s="225"/>
      <c r="W313" s="225"/>
      <c r="X313" s="225"/>
      <c r="Y313" s="225"/>
      <c r="Z313" s="225"/>
      <c r="AA313" s="225"/>
      <c r="AB313" s="226"/>
      <c r="AC313" s="226"/>
      <c r="AD313" s="226"/>
      <c r="AE313" s="226"/>
      <c r="AF313" s="226"/>
      <c r="AG313" s="226"/>
      <c r="AH313" s="226"/>
      <c r="AI313" s="226"/>
      <c r="AJ313" s="226"/>
    </row>
    <row r="314" spans="11:36" ht="15.75" customHeight="1">
      <c r="K314" s="225"/>
      <c r="L314" s="225"/>
      <c r="M314" s="225"/>
      <c r="N314" s="225"/>
      <c r="O314" s="225"/>
      <c r="P314" s="225"/>
      <c r="Q314" s="225"/>
      <c r="R314" s="225"/>
      <c r="S314" s="225"/>
      <c r="T314" s="225"/>
      <c r="U314" s="225"/>
      <c r="V314" s="225"/>
      <c r="W314" s="225"/>
      <c r="X314" s="225"/>
      <c r="Y314" s="225"/>
      <c r="Z314" s="225"/>
      <c r="AA314" s="225"/>
      <c r="AB314" s="226"/>
      <c r="AC314" s="226"/>
      <c r="AD314" s="226"/>
      <c r="AE314" s="226"/>
      <c r="AF314" s="226"/>
      <c r="AG314" s="226"/>
      <c r="AH314" s="226"/>
      <c r="AI314" s="226"/>
      <c r="AJ314" s="226"/>
    </row>
    <row r="315" spans="11:36" ht="15.75" customHeight="1">
      <c r="K315" s="225"/>
      <c r="L315" s="225"/>
      <c r="M315" s="225"/>
      <c r="N315" s="225"/>
      <c r="O315" s="225"/>
      <c r="P315" s="225"/>
      <c r="Q315" s="225"/>
      <c r="R315" s="225"/>
      <c r="S315" s="225"/>
      <c r="T315" s="225"/>
      <c r="U315" s="225"/>
      <c r="V315" s="225"/>
      <c r="W315" s="225"/>
      <c r="X315" s="225"/>
      <c r="Y315" s="225"/>
      <c r="Z315" s="225"/>
      <c r="AA315" s="225"/>
      <c r="AB315" s="226"/>
      <c r="AC315" s="226"/>
      <c r="AD315" s="226"/>
      <c r="AE315" s="226"/>
      <c r="AF315" s="226"/>
      <c r="AG315" s="226"/>
      <c r="AH315" s="226"/>
      <c r="AI315" s="226"/>
      <c r="AJ315" s="226"/>
    </row>
    <row r="316" spans="11:36" ht="15.75" customHeight="1">
      <c r="K316" s="225"/>
      <c r="L316" s="225"/>
      <c r="M316" s="225"/>
      <c r="N316" s="225"/>
      <c r="O316" s="225"/>
      <c r="P316" s="225"/>
      <c r="Q316" s="225"/>
      <c r="R316" s="225"/>
      <c r="S316" s="225"/>
      <c r="T316" s="225"/>
      <c r="U316" s="225"/>
      <c r="V316" s="225"/>
      <c r="W316" s="225"/>
      <c r="X316" s="225"/>
      <c r="Y316" s="225"/>
      <c r="Z316" s="225"/>
      <c r="AA316" s="225"/>
      <c r="AB316" s="226"/>
      <c r="AC316" s="226"/>
      <c r="AD316" s="226"/>
      <c r="AE316" s="226"/>
      <c r="AF316" s="226"/>
      <c r="AG316" s="226"/>
      <c r="AH316" s="226"/>
      <c r="AI316" s="226"/>
      <c r="AJ316" s="226"/>
    </row>
    <row r="317" spans="11:36" ht="15.75" customHeight="1">
      <c r="K317" s="225"/>
      <c r="L317" s="225"/>
      <c r="M317" s="225"/>
      <c r="N317" s="225"/>
      <c r="O317" s="225"/>
      <c r="P317" s="225"/>
      <c r="Q317" s="225"/>
      <c r="R317" s="225"/>
      <c r="S317" s="225"/>
      <c r="T317" s="225"/>
      <c r="U317" s="225"/>
      <c r="V317" s="225"/>
      <c r="W317" s="225"/>
      <c r="X317" s="225"/>
      <c r="Y317" s="225"/>
      <c r="Z317" s="225"/>
      <c r="AA317" s="225"/>
      <c r="AB317" s="226"/>
      <c r="AC317" s="226"/>
      <c r="AD317" s="226"/>
      <c r="AE317" s="226"/>
      <c r="AF317" s="226"/>
      <c r="AG317" s="226"/>
      <c r="AH317" s="226"/>
      <c r="AI317" s="226"/>
      <c r="AJ317" s="226"/>
    </row>
    <row r="318" spans="11:36" ht="15.75" customHeight="1">
      <c r="K318" s="225"/>
      <c r="L318" s="225"/>
      <c r="M318" s="225"/>
      <c r="N318" s="225"/>
      <c r="O318" s="225"/>
      <c r="P318" s="225"/>
      <c r="Q318" s="225"/>
      <c r="R318" s="225"/>
      <c r="S318" s="225"/>
      <c r="T318" s="225"/>
      <c r="U318" s="225"/>
      <c r="V318" s="225"/>
      <c r="W318" s="225"/>
      <c r="X318" s="225"/>
      <c r="Y318" s="225"/>
      <c r="Z318" s="225"/>
      <c r="AA318" s="225"/>
      <c r="AB318" s="226"/>
      <c r="AC318" s="226"/>
      <c r="AD318" s="226"/>
      <c r="AE318" s="226"/>
      <c r="AF318" s="226"/>
      <c r="AG318" s="226"/>
      <c r="AH318" s="226"/>
      <c r="AI318" s="226"/>
      <c r="AJ318" s="226"/>
    </row>
    <row r="319" spans="11:36" ht="15.75" customHeight="1">
      <c r="K319" s="225"/>
      <c r="L319" s="225"/>
      <c r="M319" s="225"/>
      <c r="N319" s="225"/>
      <c r="O319" s="225"/>
      <c r="P319" s="225"/>
      <c r="Q319" s="225"/>
      <c r="R319" s="225"/>
      <c r="S319" s="225"/>
      <c r="T319" s="225"/>
      <c r="U319" s="225"/>
      <c r="V319" s="225"/>
      <c r="W319" s="225"/>
      <c r="X319" s="225"/>
      <c r="Y319" s="225"/>
      <c r="Z319" s="225"/>
      <c r="AA319" s="225"/>
      <c r="AB319" s="226"/>
      <c r="AC319" s="226"/>
      <c r="AD319" s="226"/>
      <c r="AE319" s="226"/>
      <c r="AF319" s="226"/>
      <c r="AG319" s="226"/>
      <c r="AH319" s="226"/>
      <c r="AI319" s="226"/>
      <c r="AJ319" s="226"/>
    </row>
    <row r="320" spans="11:36" ht="15.75" customHeight="1">
      <c r="K320" s="225"/>
      <c r="L320" s="225"/>
      <c r="M320" s="225"/>
      <c r="N320" s="225"/>
      <c r="O320" s="225"/>
      <c r="P320" s="225"/>
      <c r="Q320" s="225"/>
      <c r="R320" s="225"/>
      <c r="S320" s="225"/>
      <c r="T320" s="225"/>
      <c r="U320" s="225"/>
      <c r="V320" s="225"/>
      <c r="W320" s="225"/>
      <c r="X320" s="225"/>
      <c r="Y320" s="225"/>
      <c r="Z320" s="225"/>
      <c r="AA320" s="225"/>
      <c r="AB320" s="226"/>
      <c r="AC320" s="226"/>
      <c r="AD320" s="226"/>
      <c r="AE320" s="226"/>
      <c r="AF320" s="226"/>
      <c r="AG320" s="226"/>
      <c r="AH320" s="226"/>
      <c r="AI320" s="226"/>
      <c r="AJ320" s="226"/>
    </row>
    <row r="321" spans="11:36" ht="15.75" customHeight="1">
      <c r="K321" s="225"/>
      <c r="L321" s="225"/>
      <c r="M321" s="225"/>
      <c r="N321" s="225"/>
      <c r="O321" s="225"/>
      <c r="P321" s="225"/>
      <c r="Q321" s="225"/>
      <c r="R321" s="225"/>
      <c r="S321" s="225"/>
      <c r="T321" s="225"/>
      <c r="U321" s="225"/>
      <c r="V321" s="225"/>
      <c r="W321" s="225"/>
      <c r="X321" s="225"/>
      <c r="Y321" s="225"/>
      <c r="Z321" s="225"/>
      <c r="AA321" s="225"/>
      <c r="AB321" s="226"/>
      <c r="AC321" s="226"/>
      <c r="AD321" s="226"/>
      <c r="AE321" s="226"/>
      <c r="AF321" s="226"/>
      <c r="AG321" s="226"/>
      <c r="AH321" s="226"/>
      <c r="AI321" s="226"/>
      <c r="AJ321" s="226"/>
    </row>
    <row r="322" spans="11:36" ht="15.75" customHeight="1">
      <c r="K322" s="225"/>
      <c r="L322" s="225"/>
      <c r="M322" s="225"/>
      <c r="N322" s="225"/>
      <c r="O322" s="225"/>
      <c r="P322" s="225"/>
      <c r="Q322" s="225"/>
      <c r="R322" s="225"/>
      <c r="S322" s="225"/>
      <c r="T322" s="225"/>
      <c r="U322" s="225"/>
      <c r="V322" s="225"/>
      <c r="W322" s="225"/>
      <c r="X322" s="225"/>
      <c r="Y322" s="225"/>
      <c r="Z322" s="225"/>
      <c r="AA322" s="225"/>
      <c r="AB322" s="226"/>
      <c r="AC322" s="226"/>
      <c r="AD322" s="226"/>
      <c r="AE322" s="226"/>
      <c r="AF322" s="226"/>
      <c r="AG322" s="226"/>
      <c r="AH322" s="226"/>
      <c r="AI322" s="226"/>
      <c r="AJ322" s="226"/>
    </row>
    <row r="323" spans="11:36" ht="15.75" customHeight="1">
      <c r="K323" s="225"/>
      <c r="L323" s="225"/>
      <c r="M323" s="225"/>
      <c r="N323" s="225"/>
      <c r="O323" s="225"/>
      <c r="P323" s="225"/>
      <c r="Q323" s="225"/>
      <c r="R323" s="225"/>
      <c r="S323" s="225"/>
      <c r="T323" s="225"/>
      <c r="U323" s="225"/>
      <c r="V323" s="225"/>
      <c r="W323" s="225"/>
      <c r="X323" s="225"/>
      <c r="Y323" s="225"/>
      <c r="Z323" s="225"/>
      <c r="AA323" s="225"/>
      <c r="AB323" s="226"/>
      <c r="AC323" s="226"/>
      <c r="AD323" s="226"/>
      <c r="AE323" s="226"/>
      <c r="AF323" s="226"/>
      <c r="AG323" s="226"/>
      <c r="AH323" s="226"/>
      <c r="AI323" s="226"/>
      <c r="AJ323" s="226"/>
    </row>
    <row r="324" spans="11:36" ht="15.75" customHeight="1">
      <c r="K324" s="225"/>
      <c r="L324" s="225"/>
      <c r="M324" s="225"/>
      <c r="N324" s="225"/>
      <c r="O324" s="225"/>
      <c r="P324" s="225"/>
      <c r="Q324" s="225"/>
      <c r="R324" s="225"/>
      <c r="S324" s="225"/>
      <c r="T324" s="225"/>
      <c r="U324" s="225"/>
      <c r="V324" s="225"/>
      <c r="W324" s="225"/>
      <c r="X324" s="225"/>
      <c r="Y324" s="225"/>
      <c r="Z324" s="225"/>
      <c r="AA324" s="225"/>
      <c r="AB324" s="226"/>
      <c r="AC324" s="226"/>
      <c r="AD324" s="226"/>
      <c r="AE324" s="226"/>
      <c r="AF324" s="226"/>
      <c r="AG324" s="226"/>
      <c r="AH324" s="226"/>
      <c r="AI324" s="226"/>
      <c r="AJ324" s="226"/>
    </row>
    <row r="325" spans="11:36" ht="15.75" customHeight="1">
      <c r="K325" s="225"/>
      <c r="L325" s="225"/>
      <c r="M325" s="225"/>
      <c r="N325" s="225"/>
      <c r="O325" s="225"/>
      <c r="P325" s="225"/>
      <c r="Q325" s="225"/>
      <c r="R325" s="225"/>
      <c r="S325" s="225"/>
      <c r="T325" s="225"/>
      <c r="U325" s="225"/>
      <c r="V325" s="225"/>
      <c r="W325" s="225"/>
      <c r="X325" s="225"/>
      <c r="Y325" s="225"/>
      <c r="Z325" s="225"/>
      <c r="AA325" s="225"/>
      <c r="AB325" s="226"/>
      <c r="AC325" s="226"/>
      <c r="AD325" s="226"/>
      <c r="AE325" s="226"/>
      <c r="AF325" s="226"/>
      <c r="AG325" s="226"/>
      <c r="AH325" s="226"/>
      <c r="AI325" s="226"/>
      <c r="AJ325" s="226"/>
    </row>
    <row r="326" spans="11:36" ht="15.75" customHeight="1">
      <c r="K326" s="225"/>
      <c r="L326" s="225"/>
      <c r="M326" s="225"/>
      <c r="N326" s="225"/>
      <c r="O326" s="225"/>
      <c r="P326" s="225"/>
      <c r="Q326" s="225"/>
      <c r="R326" s="225"/>
      <c r="S326" s="225"/>
      <c r="T326" s="225"/>
      <c r="U326" s="225"/>
      <c r="V326" s="225"/>
      <c r="W326" s="225"/>
      <c r="X326" s="225"/>
      <c r="Y326" s="225"/>
      <c r="Z326" s="225"/>
      <c r="AA326" s="225"/>
      <c r="AB326" s="226"/>
      <c r="AC326" s="226"/>
      <c r="AD326" s="226"/>
      <c r="AE326" s="226"/>
      <c r="AF326" s="226"/>
      <c r="AG326" s="226"/>
      <c r="AH326" s="226"/>
      <c r="AI326" s="226"/>
      <c r="AJ326" s="226"/>
    </row>
    <row r="327" spans="11:36" ht="15.75" customHeight="1">
      <c r="K327" s="225"/>
      <c r="L327" s="225"/>
      <c r="M327" s="225"/>
      <c r="N327" s="225"/>
      <c r="O327" s="225"/>
      <c r="P327" s="225"/>
      <c r="Q327" s="225"/>
      <c r="R327" s="225"/>
      <c r="S327" s="225"/>
      <c r="T327" s="225"/>
      <c r="U327" s="225"/>
      <c r="V327" s="225"/>
      <c r="W327" s="225"/>
      <c r="X327" s="225"/>
      <c r="Y327" s="225"/>
      <c r="Z327" s="225"/>
      <c r="AA327" s="225"/>
      <c r="AB327" s="226"/>
      <c r="AC327" s="226"/>
      <c r="AD327" s="226"/>
      <c r="AE327" s="226"/>
      <c r="AF327" s="226"/>
      <c r="AG327" s="226"/>
      <c r="AH327" s="226"/>
      <c r="AI327" s="226"/>
      <c r="AJ327" s="226"/>
    </row>
    <row r="328" spans="11:36" ht="15.75" customHeight="1">
      <c r="K328" s="225"/>
      <c r="L328" s="225"/>
      <c r="M328" s="225"/>
      <c r="N328" s="225"/>
      <c r="O328" s="225"/>
      <c r="P328" s="225"/>
      <c r="Q328" s="225"/>
      <c r="R328" s="225"/>
      <c r="S328" s="225"/>
      <c r="T328" s="225"/>
      <c r="U328" s="225"/>
      <c r="V328" s="225"/>
      <c r="W328" s="225"/>
      <c r="X328" s="225"/>
      <c r="Y328" s="225"/>
      <c r="Z328" s="225"/>
      <c r="AA328" s="225"/>
      <c r="AB328" s="226"/>
      <c r="AC328" s="226"/>
      <c r="AD328" s="226"/>
      <c r="AE328" s="226"/>
      <c r="AF328" s="226"/>
      <c r="AG328" s="226"/>
      <c r="AH328" s="226"/>
      <c r="AI328" s="226"/>
      <c r="AJ328" s="226"/>
    </row>
    <row r="329" spans="11:36" ht="15.75" customHeight="1">
      <c r="K329" s="225"/>
      <c r="L329" s="225"/>
      <c r="M329" s="225"/>
      <c r="N329" s="225"/>
      <c r="O329" s="225"/>
      <c r="P329" s="225"/>
      <c r="Q329" s="225"/>
      <c r="R329" s="225"/>
      <c r="S329" s="225"/>
      <c r="T329" s="225"/>
      <c r="U329" s="225"/>
      <c r="V329" s="225"/>
      <c r="W329" s="225"/>
      <c r="X329" s="225"/>
      <c r="Y329" s="225"/>
      <c r="Z329" s="225"/>
      <c r="AA329" s="225"/>
      <c r="AB329" s="226"/>
      <c r="AC329" s="226"/>
      <c r="AD329" s="226"/>
      <c r="AE329" s="226"/>
      <c r="AF329" s="226"/>
      <c r="AG329" s="226"/>
      <c r="AH329" s="226"/>
      <c r="AI329" s="226"/>
      <c r="AJ329" s="226"/>
    </row>
    <row r="330" spans="11:36" ht="15.75" customHeight="1">
      <c r="K330" s="225"/>
      <c r="L330" s="225"/>
      <c r="M330" s="225"/>
      <c r="N330" s="225"/>
      <c r="O330" s="225"/>
      <c r="P330" s="225"/>
      <c r="Q330" s="225"/>
      <c r="R330" s="225"/>
      <c r="S330" s="225"/>
      <c r="T330" s="225"/>
      <c r="U330" s="225"/>
      <c r="V330" s="225"/>
      <c r="W330" s="225"/>
      <c r="X330" s="225"/>
      <c r="Y330" s="225"/>
      <c r="Z330" s="225"/>
      <c r="AA330" s="225"/>
      <c r="AB330" s="226"/>
      <c r="AC330" s="226"/>
      <c r="AD330" s="226"/>
      <c r="AE330" s="226"/>
      <c r="AF330" s="226"/>
      <c r="AG330" s="226"/>
      <c r="AH330" s="226"/>
      <c r="AI330" s="226"/>
      <c r="AJ330" s="226"/>
    </row>
    <row r="331" spans="11:36" ht="15.75" customHeight="1">
      <c r="K331" s="225"/>
      <c r="L331" s="225"/>
      <c r="M331" s="225"/>
      <c r="N331" s="225"/>
      <c r="O331" s="225"/>
      <c r="P331" s="225"/>
      <c r="Q331" s="225"/>
      <c r="R331" s="225"/>
      <c r="S331" s="225"/>
      <c r="T331" s="225"/>
      <c r="U331" s="225"/>
      <c r="V331" s="225"/>
      <c r="W331" s="225"/>
      <c r="X331" s="225"/>
      <c r="Y331" s="225"/>
      <c r="Z331" s="225"/>
      <c r="AA331" s="225"/>
      <c r="AB331" s="226"/>
      <c r="AC331" s="226"/>
      <c r="AD331" s="226"/>
      <c r="AE331" s="226"/>
      <c r="AF331" s="226"/>
      <c r="AG331" s="226"/>
      <c r="AH331" s="226"/>
      <c r="AI331" s="226"/>
      <c r="AJ331" s="226"/>
    </row>
    <row r="332" spans="11:36" ht="15.75" customHeight="1">
      <c r="K332" s="225"/>
      <c r="L332" s="225"/>
      <c r="M332" s="225"/>
      <c r="N332" s="225"/>
      <c r="O332" s="225"/>
      <c r="P332" s="225"/>
      <c r="Q332" s="225"/>
      <c r="R332" s="225"/>
      <c r="S332" s="225"/>
      <c r="T332" s="225"/>
      <c r="U332" s="225"/>
      <c r="V332" s="225"/>
      <c r="W332" s="225"/>
      <c r="X332" s="225"/>
      <c r="Y332" s="225"/>
      <c r="Z332" s="225"/>
      <c r="AA332" s="225"/>
      <c r="AB332" s="226"/>
      <c r="AC332" s="226"/>
      <c r="AD332" s="226"/>
      <c r="AE332" s="226"/>
      <c r="AF332" s="226"/>
      <c r="AG332" s="226"/>
      <c r="AH332" s="226"/>
      <c r="AI332" s="226"/>
      <c r="AJ332" s="226"/>
    </row>
    <row r="333" spans="11:36" ht="15.75" customHeight="1">
      <c r="K333" s="225"/>
      <c r="L333" s="225"/>
      <c r="M333" s="225"/>
      <c r="N333" s="225"/>
      <c r="O333" s="225"/>
      <c r="P333" s="225"/>
      <c r="Q333" s="225"/>
      <c r="R333" s="225"/>
      <c r="S333" s="225"/>
      <c r="T333" s="225"/>
      <c r="U333" s="225"/>
      <c r="V333" s="225"/>
      <c r="W333" s="225"/>
      <c r="X333" s="225"/>
      <c r="Y333" s="225"/>
      <c r="Z333" s="225"/>
      <c r="AA333" s="225"/>
      <c r="AB333" s="226"/>
      <c r="AC333" s="226"/>
      <c r="AD333" s="226"/>
      <c r="AE333" s="226"/>
      <c r="AF333" s="226"/>
      <c r="AG333" s="226"/>
      <c r="AH333" s="226"/>
      <c r="AI333" s="226"/>
      <c r="AJ333" s="226"/>
    </row>
    <row r="334" spans="11:36" ht="15.75" customHeight="1">
      <c r="K334" s="225"/>
      <c r="L334" s="225"/>
      <c r="M334" s="225"/>
      <c r="N334" s="225"/>
      <c r="O334" s="225"/>
      <c r="P334" s="225"/>
      <c r="Q334" s="225"/>
      <c r="R334" s="225"/>
      <c r="S334" s="225"/>
      <c r="T334" s="225"/>
      <c r="U334" s="225"/>
      <c r="V334" s="225"/>
      <c r="W334" s="225"/>
      <c r="X334" s="225"/>
      <c r="Y334" s="225"/>
      <c r="Z334" s="225"/>
      <c r="AA334" s="225"/>
      <c r="AB334" s="226"/>
      <c r="AC334" s="226"/>
      <c r="AD334" s="226"/>
      <c r="AE334" s="226"/>
      <c r="AF334" s="226"/>
      <c r="AG334" s="226"/>
      <c r="AH334" s="226"/>
      <c r="AI334" s="226"/>
      <c r="AJ334" s="226"/>
    </row>
    <row r="335" spans="11:36" ht="15.75" customHeight="1">
      <c r="K335" s="225"/>
      <c r="L335" s="225"/>
      <c r="M335" s="225"/>
      <c r="N335" s="225"/>
      <c r="O335" s="225"/>
      <c r="P335" s="225"/>
      <c r="Q335" s="225"/>
      <c r="R335" s="225"/>
      <c r="S335" s="225"/>
      <c r="T335" s="225"/>
      <c r="U335" s="225"/>
      <c r="V335" s="225"/>
      <c r="W335" s="225"/>
      <c r="X335" s="225"/>
      <c r="Y335" s="225"/>
      <c r="Z335" s="225"/>
      <c r="AA335" s="225"/>
      <c r="AB335" s="226"/>
      <c r="AC335" s="226"/>
      <c r="AD335" s="226"/>
      <c r="AE335" s="226"/>
      <c r="AF335" s="226"/>
      <c r="AG335" s="226"/>
      <c r="AH335" s="226"/>
      <c r="AI335" s="226"/>
      <c r="AJ335" s="226"/>
    </row>
    <row r="336" spans="11:36" ht="15.75" customHeight="1">
      <c r="K336" s="225"/>
      <c r="L336" s="225"/>
      <c r="M336" s="225"/>
      <c r="N336" s="225"/>
      <c r="O336" s="225"/>
      <c r="P336" s="225"/>
      <c r="Q336" s="225"/>
      <c r="R336" s="225"/>
      <c r="S336" s="225"/>
      <c r="T336" s="225"/>
      <c r="U336" s="225"/>
      <c r="V336" s="225"/>
      <c r="W336" s="225"/>
      <c r="X336" s="225"/>
      <c r="Y336" s="225"/>
      <c r="Z336" s="225"/>
      <c r="AA336" s="225"/>
      <c r="AB336" s="226"/>
      <c r="AC336" s="226"/>
      <c r="AD336" s="226"/>
      <c r="AE336" s="226"/>
      <c r="AF336" s="226"/>
      <c r="AG336" s="226"/>
      <c r="AH336" s="226"/>
      <c r="AI336" s="226"/>
      <c r="AJ336" s="226"/>
    </row>
    <row r="337" spans="11:36" ht="15.75" customHeight="1">
      <c r="K337" s="225"/>
      <c r="L337" s="225"/>
      <c r="M337" s="225"/>
      <c r="N337" s="225"/>
      <c r="O337" s="225"/>
      <c r="P337" s="225"/>
      <c r="Q337" s="225"/>
      <c r="R337" s="225"/>
      <c r="S337" s="225"/>
      <c r="T337" s="225"/>
      <c r="U337" s="225"/>
      <c r="V337" s="225"/>
      <c r="W337" s="225"/>
      <c r="X337" s="225"/>
      <c r="Y337" s="225"/>
      <c r="Z337" s="225"/>
      <c r="AA337" s="225"/>
      <c r="AB337" s="226"/>
      <c r="AC337" s="226"/>
      <c r="AD337" s="226"/>
      <c r="AE337" s="226"/>
      <c r="AF337" s="226"/>
      <c r="AG337" s="226"/>
      <c r="AH337" s="226"/>
      <c r="AI337" s="226"/>
      <c r="AJ337" s="226"/>
    </row>
    <row r="338" spans="11:36" ht="15.75" customHeight="1">
      <c r="K338" s="225"/>
      <c r="L338" s="225"/>
      <c r="M338" s="225"/>
      <c r="N338" s="225"/>
      <c r="O338" s="225"/>
      <c r="P338" s="225"/>
      <c r="Q338" s="225"/>
      <c r="R338" s="225"/>
      <c r="S338" s="225"/>
      <c r="T338" s="225"/>
      <c r="U338" s="225"/>
      <c r="V338" s="225"/>
      <c r="W338" s="225"/>
      <c r="X338" s="225"/>
      <c r="Y338" s="225"/>
      <c r="Z338" s="225"/>
      <c r="AA338" s="225"/>
      <c r="AB338" s="226"/>
      <c r="AC338" s="226"/>
      <c r="AD338" s="226"/>
      <c r="AE338" s="226"/>
      <c r="AF338" s="226"/>
      <c r="AG338" s="226"/>
      <c r="AH338" s="226"/>
      <c r="AI338" s="226"/>
      <c r="AJ338" s="226"/>
    </row>
    <row r="339" spans="11:36" ht="15.75" customHeight="1">
      <c r="K339" s="225"/>
      <c r="L339" s="225"/>
      <c r="M339" s="225"/>
      <c r="N339" s="225"/>
      <c r="O339" s="225"/>
      <c r="P339" s="225"/>
      <c r="Q339" s="225"/>
      <c r="R339" s="225"/>
      <c r="S339" s="225"/>
      <c r="T339" s="225"/>
      <c r="U339" s="225"/>
      <c r="V339" s="225"/>
      <c r="W339" s="225"/>
      <c r="X339" s="225"/>
      <c r="Y339" s="225"/>
      <c r="Z339" s="225"/>
      <c r="AA339" s="225"/>
      <c r="AB339" s="226"/>
      <c r="AC339" s="226"/>
      <c r="AD339" s="226"/>
      <c r="AE339" s="226"/>
      <c r="AF339" s="226"/>
      <c r="AG339" s="226"/>
      <c r="AH339" s="226"/>
      <c r="AI339" s="226"/>
      <c r="AJ339" s="226"/>
    </row>
    <row r="340" spans="11:36" ht="15.75" customHeight="1">
      <c r="K340" s="225"/>
      <c r="L340" s="225"/>
      <c r="M340" s="225"/>
      <c r="N340" s="225"/>
      <c r="O340" s="225"/>
      <c r="P340" s="225"/>
      <c r="Q340" s="225"/>
      <c r="R340" s="225"/>
      <c r="S340" s="225"/>
      <c r="T340" s="225"/>
      <c r="U340" s="225"/>
      <c r="V340" s="225"/>
      <c r="W340" s="225"/>
      <c r="X340" s="225"/>
      <c r="Y340" s="225"/>
      <c r="Z340" s="225"/>
      <c r="AA340" s="225"/>
      <c r="AB340" s="226"/>
      <c r="AC340" s="226"/>
      <c r="AD340" s="226"/>
      <c r="AE340" s="226"/>
      <c r="AF340" s="226"/>
      <c r="AG340" s="226"/>
      <c r="AH340" s="226"/>
      <c r="AI340" s="226"/>
      <c r="AJ340" s="226"/>
    </row>
    <row r="341" spans="11:36" ht="15.75" customHeight="1">
      <c r="K341" s="225"/>
      <c r="L341" s="225"/>
      <c r="M341" s="225"/>
      <c r="N341" s="225"/>
      <c r="O341" s="225"/>
      <c r="P341" s="225"/>
      <c r="Q341" s="225"/>
      <c r="R341" s="225"/>
      <c r="S341" s="225"/>
      <c r="T341" s="225"/>
      <c r="U341" s="225"/>
      <c r="V341" s="225"/>
      <c r="W341" s="225"/>
      <c r="X341" s="225"/>
      <c r="Y341" s="225"/>
      <c r="Z341" s="225"/>
      <c r="AA341" s="225"/>
      <c r="AB341" s="226"/>
      <c r="AC341" s="226"/>
      <c r="AD341" s="226"/>
      <c r="AE341" s="226"/>
      <c r="AF341" s="226"/>
      <c r="AG341" s="226"/>
      <c r="AH341" s="226"/>
      <c r="AI341" s="226"/>
      <c r="AJ341" s="226"/>
    </row>
    <row r="342" spans="11:36" ht="15.75" customHeight="1">
      <c r="K342" s="225"/>
      <c r="L342" s="225"/>
      <c r="M342" s="225"/>
      <c r="N342" s="225"/>
      <c r="O342" s="225"/>
      <c r="P342" s="225"/>
      <c r="Q342" s="225"/>
      <c r="R342" s="225"/>
      <c r="S342" s="225"/>
      <c r="T342" s="225"/>
      <c r="U342" s="225"/>
      <c r="V342" s="225"/>
      <c r="W342" s="225"/>
      <c r="X342" s="225"/>
      <c r="Y342" s="225"/>
      <c r="Z342" s="225"/>
      <c r="AA342" s="225"/>
      <c r="AB342" s="226"/>
      <c r="AC342" s="226"/>
      <c r="AD342" s="226"/>
      <c r="AE342" s="226"/>
      <c r="AF342" s="226"/>
      <c r="AG342" s="226"/>
      <c r="AH342" s="226"/>
      <c r="AI342" s="226"/>
      <c r="AJ342" s="226"/>
    </row>
    <row r="343" spans="11:36" ht="15.75" customHeight="1">
      <c r="K343" s="225"/>
      <c r="L343" s="225"/>
      <c r="M343" s="225"/>
      <c r="N343" s="225"/>
      <c r="O343" s="225"/>
      <c r="P343" s="225"/>
      <c r="Q343" s="225"/>
      <c r="R343" s="225"/>
      <c r="S343" s="225"/>
      <c r="T343" s="225"/>
      <c r="U343" s="225"/>
      <c r="V343" s="225"/>
      <c r="W343" s="225"/>
      <c r="X343" s="225"/>
      <c r="Y343" s="225"/>
      <c r="Z343" s="225"/>
      <c r="AA343" s="225"/>
      <c r="AB343" s="226"/>
      <c r="AC343" s="226"/>
      <c r="AD343" s="226"/>
      <c r="AE343" s="226"/>
      <c r="AF343" s="226"/>
      <c r="AG343" s="226"/>
      <c r="AH343" s="226"/>
      <c r="AI343" s="226"/>
      <c r="AJ343" s="226"/>
    </row>
    <row r="344" spans="11:36" ht="15.75" customHeight="1">
      <c r="K344" s="225"/>
      <c r="L344" s="225"/>
      <c r="M344" s="225"/>
      <c r="N344" s="225"/>
      <c r="O344" s="225"/>
      <c r="P344" s="225"/>
      <c r="Q344" s="225"/>
      <c r="R344" s="225"/>
      <c r="S344" s="225"/>
      <c r="T344" s="225"/>
      <c r="U344" s="225"/>
      <c r="V344" s="225"/>
      <c r="W344" s="225"/>
      <c r="X344" s="225"/>
      <c r="Y344" s="225"/>
      <c r="Z344" s="225"/>
      <c r="AA344" s="225"/>
      <c r="AB344" s="226"/>
      <c r="AC344" s="226"/>
      <c r="AD344" s="226"/>
      <c r="AE344" s="226"/>
      <c r="AF344" s="226"/>
      <c r="AG344" s="226"/>
      <c r="AH344" s="226"/>
      <c r="AI344" s="226"/>
      <c r="AJ344" s="226"/>
    </row>
    <row r="345" spans="11:36" ht="15.75" customHeight="1">
      <c r="K345" s="225"/>
      <c r="L345" s="225"/>
      <c r="M345" s="225"/>
      <c r="N345" s="225"/>
      <c r="O345" s="225"/>
      <c r="P345" s="225"/>
      <c r="Q345" s="225"/>
      <c r="R345" s="225"/>
      <c r="S345" s="225"/>
      <c r="T345" s="225"/>
      <c r="U345" s="225"/>
      <c r="V345" s="225"/>
      <c r="W345" s="225"/>
      <c r="X345" s="225"/>
      <c r="Y345" s="225"/>
      <c r="Z345" s="225"/>
      <c r="AA345" s="225"/>
      <c r="AB345" s="226"/>
      <c r="AC345" s="226"/>
      <c r="AD345" s="226"/>
      <c r="AE345" s="226"/>
      <c r="AF345" s="226"/>
      <c r="AG345" s="226"/>
      <c r="AH345" s="226"/>
      <c r="AI345" s="226"/>
      <c r="AJ345" s="226"/>
    </row>
    <row r="346" spans="11:36" ht="15.75" customHeight="1">
      <c r="K346" s="225"/>
      <c r="L346" s="225"/>
      <c r="M346" s="225"/>
      <c r="N346" s="225"/>
      <c r="O346" s="225"/>
      <c r="P346" s="225"/>
      <c r="Q346" s="225"/>
      <c r="R346" s="225"/>
      <c r="S346" s="225"/>
      <c r="T346" s="225"/>
      <c r="U346" s="225"/>
      <c r="V346" s="225"/>
      <c r="W346" s="225"/>
      <c r="X346" s="225"/>
      <c r="Y346" s="225"/>
      <c r="Z346" s="225"/>
      <c r="AA346" s="225"/>
      <c r="AB346" s="226"/>
      <c r="AC346" s="226"/>
      <c r="AD346" s="226"/>
      <c r="AE346" s="226"/>
      <c r="AF346" s="226"/>
      <c r="AG346" s="226"/>
      <c r="AH346" s="226"/>
      <c r="AI346" s="226"/>
      <c r="AJ346" s="226"/>
    </row>
    <row r="347" spans="11:36" ht="15.75" customHeight="1">
      <c r="K347" s="225"/>
      <c r="L347" s="225"/>
      <c r="M347" s="225"/>
      <c r="N347" s="225"/>
      <c r="O347" s="225"/>
      <c r="P347" s="225"/>
      <c r="Q347" s="225"/>
      <c r="R347" s="225"/>
      <c r="S347" s="225"/>
      <c r="T347" s="225"/>
      <c r="U347" s="225"/>
      <c r="V347" s="225"/>
      <c r="W347" s="225"/>
      <c r="X347" s="225"/>
      <c r="Y347" s="225"/>
      <c r="Z347" s="225"/>
      <c r="AA347" s="225"/>
      <c r="AB347" s="226"/>
      <c r="AC347" s="226"/>
      <c r="AD347" s="226"/>
      <c r="AE347" s="226"/>
      <c r="AF347" s="226"/>
      <c r="AG347" s="226"/>
      <c r="AH347" s="226"/>
      <c r="AI347" s="226"/>
      <c r="AJ347" s="226"/>
    </row>
    <row r="348" spans="11:36" ht="15.75" customHeight="1">
      <c r="K348" s="225"/>
      <c r="L348" s="225"/>
      <c r="M348" s="225"/>
      <c r="N348" s="225"/>
      <c r="O348" s="225"/>
      <c r="P348" s="225"/>
      <c r="Q348" s="225"/>
      <c r="R348" s="225"/>
      <c r="S348" s="225"/>
      <c r="T348" s="225"/>
      <c r="U348" s="225"/>
      <c r="V348" s="225"/>
      <c r="W348" s="225"/>
      <c r="X348" s="225"/>
      <c r="Y348" s="225"/>
      <c r="Z348" s="225"/>
      <c r="AA348" s="225"/>
      <c r="AB348" s="226"/>
      <c r="AC348" s="226"/>
      <c r="AD348" s="226"/>
      <c r="AE348" s="226"/>
      <c r="AF348" s="226"/>
      <c r="AG348" s="226"/>
      <c r="AH348" s="226"/>
      <c r="AI348" s="226"/>
      <c r="AJ348" s="226"/>
    </row>
    <row r="349" spans="11:36" ht="15.75" customHeight="1">
      <c r="K349" s="225"/>
      <c r="L349" s="225"/>
      <c r="M349" s="225"/>
      <c r="N349" s="225"/>
      <c r="O349" s="225"/>
      <c r="P349" s="225"/>
      <c r="Q349" s="225"/>
      <c r="R349" s="225"/>
      <c r="S349" s="225"/>
      <c r="T349" s="225"/>
      <c r="U349" s="225"/>
      <c r="V349" s="225"/>
      <c r="W349" s="225"/>
      <c r="X349" s="225"/>
      <c r="Y349" s="225"/>
      <c r="Z349" s="225"/>
      <c r="AA349" s="225"/>
      <c r="AB349" s="226"/>
      <c r="AC349" s="226"/>
      <c r="AD349" s="226"/>
      <c r="AE349" s="226"/>
      <c r="AF349" s="226"/>
      <c r="AG349" s="226"/>
      <c r="AH349" s="226"/>
      <c r="AI349" s="226"/>
      <c r="AJ349" s="226"/>
    </row>
    <row r="350" spans="11:36" ht="15.75" customHeight="1">
      <c r="K350" s="225"/>
      <c r="L350" s="225"/>
      <c r="M350" s="225"/>
      <c r="N350" s="225"/>
      <c r="O350" s="225"/>
      <c r="P350" s="225"/>
      <c r="Q350" s="225"/>
      <c r="R350" s="225"/>
      <c r="S350" s="225"/>
      <c r="T350" s="225"/>
      <c r="U350" s="225"/>
      <c r="V350" s="225"/>
      <c r="W350" s="225"/>
      <c r="X350" s="225"/>
      <c r="Y350" s="225"/>
      <c r="Z350" s="225"/>
      <c r="AA350" s="225"/>
      <c r="AB350" s="226"/>
      <c r="AC350" s="226"/>
      <c r="AD350" s="226"/>
      <c r="AE350" s="226"/>
      <c r="AF350" s="226"/>
      <c r="AG350" s="226"/>
      <c r="AH350" s="226"/>
      <c r="AI350" s="226"/>
      <c r="AJ350" s="226"/>
    </row>
    <row r="351" spans="11:36" ht="15.75" customHeight="1">
      <c r="K351" s="225"/>
      <c r="L351" s="225"/>
      <c r="M351" s="225"/>
      <c r="N351" s="225"/>
      <c r="O351" s="225"/>
      <c r="P351" s="225"/>
      <c r="Q351" s="225"/>
      <c r="R351" s="225"/>
      <c r="S351" s="225"/>
      <c r="T351" s="225"/>
      <c r="U351" s="225"/>
      <c r="V351" s="225"/>
      <c r="W351" s="225"/>
      <c r="X351" s="225"/>
      <c r="Y351" s="225"/>
      <c r="Z351" s="225"/>
      <c r="AA351" s="225"/>
      <c r="AB351" s="226"/>
      <c r="AC351" s="226"/>
      <c r="AD351" s="226"/>
      <c r="AE351" s="226"/>
      <c r="AF351" s="226"/>
      <c r="AG351" s="226"/>
      <c r="AH351" s="226"/>
      <c r="AI351" s="226"/>
      <c r="AJ351" s="226"/>
    </row>
    <row r="352" spans="11:36" ht="15.75" customHeight="1">
      <c r="K352" s="225"/>
      <c r="L352" s="225"/>
      <c r="M352" s="225"/>
      <c r="N352" s="225"/>
      <c r="O352" s="225"/>
      <c r="P352" s="225"/>
      <c r="Q352" s="225"/>
      <c r="R352" s="225"/>
      <c r="S352" s="225"/>
      <c r="T352" s="225"/>
      <c r="U352" s="225"/>
      <c r="V352" s="225"/>
      <c r="W352" s="225"/>
      <c r="X352" s="225"/>
      <c r="Y352" s="225"/>
      <c r="Z352" s="225"/>
      <c r="AA352" s="225"/>
      <c r="AB352" s="226"/>
      <c r="AC352" s="226"/>
      <c r="AD352" s="226"/>
      <c r="AE352" s="226"/>
      <c r="AF352" s="226"/>
      <c r="AG352" s="226"/>
      <c r="AH352" s="226"/>
      <c r="AI352" s="226"/>
      <c r="AJ352" s="226"/>
    </row>
    <row r="353" spans="11:36" ht="15.75" customHeight="1">
      <c r="K353" s="225"/>
      <c r="L353" s="225"/>
      <c r="M353" s="225"/>
      <c r="N353" s="225"/>
      <c r="O353" s="225"/>
      <c r="P353" s="225"/>
      <c r="Q353" s="225"/>
      <c r="R353" s="225"/>
      <c r="S353" s="225"/>
      <c r="T353" s="225"/>
      <c r="U353" s="225"/>
      <c r="V353" s="225"/>
      <c r="W353" s="225"/>
      <c r="X353" s="225"/>
      <c r="Y353" s="225"/>
      <c r="Z353" s="225"/>
      <c r="AA353" s="225"/>
      <c r="AB353" s="226"/>
      <c r="AC353" s="226"/>
      <c r="AD353" s="226"/>
      <c r="AE353" s="226"/>
      <c r="AF353" s="226"/>
      <c r="AG353" s="226"/>
      <c r="AH353" s="226"/>
      <c r="AI353" s="226"/>
      <c r="AJ353" s="226"/>
    </row>
    <row r="354" spans="11:36" ht="15.75" customHeight="1">
      <c r="K354" s="225"/>
      <c r="L354" s="225"/>
      <c r="M354" s="225"/>
      <c r="N354" s="225"/>
      <c r="O354" s="225"/>
      <c r="P354" s="225"/>
      <c r="Q354" s="225"/>
      <c r="R354" s="225"/>
      <c r="S354" s="225"/>
      <c r="T354" s="225"/>
      <c r="U354" s="225"/>
      <c r="V354" s="225"/>
      <c r="W354" s="225"/>
      <c r="X354" s="225"/>
      <c r="Y354" s="225"/>
      <c r="Z354" s="225"/>
      <c r="AA354" s="225"/>
      <c r="AB354" s="226"/>
      <c r="AC354" s="226"/>
      <c r="AD354" s="226"/>
      <c r="AE354" s="226"/>
      <c r="AF354" s="226"/>
      <c r="AG354" s="226"/>
      <c r="AH354" s="226"/>
      <c r="AI354" s="226"/>
      <c r="AJ354" s="226"/>
    </row>
    <row r="355" spans="11:36" ht="15.75" customHeight="1">
      <c r="K355" s="225"/>
      <c r="L355" s="225"/>
      <c r="M355" s="225"/>
      <c r="N355" s="225"/>
      <c r="O355" s="225"/>
      <c r="P355" s="225"/>
      <c r="Q355" s="225"/>
      <c r="R355" s="225"/>
      <c r="S355" s="225"/>
      <c r="T355" s="225"/>
      <c r="U355" s="225"/>
      <c r="V355" s="225"/>
      <c r="W355" s="225"/>
      <c r="X355" s="225"/>
      <c r="Y355" s="225"/>
      <c r="Z355" s="225"/>
      <c r="AA355" s="225"/>
      <c r="AB355" s="226"/>
      <c r="AC355" s="226"/>
      <c r="AD355" s="226"/>
      <c r="AE355" s="226"/>
      <c r="AF355" s="226"/>
      <c r="AG355" s="226"/>
      <c r="AH355" s="226"/>
      <c r="AI355" s="226"/>
      <c r="AJ355" s="226"/>
    </row>
    <row r="356" spans="11:36" ht="15.75" customHeight="1">
      <c r="K356" s="225"/>
      <c r="L356" s="225"/>
      <c r="M356" s="225"/>
      <c r="N356" s="225"/>
      <c r="O356" s="225"/>
      <c r="P356" s="225"/>
      <c r="Q356" s="225"/>
      <c r="R356" s="225"/>
      <c r="S356" s="225"/>
      <c r="T356" s="225"/>
      <c r="U356" s="225"/>
      <c r="V356" s="225"/>
      <c r="W356" s="225"/>
      <c r="X356" s="225"/>
      <c r="Y356" s="225"/>
      <c r="Z356" s="225"/>
      <c r="AA356" s="225"/>
      <c r="AB356" s="226"/>
      <c r="AC356" s="226"/>
      <c r="AD356" s="226"/>
      <c r="AE356" s="226"/>
      <c r="AF356" s="226"/>
      <c r="AG356" s="226"/>
      <c r="AH356" s="226"/>
      <c r="AI356" s="226"/>
      <c r="AJ356" s="226"/>
    </row>
    <row r="357" spans="11:36" ht="15.75" customHeight="1">
      <c r="K357" s="225"/>
      <c r="L357" s="225"/>
      <c r="M357" s="225"/>
      <c r="N357" s="225"/>
      <c r="O357" s="225"/>
      <c r="P357" s="225"/>
      <c r="Q357" s="225"/>
      <c r="R357" s="225"/>
      <c r="S357" s="225"/>
      <c r="T357" s="225"/>
      <c r="U357" s="225"/>
      <c r="V357" s="225"/>
      <c r="W357" s="225"/>
      <c r="X357" s="225"/>
      <c r="Y357" s="225"/>
      <c r="Z357" s="225"/>
      <c r="AA357" s="225"/>
      <c r="AB357" s="226"/>
      <c r="AC357" s="226"/>
      <c r="AD357" s="226"/>
      <c r="AE357" s="226"/>
      <c r="AF357" s="226"/>
      <c r="AG357" s="226"/>
      <c r="AH357" s="226"/>
      <c r="AI357" s="226"/>
      <c r="AJ357" s="226"/>
    </row>
    <row r="358" spans="11:36" ht="15.75" customHeight="1">
      <c r="K358" s="225"/>
      <c r="L358" s="225"/>
      <c r="M358" s="225"/>
      <c r="N358" s="225"/>
      <c r="O358" s="225"/>
      <c r="P358" s="225"/>
      <c r="Q358" s="225"/>
      <c r="R358" s="225"/>
      <c r="S358" s="225"/>
      <c r="T358" s="225"/>
      <c r="U358" s="225"/>
      <c r="V358" s="225"/>
      <c r="W358" s="225"/>
      <c r="X358" s="225"/>
      <c r="Y358" s="225"/>
      <c r="Z358" s="225"/>
      <c r="AA358" s="225"/>
      <c r="AB358" s="226"/>
      <c r="AC358" s="226"/>
      <c r="AD358" s="226"/>
      <c r="AE358" s="226"/>
      <c r="AF358" s="226"/>
      <c r="AG358" s="226"/>
      <c r="AH358" s="226"/>
      <c r="AI358" s="226"/>
      <c r="AJ358" s="226"/>
    </row>
    <row r="359" spans="11:36" ht="15.75" customHeight="1">
      <c r="K359" s="225"/>
      <c r="L359" s="225"/>
      <c r="M359" s="225"/>
      <c r="N359" s="225"/>
      <c r="O359" s="225"/>
      <c r="P359" s="225"/>
      <c r="Q359" s="225"/>
      <c r="R359" s="225"/>
      <c r="S359" s="225"/>
      <c r="T359" s="225"/>
      <c r="U359" s="225"/>
      <c r="V359" s="225"/>
      <c r="W359" s="225"/>
      <c r="X359" s="225"/>
      <c r="Y359" s="225"/>
      <c r="Z359" s="225"/>
      <c r="AA359" s="225"/>
      <c r="AB359" s="226"/>
      <c r="AC359" s="226"/>
      <c r="AD359" s="226"/>
      <c r="AE359" s="226"/>
      <c r="AF359" s="226"/>
      <c r="AG359" s="226"/>
      <c r="AH359" s="226"/>
      <c r="AI359" s="226"/>
      <c r="AJ359" s="226"/>
    </row>
    <row r="360" spans="11:36" ht="15.75" customHeight="1">
      <c r="K360" s="225"/>
      <c r="L360" s="225"/>
      <c r="M360" s="225"/>
      <c r="N360" s="225"/>
      <c r="O360" s="225"/>
      <c r="P360" s="225"/>
      <c r="Q360" s="225"/>
      <c r="R360" s="225"/>
      <c r="S360" s="225"/>
      <c r="T360" s="225"/>
      <c r="U360" s="225"/>
      <c r="V360" s="225"/>
      <c r="W360" s="225"/>
      <c r="X360" s="225"/>
      <c r="Y360" s="225"/>
      <c r="Z360" s="225"/>
      <c r="AA360" s="225"/>
      <c r="AB360" s="226"/>
      <c r="AC360" s="226"/>
      <c r="AD360" s="226"/>
      <c r="AE360" s="226"/>
      <c r="AF360" s="226"/>
      <c r="AG360" s="226"/>
      <c r="AH360" s="226"/>
      <c r="AI360" s="226"/>
      <c r="AJ360" s="226"/>
    </row>
    <row r="361" spans="11:36" ht="15.75" customHeight="1">
      <c r="K361" s="225"/>
      <c r="L361" s="225"/>
      <c r="M361" s="225"/>
      <c r="N361" s="225"/>
      <c r="O361" s="225"/>
      <c r="P361" s="225"/>
      <c r="Q361" s="225"/>
      <c r="R361" s="225"/>
      <c r="S361" s="225"/>
      <c r="T361" s="225"/>
      <c r="U361" s="225"/>
      <c r="V361" s="225"/>
      <c r="W361" s="225"/>
      <c r="X361" s="225"/>
      <c r="Y361" s="225"/>
      <c r="Z361" s="225"/>
      <c r="AA361" s="225"/>
      <c r="AB361" s="226"/>
      <c r="AC361" s="226"/>
      <c r="AD361" s="226"/>
      <c r="AE361" s="226"/>
      <c r="AF361" s="226"/>
      <c r="AG361" s="226"/>
      <c r="AH361" s="226"/>
      <c r="AI361" s="226"/>
      <c r="AJ361" s="226"/>
    </row>
    <row r="362" spans="11:36" ht="15.75" customHeight="1">
      <c r="K362" s="225"/>
      <c r="L362" s="225"/>
      <c r="M362" s="225"/>
      <c r="N362" s="225"/>
      <c r="O362" s="225"/>
      <c r="P362" s="225"/>
      <c r="Q362" s="225"/>
      <c r="R362" s="225"/>
      <c r="S362" s="225"/>
      <c r="T362" s="225"/>
      <c r="U362" s="225"/>
      <c r="V362" s="225"/>
      <c r="W362" s="225"/>
      <c r="X362" s="225"/>
      <c r="Y362" s="225"/>
      <c r="Z362" s="225"/>
      <c r="AA362" s="225"/>
      <c r="AB362" s="226"/>
      <c r="AC362" s="226"/>
      <c r="AD362" s="226"/>
      <c r="AE362" s="226"/>
      <c r="AF362" s="226"/>
      <c r="AG362" s="226"/>
      <c r="AH362" s="226"/>
      <c r="AI362" s="226"/>
      <c r="AJ362" s="226"/>
    </row>
    <row r="363" spans="11:36" ht="15.75" customHeight="1">
      <c r="K363" s="225"/>
      <c r="L363" s="225"/>
      <c r="M363" s="225"/>
      <c r="N363" s="225"/>
      <c r="O363" s="225"/>
      <c r="P363" s="225"/>
      <c r="Q363" s="225"/>
      <c r="R363" s="225"/>
      <c r="S363" s="225"/>
      <c r="T363" s="225"/>
      <c r="U363" s="225"/>
      <c r="V363" s="225"/>
      <c r="W363" s="225"/>
      <c r="X363" s="225"/>
      <c r="Y363" s="225"/>
      <c r="Z363" s="225"/>
      <c r="AA363" s="225"/>
      <c r="AB363" s="226"/>
      <c r="AC363" s="226"/>
      <c r="AD363" s="226"/>
      <c r="AE363" s="226"/>
      <c r="AF363" s="226"/>
      <c r="AG363" s="226"/>
      <c r="AH363" s="226"/>
      <c r="AI363" s="226"/>
      <c r="AJ363" s="226"/>
    </row>
    <row r="364" spans="11:36" ht="15.75" customHeight="1">
      <c r="K364" s="225"/>
      <c r="L364" s="225"/>
      <c r="M364" s="225"/>
      <c r="N364" s="225"/>
      <c r="O364" s="225"/>
      <c r="P364" s="225"/>
      <c r="Q364" s="225"/>
      <c r="R364" s="225"/>
      <c r="S364" s="225"/>
      <c r="T364" s="225"/>
      <c r="U364" s="225"/>
      <c r="V364" s="225"/>
      <c r="W364" s="225"/>
      <c r="X364" s="225"/>
      <c r="Y364" s="225"/>
      <c r="Z364" s="225"/>
      <c r="AA364" s="225"/>
      <c r="AB364" s="226"/>
      <c r="AC364" s="226"/>
      <c r="AD364" s="226"/>
      <c r="AE364" s="226"/>
      <c r="AF364" s="226"/>
      <c r="AG364" s="226"/>
      <c r="AH364" s="226"/>
      <c r="AI364" s="226"/>
      <c r="AJ364" s="226"/>
    </row>
    <row r="365" spans="11:36" ht="15.75" customHeight="1">
      <c r="K365" s="225"/>
      <c r="L365" s="225"/>
      <c r="M365" s="225"/>
      <c r="N365" s="225"/>
      <c r="O365" s="225"/>
      <c r="P365" s="225"/>
      <c r="Q365" s="225"/>
      <c r="R365" s="225"/>
      <c r="S365" s="225"/>
      <c r="T365" s="225"/>
      <c r="U365" s="225"/>
      <c r="V365" s="225"/>
      <c r="W365" s="225"/>
      <c r="X365" s="225"/>
      <c r="Y365" s="225"/>
      <c r="Z365" s="225"/>
      <c r="AA365" s="225"/>
      <c r="AB365" s="226"/>
      <c r="AC365" s="226"/>
      <c r="AD365" s="226"/>
      <c r="AE365" s="226"/>
      <c r="AF365" s="226"/>
      <c r="AG365" s="226"/>
      <c r="AH365" s="226"/>
      <c r="AI365" s="226"/>
      <c r="AJ365" s="226"/>
    </row>
    <row r="366" spans="11:36" ht="15.75" customHeight="1">
      <c r="K366" s="225"/>
      <c r="L366" s="225"/>
      <c r="M366" s="225"/>
      <c r="N366" s="225"/>
      <c r="O366" s="225"/>
      <c r="P366" s="225"/>
      <c r="Q366" s="225"/>
      <c r="R366" s="225"/>
      <c r="S366" s="225"/>
      <c r="T366" s="225"/>
      <c r="U366" s="225"/>
      <c r="V366" s="225"/>
      <c r="W366" s="225"/>
      <c r="X366" s="225"/>
      <c r="Y366" s="225"/>
      <c r="Z366" s="225"/>
      <c r="AA366" s="225"/>
      <c r="AB366" s="226"/>
      <c r="AC366" s="226"/>
      <c r="AD366" s="226"/>
      <c r="AE366" s="226"/>
      <c r="AF366" s="226"/>
      <c r="AG366" s="226"/>
      <c r="AH366" s="226"/>
      <c r="AI366" s="226"/>
      <c r="AJ366" s="226"/>
    </row>
    <row r="367" spans="11:36" ht="15.75" customHeight="1">
      <c r="K367" s="225"/>
      <c r="L367" s="225"/>
      <c r="M367" s="225"/>
      <c r="N367" s="225"/>
      <c r="O367" s="225"/>
      <c r="P367" s="225"/>
      <c r="Q367" s="225"/>
      <c r="R367" s="225"/>
      <c r="S367" s="225"/>
      <c r="T367" s="225"/>
      <c r="U367" s="225"/>
      <c r="V367" s="225"/>
      <c r="W367" s="225"/>
      <c r="X367" s="225"/>
      <c r="Y367" s="225"/>
      <c r="Z367" s="225"/>
      <c r="AA367" s="225"/>
      <c r="AB367" s="226"/>
      <c r="AC367" s="226"/>
      <c r="AD367" s="226"/>
      <c r="AE367" s="226"/>
      <c r="AF367" s="226"/>
      <c r="AG367" s="226"/>
      <c r="AH367" s="226"/>
      <c r="AI367" s="226"/>
      <c r="AJ367" s="226"/>
    </row>
    <row r="368" spans="11:36" ht="15.75" customHeight="1">
      <c r="K368" s="225"/>
      <c r="L368" s="225"/>
      <c r="M368" s="225"/>
      <c r="N368" s="225"/>
      <c r="O368" s="225"/>
      <c r="P368" s="225"/>
      <c r="Q368" s="225"/>
      <c r="R368" s="225"/>
      <c r="S368" s="225"/>
      <c r="T368" s="225"/>
      <c r="U368" s="225"/>
      <c r="V368" s="225"/>
      <c r="W368" s="225"/>
      <c r="X368" s="225"/>
      <c r="Y368" s="225"/>
      <c r="Z368" s="225"/>
      <c r="AA368" s="225"/>
      <c r="AB368" s="226"/>
      <c r="AC368" s="226"/>
      <c r="AD368" s="226"/>
      <c r="AE368" s="226"/>
      <c r="AF368" s="226"/>
      <c r="AG368" s="226"/>
      <c r="AH368" s="226"/>
      <c r="AI368" s="226"/>
      <c r="AJ368" s="226"/>
    </row>
    <row r="369" spans="11:36" ht="15.75" customHeight="1">
      <c r="K369" s="225"/>
      <c r="L369" s="225"/>
      <c r="M369" s="225"/>
      <c r="N369" s="225"/>
      <c r="O369" s="225"/>
      <c r="P369" s="225"/>
      <c r="Q369" s="225"/>
      <c r="R369" s="225"/>
      <c r="S369" s="225"/>
      <c r="T369" s="225"/>
      <c r="U369" s="225"/>
      <c r="V369" s="225"/>
      <c r="W369" s="225"/>
      <c r="X369" s="225"/>
      <c r="Y369" s="225"/>
      <c r="Z369" s="225"/>
      <c r="AA369" s="225"/>
      <c r="AB369" s="226"/>
      <c r="AC369" s="226"/>
      <c r="AD369" s="226"/>
      <c r="AE369" s="226"/>
      <c r="AF369" s="226"/>
      <c r="AG369" s="226"/>
      <c r="AH369" s="226"/>
      <c r="AI369" s="226"/>
      <c r="AJ369" s="226"/>
    </row>
    <row r="370" spans="11:36" ht="15.75" customHeight="1">
      <c r="K370" s="225"/>
      <c r="L370" s="225"/>
      <c r="M370" s="225"/>
      <c r="N370" s="225"/>
      <c r="O370" s="225"/>
      <c r="P370" s="225"/>
      <c r="Q370" s="225"/>
      <c r="R370" s="225"/>
      <c r="S370" s="225"/>
      <c r="T370" s="225"/>
      <c r="U370" s="225"/>
      <c r="V370" s="225"/>
      <c r="W370" s="225"/>
      <c r="X370" s="225"/>
      <c r="Y370" s="225"/>
      <c r="Z370" s="225"/>
      <c r="AA370" s="225"/>
      <c r="AB370" s="226"/>
      <c r="AC370" s="226"/>
      <c r="AD370" s="226"/>
      <c r="AE370" s="226"/>
      <c r="AF370" s="226"/>
      <c r="AG370" s="226"/>
      <c r="AH370" s="226"/>
      <c r="AI370" s="226"/>
      <c r="AJ370" s="226"/>
    </row>
    <row r="371" spans="11:36" ht="15.75" customHeight="1">
      <c r="K371" s="225"/>
      <c r="L371" s="225"/>
      <c r="M371" s="225"/>
      <c r="N371" s="225"/>
      <c r="O371" s="225"/>
      <c r="P371" s="225"/>
      <c r="Q371" s="225"/>
      <c r="R371" s="225"/>
      <c r="S371" s="225"/>
      <c r="T371" s="225"/>
      <c r="U371" s="225"/>
      <c r="V371" s="225"/>
      <c r="W371" s="225"/>
      <c r="X371" s="225"/>
      <c r="Y371" s="225"/>
      <c r="Z371" s="225"/>
      <c r="AA371" s="225"/>
      <c r="AB371" s="226"/>
      <c r="AC371" s="226"/>
      <c r="AD371" s="226"/>
      <c r="AE371" s="226"/>
      <c r="AF371" s="226"/>
      <c r="AG371" s="226"/>
      <c r="AH371" s="226"/>
      <c r="AI371" s="226"/>
      <c r="AJ371" s="226"/>
    </row>
    <row r="372" spans="11:36" ht="15.75" customHeight="1">
      <c r="K372" s="225"/>
      <c r="L372" s="225"/>
      <c r="M372" s="225"/>
      <c r="N372" s="225"/>
      <c r="O372" s="225"/>
      <c r="P372" s="225"/>
      <c r="Q372" s="225"/>
      <c r="R372" s="225"/>
      <c r="S372" s="225"/>
      <c r="T372" s="225"/>
      <c r="U372" s="225"/>
      <c r="V372" s="225"/>
      <c r="W372" s="225"/>
      <c r="X372" s="225"/>
      <c r="Y372" s="225"/>
      <c r="Z372" s="225"/>
      <c r="AA372" s="225"/>
      <c r="AB372" s="226"/>
      <c r="AC372" s="226"/>
      <c r="AD372" s="226"/>
      <c r="AE372" s="226"/>
      <c r="AF372" s="226"/>
      <c r="AG372" s="226"/>
      <c r="AH372" s="226"/>
      <c r="AI372" s="226"/>
      <c r="AJ372" s="226"/>
    </row>
    <row r="373" spans="11:36" ht="15.75" customHeight="1">
      <c r="K373" s="225"/>
      <c r="L373" s="225"/>
      <c r="M373" s="225"/>
      <c r="N373" s="225"/>
      <c r="O373" s="225"/>
      <c r="P373" s="225"/>
      <c r="Q373" s="225"/>
      <c r="R373" s="225"/>
      <c r="S373" s="225"/>
      <c r="T373" s="225"/>
      <c r="U373" s="225"/>
      <c r="V373" s="225"/>
      <c r="W373" s="225"/>
      <c r="X373" s="225"/>
      <c r="Y373" s="225"/>
      <c r="Z373" s="225"/>
      <c r="AA373" s="225"/>
      <c r="AB373" s="226"/>
      <c r="AC373" s="226"/>
      <c r="AD373" s="226"/>
      <c r="AE373" s="226"/>
      <c r="AF373" s="226"/>
      <c r="AG373" s="226"/>
      <c r="AH373" s="226"/>
      <c r="AI373" s="226"/>
      <c r="AJ373" s="226"/>
    </row>
    <row r="374" spans="11:36" ht="15.75" customHeight="1">
      <c r="K374" s="225"/>
      <c r="L374" s="225"/>
      <c r="M374" s="225"/>
      <c r="N374" s="225"/>
      <c r="O374" s="225"/>
      <c r="P374" s="225"/>
      <c r="Q374" s="225"/>
      <c r="R374" s="225"/>
      <c r="S374" s="225"/>
      <c r="T374" s="225"/>
      <c r="U374" s="225"/>
      <c r="V374" s="225"/>
      <c r="W374" s="225"/>
      <c r="X374" s="225"/>
      <c r="Y374" s="225"/>
      <c r="Z374" s="225"/>
      <c r="AA374" s="225"/>
      <c r="AB374" s="226"/>
      <c r="AC374" s="226"/>
      <c r="AD374" s="226"/>
      <c r="AE374" s="226"/>
      <c r="AF374" s="226"/>
      <c r="AG374" s="226"/>
      <c r="AH374" s="226"/>
      <c r="AI374" s="226"/>
      <c r="AJ374" s="226"/>
    </row>
    <row r="375" spans="11:36" ht="15.75" customHeight="1">
      <c r="K375" s="225"/>
      <c r="L375" s="225"/>
      <c r="M375" s="225"/>
      <c r="N375" s="225"/>
      <c r="O375" s="225"/>
      <c r="P375" s="225"/>
      <c r="Q375" s="225"/>
      <c r="R375" s="225"/>
      <c r="S375" s="225"/>
      <c r="T375" s="225"/>
      <c r="U375" s="225"/>
      <c r="V375" s="225"/>
      <c r="W375" s="225"/>
      <c r="X375" s="225"/>
      <c r="Y375" s="225"/>
      <c r="Z375" s="225"/>
      <c r="AA375" s="225"/>
      <c r="AB375" s="226"/>
      <c r="AC375" s="226"/>
      <c r="AD375" s="226"/>
      <c r="AE375" s="226"/>
      <c r="AF375" s="226"/>
      <c r="AG375" s="226"/>
      <c r="AH375" s="226"/>
      <c r="AI375" s="226"/>
      <c r="AJ375" s="226"/>
    </row>
    <row r="376" spans="11:36" ht="15.75" customHeight="1">
      <c r="K376" s="225"/>
      <c r="L376" s="225"/>
      <c r="M376" s="225"/>
      <c r="N376" s="225"/>
      <c r="O376" s="225"/>
      <c r="P376" s="225"/>
      <c r="Q376" s="225"/>
      <c r="R376" s="225"/>
      <c r="S376" s="225"/>
      <c r="T376" s="225"/>
      <c r="U376" s="225"/>
      <c r="V376" s="225"/>
      <c r="W376" s="225"/>
      <c r="X376" s="225"/>
      <c r="Y376" s="225"/>
      <c r="Z376" s="225"/>
      <c r="AA376" s="225"/>
      <c r="AB376" s="226"/>
      <c r="AC376" s="226"/>
      <c r="AD376" s="226"/>
      <c r="AE376" s="226"/>
      <c r="AF376" s="226"/>
      <c r="AG376" s="226"/>
      <c r="AH376" s="226"/>
      <c r="AI376" s="226"/>
      <c r="AJ376" s="226"/>
    </row>
    <row r="377" spans="11:36" ht="15.75" customHeight="1">
      <c r="K377" s="225"/>
      <c r="L377" s="225"/>
      <c r="M377" s="225"/>
      <c r="N377" s="225"/>
      <c r="O377" s="225"/>
      <c r="P377" s="225"/>
      <c r="Q377" s="225"/>
      <c r="R377" s="225"/>
      <c r="S377" s="225"/>
      <c r="T377" s="225"/>
      <c r="U377" s="225"/>
      <c r="V377" s="225"/>
      <c r="W377" s="225"/>
      <c r="X377" s="225"/>
      <c r="Y377" s="225"/>
      <c r="Z377" s="225"/>
      <c r="AA377" s="225"/>
      <c r="AB377" s="226"/>
      <c r="AC377" s="226"/>
      <c r="AD377" s="226"/>
      <c r="AE377" s="226"/>
      <c r="AF377" s="226"/>
      <c r="AG377" s="226"/>
      <c r="AH377" s="226"/>
      <c r="AI377" s="226"/>
      <c r="AJ377" s="226"/>
    </row>
    <row r="378" spans="11:36" ht="15.75" customHeight="1">
      <c r="K378" s="225"/>
      <c r="L378" s="225"/>
      <c r="M378" s="225"/>
      <c r="N378" s="225"/>
      <c r="O378" s="225"/>
      <c r="P378" s="225"/>
      <c r="Q378" s="225"/>
      <c r="R378" s="225"/>
      <c r="S378" s="225"/>
      <c r="T378" s="225"/>
      <c r="U378" s="225"/>
      <c r="V378" s="225"/>
      <c r="W378" s="225"/>
      <c r="X378" s="225"/>
      <c r="Y378" s="225"/>
      <c r="Z378" s="225"/>
      <c r="AA378" s="225"/>
      <c r="AB378" s="226"/>
      <c r="AC378" s="226"/>
      <c r="AD378" s="226"/>
      <c r="AE378" s="226"/>
      <c r="AF378" s="226"/>
      <c r="AG378" s="226"/>
      <c r="AH378" s="226"/>
      <c r="AI378" s="226"/>
      <c r="AJ378" s="226"/>
    </row>
    <row r="379" spans="11:36" ht="15.75" customHeight="1">
      <c r="K379" s="225"/>
      <c r="L379" s="225"/>
      <c r="M379" s="225"/>
      <c r="N379" s="225"/>
      <c r="O379" s="225"/>
      <c r="P379" s="225"/>
      <c r="Q379" s="225"/>
      <c r="R379" s="225"/>
      <c r="S379" s="225"/>
      <c r="T379" s="225"/>
      <c r="U379" s="225"/>
      <c r="V379" s="225"/>
      <c r="W379" s="225"/>
      <c r="X379" s="225"/>
      <c r="Y379" s="225"/>
      <c r="Z379" s="225"/>
      <c r="AA379" s="225"/>
      <c r="AB379" s="226"/>
      <c r="AC379" s="226"/>
      <c r="AD379" s="226"/>
      <c r="AE379" s="226"/>
      <c r="AF379" s="226"/>
      <c r="AG379" s="226"/>
      <c r="AH379" s="226"/>
      <c r="AI379" s="226"/>
      <c r="AJ379" s="226"/>
    </row>
    <row r="380" spans="11:36" ht="15.75" customHeight="1">
      <c r="K380" s="225"/>
      <c r="L380" s="225"/>
      <c r="M380" s="225"/>
      <c r="N380" s="225"/>
      <c r="O380" s="225"/>
      <c r="P380" s="225"/>
      <c r="Q380" s="225"/>
      <c r="R380" s="225"/>
      <c r="S380" s="225"/>
      <c r="T380" s="225"/>
      <c r="U380" s="225"/>
      <c r="V380" s="225"/>
      <c r="W380" s="225"/>
      <c r="X380" s="225"/>
      <c r="Y380" s="225"/>
      <c r="Z380" s="225"/>
      <c r="AA380" s="225"/>
      <c r="AB380" s="226"/>
      <c r="AC380" s="226"/>
      <c r="AD380" s="226"/>
      <c r="AE380" s="226"/>
      <c r="AF380" s="226"/>
      <c r="AG380" s="226"/>
      <c r="AH380" s="226"/>
      <c r="AI380" s="226"/>
      <c r="AJ380" s="226"/>
    </row>
    <row r="381" spans="11:36" ht="15.75" customHeight="1">
      <c r="K381" s="225"/>
      <c r="L381" s="225"/>
      <c r="M381" s="225"/>
      <c r="N381" s="225"/>
      <c r="O381" s="225"/>
      <c r="P381" s="225"/>
      <c r="Q381" s="225"/>
      <c r="R381" s="225"/>
      <c r="S381" s="225"/>
      <c r="T381" s="225"/>
      <c r="U381" s="225"/>
      <c r="V381" s="225"/>
      <c r="W381" s="225"/>
      <c r="X381" s="225"/>
      <c r="Y381" s="225"/>
      <c r="Z381" s="225"/>
      <c r="AA381" s="225"/>
      <c r="AB381" s="226"/>
      <c r="AC381" s="226"/>
      <c r="AD381" s="226"/>
      <c r="AE381" s="226"/>
      <c r="AF381" s="226"/>
      <c r="AG381" s="226"/>
      <c r="AH381" s="226"/>
      <c r="AI381" s="226"/>
      <c r="AJ381" s="226"/>
    </row>
    <row r="382" spans="11:36" ht="15.75" customHeight="1">
      <c r="K382" s="225"/>
      <c r="L382" s="225"/>
      <c r="M382" s="225"/>
      <c r="N382" s="225"/>
      <c r="O382" s="225"/>
      <c r="P382" s="225"/>
      <c r="Q382" s="225"/>
      <c r="R382" s="225"/>
      <c r="S382" s="225"/>
      <c r="T382" s="225"/>
      <c r="U382" s="225"/>
      <c r="V382" s="225"/>
      <c r="W382" s="225"/>
      <c r="X382" s="225"/>
      <c r="Y382" s="225"/>
      <c r="Z382" s="225"/>
      <c r="AA382" s="225"/>
      <c r="AB382" s="226"/>
      <c r="AC382" s="226"/>
      <c r="AD382" s="226"/>
      <c r="AE382" s="226"/>
      <c r="AF382" s="226"/>
      <c r="AG382" s="226"/>
      <c r="AH382" s="226"/>
      <c r="AI382" s="226"/>
      <c r="AJ382" s="226"/>
    </row>
    <row r="383" spans="11:36" ht="15.75" customHeight="1">
      <c r="K383" s="225"/>
      <c r="L383" s="225"/>
      <c r="M383" s="225"/>
      <c r="N383" s="225"/>
      <c r="O383" s="225"/>
      <c r="P383" s="225"/>
      <c r="Q383" s="225"/>
      <c r="R383" s="225"/>
      <c r="S383" s="225"/>
      <c r="T383" s="225"/>
      <c r="U383" s="225"/>
      <c r="V383" s="225"/>
      <c r="W383" s="225"/>
      <c r="X383" s="225"/>
      <c r="Y383" s="225"/>
      <c r="Z383" s="225"/>
      <c r="AA383" s="225"/>
      <c r="AB383" s="226"/>
      <c r="AC383" s="226"/>
      <c r="AD383" s="226"/>
      <c r="AE383" s="226"/>
      <c r="AF383" s="226"/>
      <c r="AG383" s="226"/>
      <c r="AH383" s="226"/>
      <c r="AI383" s="226"/>
      <c r="AJ383" s="226"/>
    </row>
    <row r="384" spans="11:36" ht="15.75" customHeight="1">
      <c r="K384" s="225"/>
      <c r="L384" s="225"/>
      <c r="M384" s="225"/>
      <c r="N384" s="225"/>
      <c r="O384" s="225"/>
      <c r="P384" s="225"/>
      <c r="Q384" s="225"/>
      <c r="R384" s="225"/>
      <c r="S384" s="225"/>
      <c r="T384" s="225"/>
      <c r="U384" s="225"/>
      <c r="V384" s="225"/>
      <c r="W384" s="225"/>
      <c r="X384" s="225"/>
      <c r="Y384" s="225"/>
      <c r="Z384" s="225"/>
      <c r="AA384" s="225"/>
      <c r="AB384" s="226"/>
      <c r="AC384" s="226"/>
      <c r="AD384" s="226"/>
      <c r="AE384" s="226"/>
      <c r="AF384" s="226"/>
      <c r="AG384" s="226"/>
      <c r="AH384" s="226"/>
      <c r="AI384" s="226"/>
      <c r="AJ384" s="226"/>
    </row>
    <row r="385" spans="11:36" ht="15.75" customHeight="1">
      <c r="K385" s="225"/>
      <c r="L385" s="225"/>
      <c r="M385" s="225"/>
      <c r="N385" s="225"/>
      <c r="O385" s="225"/>
      <c r="P385" s="225"/>
      <c r="Q385" s="225"/>
      <c r="R385" s="225"/>
      <c r="S385" s="225"/>
      <c r="T385" s="225"/>
      <c r="U385" s="225"/>
      <c r="V385" s="225"/>
      <c r="W385" s="225"/>
      <c r="X385" s="225"/>
      <c r="Y385" s="225"/>
      <c r="Z385" s="225"/>
      <c r="AA385" s="225"/>
      <c r="AB385" s="226"/>
      <c r="AC385" s="226"/>
      <c r="AD385" s="226"/>
      <c r="AE385" s="226"/>
      <c r="AF385" s="226"/>
      <c r="AG385" s="226"/>
      <c r="AH385" s="226"/>
      <c r="AI385" s="226"/>
      <c r="AJ385" s="226"/>
    </row>
    <row r="386" spans="11:36" ht="15.75" customHeight="1">
      <c r="K386" s="225"/>
      <c r="L386" s="225"/>
      <c r="M386" s="225"/>
      <c r="N386" s="225"/>
      <c r="O386" s="225"/>
      <c r="P386" s="225"/>
      <c r="Q386" s="225"/>
      <c r="R386" s="225"/>
      <c r="S386" s="225"/>
      <c r="T386" s="225"/>
      <c r="U386" s="225"/>
      <c r="V386" s="225"/>
      <c r="W386" s="225"/>
      <c r="X386" s="225"/>
      <c r="Y386" s="225"/>
      <c r="Z386" s="225"/>
      <c r="AA386" s="225"/>
      <c r="AB386" s="226"/>
      <c r="AC386" s="226"/>
      <c r="AD386" s="226"/>
      <c r="AE386" s="226"/>
      <c r="AF386" s="226"/>
      <c r="AG386" s="226"/>
      <c r="AH386" s="226"/>
      <c r="AI386" s="226"/>
      <c r="AJ386" s="226"/>
    </row>
    <row r="387" spans="11:36" ht="15.75" customHeight="1">
      <c r="K387" s="225"/>
      <c r="L387" s="225"/>
      <c r="M387" s="225"/>
      <c r="N387" s="225"/>
      <c r="O387" s="225"/>
      <c r="P387" s="225"/>
      <c r="Q387" s="225"/>
      <c r="R387" s="225"/>
      <c r="S387" s="225"/>
      <c r="T387" s="225"/>
      <c r="U387" s="225"/>
      <c r="V387" s="225"/>
      <c r="W387" s="225"/>
      <c r="X387" s="225"/>
      <c r="Y387" s="225"/>
      <c r="Z387" s="225"/>
      <c r="AA387" s="225"/>
      <c r="AB387" s="226"/>
      <c r="AC387" s="226"/>
      <c r="AD387" s="226"/>
      <c r="AE387" s="226"/>
      <c r="AF387" s="226"/>
      <c r="AG387" s="226"/>
      <c r="AH387" s="226"/>
      <c r="AI387" s="226"/>
      <c r="AJ387" s="226"/>
    </row>
    <row r="388" spans="11:36" ht="15.75" customHeight="1">
      <c r="K388" s="225"/>
      <c r="L388" s="225"/>
      <c r="M388" s="225"/>
      <c r="N388" s="225"/>
      <c r="O388" s="225"/>
      <c r="P388" s="225"/>
      <c r="Q388" s="225"/>
      <c r="R388" s="225"/>
      <c r="S388" s="225"/>
      <c r="T388" s="225"/>
      <c r="U388" s="225"/>
      <c r="V388" s="225"/>
      <c r="W388" s="225"/>
      <c r="X388" s="225"/>
      <c r="Y388" s="225"/>
      <c r="Z388" s="225"/>
      <c r="AA388" s="225"/>
      <c r="AB388" s="226"/>
      <c r="AC388" s="226"/>
      <c r="AD388" s="226"/>
      <c r="AE388" s="226"/>
      <c r="AF388" s="226"/>
      <c r="AG388" s="226"/>
      <c r="AH388" s="226"/>
      <c r="AI388" s="226"/>
      <c r="AJ388" s="226"/>
    </row>
    <row r="389" spans="11:36" ht="15.75" customHeight="1">
      <c r="K389" s="225"/>
      <c r="L389" s="225"/>
      <c r="M389" s="225"/>
      <c r="N389" s="225"/>
      <c r="O389" s="225"/>
      <c r="P389" s="225"/>
      <c r="Q389" s="225"/>
      <c r="R389" s="225"/>
      <c r="S389" s="225"/>
      <c r="T389" s="225"/>
      <c r="U389" s="225"/>
      <c r="V389" s="225"/>
      <c r="W389" s="225"/>
      <c r="X389" s="225"/>
      <c r="Y389" s="225"/>
      <c r="Z389" s="225"/>
      <c r="AA389" s="225"/>
      <c r="AB389" s="226"/>
      <c r="AC389" s="226"/>
      <c r="AD389" s="226"/>
      <c r="AE389" s="226"/>
      <c r="AF389" s="226"/>
      <c r="AG389" s="226"/>
      <c r="AH389" s="226"/>
      <c r="AI389" s="226"/>
      <c r="AJ389" s="226"/>
    </row>
    <row r="390" spans="11:36" ht="15.75" customHeight="1">
      <c r="K390" s="225"/>
      <c r="L390" s="225"/>
      <c r="M390" s="225"/>
      <c r="N390" s="225"/>
      <c r="O390" s="225"/>
      <c r="P390" s="225"/>
      <c r="Q390" s="225"/>
      <c r="R390" s="225"/>
      <c r="S390" s="225"/>
      <c r="T390" s="225"/>
      <c r="U390" s="225"/>
      <c r="V390" s="225"/>
      <c r="W390" s="225"/>
      <c r="X390" s="225"/>
      <c r="Y390" s="225"/>
      <c r="Z390" s="225"/>
      <c r="AA390" s="225"/>
      <c r="AB390" s="226"/>
      <c r="AC390" s="226"/>
      <c r="AD390" s="226"/>
      <c r="AE390" s="226"/>
      <c r="AF390" s="226"/>
      <c r="AG390" s="226"/>
      <c r="AH390" s="226"/>
      <c r="AI390" s="226"/>
      <c r="AJ390" s="226"/>
    </row>
    <row r="391" spans="11:36" ht="15.75" customHeight="1">
      <c r="K391" s="225"/>
      <c r="L391" s="225"/>
      <c r="M391" s="225"/>
      <c r="N391" s="225"/>
      <c r="O391" s="225"/>
      <c r="P391" s="225"/>
      <c r="Q391" s="225"/>
      <c r="R391" s="225"/>
      <c r="S391" s="225"/>
      <c r="T391" s="225"/>
      <c r="U391" s="225"/>
      <c r="V391" s="225"/>
      <c r="W391" s="225"/>
      <c r="X391" s="225"/>
      <c r="Y391" s="225"/>
      <c r="Z391" s="225"/>
      <c r="AA391" s="225"/>
      <c r="AB391" s="226"/>
      <c r="AC391" s="226"/>
      <c r="AD391" s="226"/>
      <c r="AE391" s="226"/>
      <c r="AF391" s="226"/>
      <c r="AG391" s="226"/>
      <c r="AH391" s="226"/>
      <c r="AI391" s="226"/>
      <c r="AJ391" s="226"/>
    </row>
    <row r="392" spans="11:36" ht="15.75" customHeight="1">
      <c r="K392" s="225"/>
      <c r="L392" s="225"/>
      <c r="M392" s="225"/>
      <c r="N392" s="225"/>
      <c r="O392" s="225"/>
      <c r="P392" s="225"/>
      <c r="Q392" s="225"/>
      <c r="R392" s="225"/>
      <c r="S392" s="225"/>
      <c r="T392" s="225"/>
      <c r="U392" s="225"/>
      <c r="V392" s="225"/>
      <c r="W392" s="225"/>
      <c r="X392" s="225"/>
      <c r="Y392" s="225"/>
      <c r="Z392" s="225"/>
      <c r="AA392" s="225"/>
      <c r="AB392" s="226"/>
      <c r="AC392" s="226"/>
      <c r="AD392" s="226"/>
      <c r="AE392" s="226"/>
      <c r="AF392" s="226"/>
      <c r="AG392" s="226"/>
      <c r="AH392" s="226"/>
      <c r="AI392" s="226"/>
      <c r="AJ392" s="226"/>
    </row>
    <row r="393" spans="11:36" ht="15.75" customHeight="1">
      <c r="K393" s="225"/>
      <c r="L393" s="225"/>
      <c r="M393" s="225"/>
      <c r="N393" s="225"/>
      <c r="O393" s="225"/>
      <c r="P393" s="225"/>
      <c r="Q393" s="225"/>
      <c r="R393" s="225"/>
      <c r="S393" s="225"/>
      <c r="T393" s="225"/>
      <c r="U393" s="225"/>
      <c r="V393" s="225"/>
      <c r="W393" s="225"/>
      <c r="X393" s="225"/>
      <c r="Y393" s="225"/>
      <c r="Z393" s="225"/>
      <c r="AA393" s="225"/>
      <c r="AB393" s="226"/>
      <c r="AC393" s="226"/>
      <c r="AD393" s="226"/>
      <c r="AE393" s="226"/>
      <c r="AF393" s="226"/>
      <c r="AG393" s="226"/>
      <c r="AH393" s="226"/>
      <c r="AI393" s="226"/>
      <c r="AJ393" s="226"/>
    </row>
    <row r="394" spans="11:36" ht="15.75" customHeight="1">
      <c r="K394" s="225"/>
      <c r="L394" s="225"/>
      <c r="M394" s="225"/>
      <c r="N394" s="225"/>
      <c r="O394" s="225"/>
      <c r="P394" s="225"/>
      <c r="Q394" s="225"/>
      <c r="R394" s="225"/>
      <c r="S394" s="225"/>
      <c r="T394" s="225"/>
      <c r="U394" s="225"/>
      <c r="V394" s="225"/>
      <c r="W394" s="225"/>
      <c r="X394" s="225"/>
      <c r="Y394" s="225"/>
      <c r="Z394" s="225"/>
      <c r="AA394" s="225"/>
      <c r="AB394" s="226"/>
      <c r="AC394" s="226"/>
      <c r="AD394" s="226"/>
      <c r="AE394" s="226"/>
      <c r="AF394" s="226"/>
      <c r="AG394" s="226"/>
      <c r="AH394" s="226"/>
      <c r="AI394" s="226"/>
      <c r="AJ394" s="226"/>
    </row>
    <row r="395" spans="11:36" ht="15.75" customHeight="1">
      <c r="K395" s="225"/>
      <c r="L395" s="225"/>
      <c r="M395" s="225"/>
      <c r="N395" s="225"/>
      <c r="O395" s="225"/>
      <c r="P395" s="225"/>
      <c r="Q395" s="225"/>
      <c r="R395" s="225"/>
      <c r="S395" s="225"/>
      <c r="T395" s="225"/>
      <c r="U395" s="225"/>
      <c r="V395" s="225"/>
      <c r="W395" s="225"/>
      <c r="X395" s="225"/>
      <c r="Y395" s="225"/>
      <c r="Z395" s="225"/>
      <c r="AA395" s="225"/>
      <c r="AB395" s="226"/>
      <c r="AC395" s="226"/>
      <c r="AD395" s="226"/>
      <c r="AE395" s="226"/>
      <c r="AF395" s="226"/>
      <c r="AG395" s="226"/>
      <c r="AH395" s="226"/>
      <c r="AI395" s="226"/>
      <c r="AJ395" s="226"/>
    </row>
    <row r="396" spans="11:36" ht="15.75" customHeight="1">
      <c r="K396" s="225"/>
      <c r="L396" s="225"/>
      <c r="M396" s="225"/>
      <c r="N396" s="225"/>
      <c r="O396" s="225"/>
      <c r="P396" s="225"/>
      <c r="Q396" s="225"/>
      <c r="R396" s="225"/>
      <c r="S396" s="225"/>
      <c r="T396" s="225"/>
      <c r="U396" s="225"/>
      <c r="V396" s="225"/>
      <c r="W396" s="225"/>
      <c r="X396" s="225"/>
      <c r="Y396" s="225"/>
      <c r="Z396" s="225"/>
      <c r="AA396" s="225"/>
      <c r="AB396" s="226"/>
      <c r="AC396" s="226"/>
      <c r="AD396" s="226"/>
      <c r="AE396" s="226"/>
      <c r="AF396" s="226"/>
      <c r="AG396" s="226"/>
      <c r="AH396" s="226"/>
      <c r="AI396" s="226"/>
      <c r="AJ396" s="226"/>
    </row>
    <row r="397" spans="11:36" ht="15.75" customHeight="1">
      <c r="K397" s="225"/>
      <c r="L397" s="225"/>
      <c r="M397" s="225"/>
      <c r="N397" s="225"/>
      <c r="O397" s="225"/>
      <c r="P397" s="225"/>
      <c r="Q397" s="225"/>
      <c r="R397" s="225"/>
      <c r="S397" s="225"/>
      <c r="T397" s="225"/>
      <c r="U397" s="225"/>
      <c r="V397" s="225"/>
      <c r="W397" s="225"/>
      <c r="X397" s="225"/>
      <c r="Y397" s="225"/>
      <c r="Z397" s="225"/>
      <c r="AA397" s="225"/>
      <c r="AB397" s="226"/>
      <c r="AC397" s="226"/>
      <c r="AD397" s="226"/>
      <c r="AE397" s="226"/>
      <c r="AF397" s="226"/>
      <c r="AG397" s="226"/>
      <c r="AH397" s="226"/>
      <c r="AI397" s="226"/>
      <c r="AJ397" s="226"/>
    </row>
    <row r="398" spans="11:36" ht="15.75" customHeight="1">
      <c r="K398" s="225"/>
      <c r="L398" s="225"/>
      <c r="M398" s="225"/>
      <c r="N398" s="225"/>
      <c r="O398" s="225"/>
      <c r="P398" s="225"/>
      <c r="Q398" s="225"/>
      <c r="R398" s="225"/>
      <c r="S398" s="225"/>
      <c r="T398" s="225"/>
      <c r="U398" s="225"/>
      <c r="V398" s="225"/>
      <c r="W398" s="225"/>
      <c r="X398" s="225"/>
      <c r="Y398" s="225"/>
      <c r="Z398" s="225"/>
      <c r="AA398" s="225"/>
      <c r="AB398" s="226"/>
      <c r="AC398" s="226"/>
      <c r="AD398" s="226"/>
      <c r="AE398" s="226"/>
      <c r="AF398" s="226"/>
      <c r="AG398" s="226"/>
      <c r="AH398" s="226"/>
      <c r="AI398" s="226"/>
      <c r="AJ398" s="226"/>
    </row>
    <row r="399" spans="11:36" ht="15.75" customHeight="1">
      <c r="K399" s="225"/>
      <c r="L399" s="225"/>
      <c r="M399" s="225"/>
      <c r="N399" s="225"/>
      <c r="O399" s="225"/>
      <c r="P399" s="225"/>
      <c r="Q399" s="225"/>
      <c r="R399" s="225"/>
      <c r="S399" s="225"/>
      <c r="T399" s="225"/>
      <c r="U399" s="225"/>
      <c r="V399" s="225"/>
      <c r="W399" s="225"/>
      <c r="X399" s="225"/>
      <c r="Y399" s="225"/>
      <c r="Z399" s="225"/>
      <c r="AA399" s="225"/>
      <c r="AB399" s="226"/>
      <c r="AC399" s="226"/>
      <c r="AD399" s="226"/>
      <c r="AE399" s="226"/>
      <c r="AF399" s="226"/>
      <c r="AG399" s="226"/>
      <c r="AH399" s="226"/>
      <c r="AI399" s="226"/>
      <c r="AJ399" s="226"/>
    </row>
    <row r="400" spans="11:36" ht="15.75" customHeight="1">
      <c r="K400" s="225"/>
      <c r="L400" s="225"/>
      <c r="M400" s="225"/>
      <c r="N400" s="225"/>
      <c r="O400" s="225"/>
      <c r="P400" s="225"/>
      <c r="Q400" s="225"/>
      <c r="R400" s="225"/>
      <c r="S400" s="225"/>
      <c r="T400" s="225"/>
      <c r="U400" s="225"/>
      <c r="V400" s="225"/>
      <c r="W400" s="225"/>
      <c r="X400" s="225"/>
      <c r="Y400" s="225"/>
      <c r="Z400" s="225"/>
      <c r="AA400" s="225"/>
      <c r="AB400" s="226"/>
      <c r="AC400" s="226"/>
      <c r="AD400" s="226"/>
      <c r="AE400" s="226"/>
      <c r="AF400" s="226"/>
      <c r="AG400" s="226"/>
      <c r="AH400" s="226"/>
      <c r="AI400" s="226"/>
      <c r="AJ400" s="226"/>
    </row>
    <row r="401" spans="11:36" ht="15.75" customHeight="1">
      <c r="K401" s="225"/>
      <c r="L401" s="225"/>
      <c r="M401" s="225"/>
      <c r="N401" s="225"/>
      <c r="O401" s="225"/>
      <c r="P401" s="225"/>
      <c r="Q401" s="225"/>
      <c r="R401" s="225"/>
      <c r="S401" s="225"/>
      <c r="T401" s="225"/>
      <c r="U401" s="225"/>
      <c r="V401" s="225"/>
      <c r="W401" s="225"/>
      <c r="X401" s="225"/>
      <c r="Y401" s="225"/>
      <c r="Z401" s="225"/>
      <c r="AA401" s="225"/>
      <c r="AB401" s="226"/>
      <c r="AC401" s="226"/>
      <c r="AD401" s="226"/>
      <c r="AE401" s="226"/>
      <c r="AF401" s="226"/>
      <c r="AG401" s="226"/>
      <c r="AH401" s="226"/>
      <c r="AI401" s="226"/>
      <c r="AJ401" s="226"/>
    </row>
    <row r="402" spans="11:36" ht="15.75" customHeight="1">
      <c r="K402" s="225"/>
      <c r="L402" s="225"/>
      <c r="M402" s="225"/>
      <c r="N402" s="225"/>
      <c r="O402" s="225"/>
      <c r="P402" s="225"/>
      <c r="Q402" s="225"/>
      <c r="R402" s="225"/>
      <c r="S402" s="225"/>
      <c r="T402" s="225"/>
      <c r="U402" s="225"/>
      <c r="V402" s="225"/>
      <c r="W402" s="225"/>
      <c r="X402" s="225"/>
      <c r="Y402" s="225"/>
      <c r="Z402" s="225"/>
      <c r="AA402" s="225"/>
      <c r="AB402" s="226"/>
      <c r="AC402" s="226"/>
      <c r="AD402" s="226"/>
      <c r="AE402" s="226"/>
      <c r="AF402" s="226"/>
      <c r="AG402" s="226"/>
      <c r="AH402" s="226"/>
      <c r="AI402" s="226"/>
      <c r="AJ402" s="226"/>
    </row>
    <row r="403" spans="11:36" ht="15.75" customHeight="1">
      <c r="K403" s="225"/>
      <c r="L403" s="225"/>
      <c r="M403" s="225"/>
      <c r="N403" s="225"/>
      <c r="O403" s="225"/>
      <c r="P403" s="225"/>
      <c r="Q403" s="225"/>
      <c r="R403" s="225"/>
      <c r="S403" s="225"/>
      <c r="T403" s="225"/>
      <c r="U403" s="225"/>
      <c r="V403" s="225"/>
      <c r="W403" s="225"/>
      <c r="X403" s="225"/>
      <c r="Y403" s="225"/>
      <c r="Z403" s="225"/>
      <c r="AA403" s="225"/>
      <c r="AB403" s="226"/>
      <c r="AC403" s="226"/>
      <c r="AD403" s="226"/>
      <c r="AE403" s="226"/>
      <c r="AF403" s="226"/>
      <c r="AG403" s="226"/>
      <c r="AH403" s="226"/>
      <c r="AI403" s="226"/>
      <c r="AJ403" s="226"/>
    </row>
    <row r="404" spans="11:36" ht="15.75" customHeight="1">
      <c r="K404" s="225"/>
      <c r="L404" s="225"/>
      <c r="M404" s="225"/>
      <c r="N404" s="225"/>
      <c r="O404" s="225"/>
      <c r="P404" s="225"/>
      <c r="Q404" s="225"/>
      <c r="R404" s="225"/>
      <c r="S404" s="225"/>
      <c r="T404" s="225"/>
      <c r="U404" s="225"/>
      <c r="V404" s="225"/>
      <c r="W404" s="225"/>
      <c r="X404" s="225"/>
      <c r="Y404" s="225"/>
      <c r="Z404" s="225"/>
      <c r="AA404" s="225"/>
      <c r="AB404" s="226"/>
      <c r="AC404" s="226"/>
      <c r="AD404" s="226"/>
      <c r="AE404" s="226"/>
      <c r="AF404" s="226"/>
      <c r="AG404" s="226"/>
      <c r="AH404" s="226"/>
      <c r="AI404" s="226"/>
      <c r="AJ404" s="226"/>
    </row>
    <row r="405" spans="11:36" ht="15.75" customHeight="1">
      <c r="K405" s="225"/>
      <c r="L405" s="225"/>
      <c r="M405" s="225"/>
      <c r="N405" s="225"/>
      <c r="O405" s="225"/>
      <c r="P405" s="225"/>
      <c r="Q405" s="225"/>
      <c r="R405" s="225"/>
      <c r="S405" s="225"/>
      <c r="T405" s="225"/>
      <c r="U405" s="225"/>
      <c r="V405" s="225"/>
      <c r="W405" s="225"/>
      <c r="X405" s="225"/>
      <c r="Y405" s="225"/>
      <c r="Z405" s="225"/>
      <c r="AA405" s="225"/>
      <c r="AB405" s="226"/>
      <c r="AC405" s="226"/>
      <c r="AD405" s="226"/>
      <c r="AE405" s="226"/>
      <c r="AF405" s="226"/>
      <c r="AG405" s="226"/>
      <c r="AH405" s="226"/>
      <c r="AI405" s="226"/>
      <c r="AJ405" s="226"/>
    </row>
    <row r="406" spans="11:36" ht="15.75" customHeight="1">
      <c r="K406" s="225"/>
      <c r="L406" s="225"/>
      <c r="M406" s="225"/>
      <c r="N406" s="225"/>
      <c r="O406" s="225"/>
      <c r="P406" s="225"/>
      <c r="Q406" s="225"/>
      <c r="R406" s="225"/>
      <c r="S406" s="225"/>
      <c r="T406" s="225"/>
      <c r="U406" s="225"/>
      <c r="V406" s="225"/>
      <c r="W406" s="225"/>
      <c r="X406" s="225"/>
      <c r="Y406" s="225"/>
      <c r="Z406" s="225"/>
      <c r="AA406" s="225"/>
      <c r="AB406" s="226"/>
      <c r="AC406" s="226"/>
      <c r="AD406" s="226"/>
      <c r="AE406" s="226"/>
      <c r="AF406" s="226"/>
      <c r="AG406" s="226"/>
      <c r="AH406" s="226"/>
      <c r="AI406" s="226"/>
      <c r="AJ406" s="226"/>
    </row>
    <row r="407" spans="11:36" ht="15.75" customHeight="1">
      <c r="K407" s="225"/>
      <c r="L407" s="225"/>
      <c r="M407" s="225"/>
      <c r="N407" s="225"/>
      <c r="O407" s="225"/>
      <c r="P407" s="225"/>
      <c r="Q407" s="225"/>
      <c r="R407" s="225"/>
      <c r="S407" s="225"/>
      <c r="T407" s="225"/>
      <c r="U407" s="225"/>
      <c r="V407" s="225"/>
      <c r="W407" s="225"/>
      <c r="X407" s="225"/>
      <c r="Y407" s="225"/>
      <c r="Z407" s="225"/>
      <c r="AA407" s="225"/>
      <c r="AB407" s="226"/>
      <c r="AC407" s="226"/>
      <c r="AD407" s="226"/>
      <c r="AE407" s="226"/>
      <c r="AF407" s="226"/>
      <c r="AG407" s="226"/>
      <c r="AH407" s="226"/>
      <c r="AI407" s="226"/>
      <c r="AJ407" s="226"/>
    </row>
    <row r="408" spans="11:36" ht="15.75" customHeight="1">
      <c r="K408" s="225"/>
      <c r="L408" s="225"/>
      <c r="M408" s="225"/>
      <c r="N408" s="225"/>
      <c r="O408" s="225"/>
      <c r="P408" s="225"/>
      <c r="Q408" s="225"/>
      <c r="R408" s="225"/>
      <c r="S408" s="225"/>
      <c r="T408" s="225"/>
      <c r="U408" s="225"/>
      <c r="V408" s="225"/>
      <c r="W408" s="225"/>
      <c r="X408" s="225"/>
      <c r="Y408" s="225"/>
      <c r="Z408" s="225"/>
      <c r="AA408" s="225"/>
      <c r="AB408" s="226"/>
      <c r="AC408" s="226"/>
      <c r="AD408" s="226"/>
      <c r="AE408" s="226"/>
      <c r="AF408" s="226"/>
      <c r="AG408" s="226"/>
      <c r="AH408" s="226"/>
      <c r="AI408" s="226"/>
      <c r="AJ408" s="226"/>
    </row>
    <row r="409" spans="11:36" ht="15.75" customHeight="1">
      <c r="K409" s="225"/>
      <c r="L409" s="225"/>
      <c r="M409" s="225"/>
      <c r="N409" s="225"/>
      <c r="O409" s="225"/>
      <c r="P409" s="225"/>
      <c r="Q409" s="225"/>
      <c r="R409" s="225"/>
      <c r="S409" s="225"/>
      <c r="T409" s="225"/>
      <c r="U409" s="225"/>
      <c r="V409" s="225"/>
      <c r="W409" s="225"/>
      <c r="X409" s="225"/>
      <c r="Y409" s="225"/>
      <c r="Z409" s="225"/>
      <c r="AA409" s="225"/>
      <c r="AB409" s="226"/>
      <c r="AC409" s="226"/>
      <c r="AD409" s="226"/>
      <c r="AE409" s="226"/>
      <c r="AF409" s="226"/>
      <c r="AG409" s="226"/>
      <c r="AH409" s="226"/>
      <c r="AI409" s="226"/>
      <c r="AJ409" s="226"/>
    </row>
    <row r="410" spans="11:36" ht="15.75" customHeight="1">
      <c r="K410" s="225"/>
      <c r="L410" s="225"/>
      <c r="M410" s="225"/>
      <c r="N410" s="225"/>
      <c r="O410" s="225"/>
      <c r="P410" s="225"/>
      <c r="Q410" s="225"/>
      <c r="R410" s="225"/>
      <c r="S410" s="225"/>
      <c r="T410" s="225"/>
      <c r="U410" s="225"/>
      <c r="V410" s="225"/>
      <c r="W410" s="225"/>
      <c r="X410" s="225"/>
      <c r="Y410" s="225"/>
      <c r="Z410" s="225"/>
      <c r="AA410" s="225"/>
      <c r="AB410" s="226"/>
      <c r="AC410" s="226"/>
      <c r="AD410" s="226"/>
      <c r="AE410" s="226"/>
      <c r="AF410" s="226"/>
      <c r="AG410" s="226"/>
      <c r="AH410" s="226"/>
      <c r="AI410" s="226"/>
      <c r="AJ410" s="226"/>
    </row>
    <row r="411" spans="11:36" ht="15.75" customHeight="1">
      <c r="K411" s="225"/>
      <c r="L411" s="225"/>
      <c r="M411" s="225"/>
      <c r="N411" s="225"/>
      <c r="O411" s="225"/>
      <c r="P411" s="225"/>
      <c r="Q411" s="225"/>
      <c r="R411" s="225"/>
      <c r="S411" s="225"/>
      <c r="T411" s="225"/>
      <c r="U411" s="225"/>
      <c r="V411" s="225"/>
      <c r="W411" s="225"/>
      <c r="X411" s="225"/>
      <c r="Y411" s="225"/>
      <c r="Z411" s="225"/>
      <c r="AA411" s="225"/>
      <c r="AB411" s="226"/>
      <c r="AC411" s="226"/>
      <c r="AD411" s="226"/>
      <c r="AE411" s="226"/>
      <c r="AF411" s="226"/>
      <c r="AG411" s="226"/>
      <c r="AH411" s="226"/>
      <c r="AI411" s="226"/>
      <c r="AJ411" s="226"/>
    </row>
    <row r="412" spans="11:36" ht="15.75" customHeight="1">
      <c r="K412" s="225"/>
      <c r="L412" s="225"/>
      <c r="M412" s="225"/>
      <c r="N412" s="225"/>
      <c r="O412" s="225"/>
      <c r="P412" s="225"/>
      <c r="Q412" s="225"/>
      <c r="R412" s="225"/>
      <c r="S412" s="225"/>
      <c r="T412" s="225"/>
      <c r="U412" s="225"/>
      <c r="V412" s="225"/>
      <c r="W412" s="225"/>
      <c r="X412" s="225"/>
      <c r="Y412" s="225"/>
      <c r="Z412" s="225"/>
      <c r="AA412" s="225"/>
      <c r="AB412" s="226"/>
      <c r="AC412" s="226"/>
      <c r="AD412" s="226"/>
      <c r="AE412" s="226"/>
      <c r="AF412" s="226"/>
      <c r="AG412" s="226"/>
      <c r="AH412" s="226"/>
      <c r="AI412" s="226"/>
      <c r="AJ412" s="226"/>
    </row>
    <row r="413" spans="11:36" ht="15.75" customHeight="1">
      <c r="K413" s="225"/>
      <c r="L413" s="225"/>
      <c r="M413" s="225"/>
      <c r="N413" s="225"/>
      <c r="O413" s="225"/>
      <c r="P413" s="225"/>
      <c r="Q413" s="225"/>
      <c r="R413" s="225"/>
      <c r="S413" s="225"/>
      <c r="T413" s="225"/>
      <c r="U413" s="225"/>
      <c r="V413" s="225"/>
      <c r="W413" s="225"/>
      <c r="X413" s="225"/>
      <c r="Y413" s="225"/>
      <c r="Z413" s="225"/>
      <c r="AA413" s="225"/>
      <c r="AB413" s="226"/>
      <c r="AC413" s="226"/>
      <c r="AD413" s="226"/>
      <c r="AE413" s="226"/>
      <c r="AF413" s="226"/>
      <c r="AG413" s="226"/>
      <c r="AH413" s="226"/>
      <c r="AI413" s="226"/>
      <c r="AJ413" s="226"/>
    </row>
    <row r="414" spans="11:36" ht="15.75" customHeight="1">
      <c r="K414" s="225"/>
      <c r="L414" s="225"/>
      <c r="M414" s="225"/>
      <c r="N414" s="225"/>
      <c r="O414" s="225"/>
      <c r="P414" s="225"/>
      <c r="Q414" s="225"/>
      <c r="R414" s="225"/>
      <c r="S414" s="225"/>
      <c r="T414" s="225"/>
      <c r="U414" s="225"/>
      <c r="V414" s="225"/>
      <c r="W414" s="225"/>
      <c r="X414" s="225"/>
      <c r="Y414" s="225"/>
      <c r="Z414" s="225"/>
      <c r="AA414" s="225"/>
      <c r="AB414" s="226"/>
      <c r="AC414" s="226"/>
      <c r="AD414" s="226"/>
      <c r="AE414" s="226"/>
      <c r="AF414" s="226"/>
      <c r="AG414" s="226"/>
      <c r="AH414" s="226"/>
      <c r="AI414" s="226"/>
      <c r="AJ414" s="226"/>
    </row>
    <row r="415" spans="11:36" ht="15.75" customHeight="1">
      <c r="K415" s="225"/>
      <c r="L415" s="225"/>
      <c r="M415" s="225"/>
      <c r="N415" s="225"/>
      <c r="O415" s="225"/>
      <c r="P415" s="225"/>
      <c r="Q415" s="225"/>
      <c r="R415" s="225"/>
      <c r="S415" s="225"/>
      <c r="T415" s="225"/>
      <c r="U415" s="225"/>
      <c r="V415" s="225"/>
      <c r="W415" s="225"/>
      <c r="X415" s="225"/>
      <c r="Y415" s="225"/>
      <c r="Z415" s="225"/>
      <c r="AA415" s="225"/>
      <c r="AB415" s="226"/>
      <c r="AC415" s="226"/>
      <c r="AD415" s="226"/>
      <c r="AE415" s="226"/>
      <c r="AF415" s="226"/>
      <c r="AG415" s="226"/>
      <c r="AH415" s="226"/>
      <c r="AI415" s="226"/>
      <c r="AJ415" s="226"/>
    </row>
    <row r="416" spans="11:36" ht="15.75" customHeight="1">
      <c r="K416" s="225"/>
      <c r="L416" s="225"/>
      <c r="M416" s="225"/>
      <c r="N416" s="225"/>
      <c r="O416" s="225"/>
      <c r="P416" s="225"/>
      <c r="Q416" s="225"/>
      <c r="R416" s="225"/>
      <c r="S416" s="225"/>
      <c r="T416" s="225"/>
      <c r="U416" s="225"/>
      <c r="V416" s="225"/>
      <c r="W416" s="225"/>
      <c r="X416" s="225"/>
      <c r="Y416" s="225"/>
      <c r="Z416" s="225"/>
      <c r="AA416" s="225"/>
      <c r="AB416" s="226"/>
      <c r="AC416" s="226"/>
      <c r="AD416" s="226"/>
      <c r="AE416" s="226"/>
      <c r="AF416" s="226"/>
      <c r="AG416" s="226"/>
      <c r="AH416" s="226"/>
      <c r="AI416" s="226"/>
      <c r="AJ416" s="226"/>
    </row>
    <row r="417" spans="11:36" ht="15.75" customHeight="1">
      <c r="K417" s="225"/>
      <c r="L417" s="225"/>
      <c r="M417" s="225"/>
      <c r="N417" s="225"/>
      <c r="O417" s="225"/>
      <c r="P417" s="225"/>
      <c r="Q417" s="225"/>
      <c r="R417" s="225"/>
      <c r="S417" s="225"/>
      <c r="T417" s="225"/>
      <c r="U417" s="225"/>
      <c r="V417" s="225"/>
      <c r="W417" s="225"/>
      <c r="X417" s="225"/>
      <c r="Y417" s="225"/>
      <c r="Z417" s="225"/>
      <c r="AA417" s="225"/>
      <c r="AB417" s="226"/>
      <c r="AC417" s="226"/>
      <c r="AD417" s="226"/>
      <c r="AE417" s="226"/>
      <c r="AF417" s="226"/>
      <c r="AG417" s="226"/>
      <c r="AH417" s="226"/>
      <c r="AI417" s="226"/>
      <c r="AJ417" s="226"/>
    </row>
    <row r="418" spans="11:36" ht="15.75" customHeight="1">
      <c r="K418" s="225"/>
      <c r="L418" s="225"/>
      <c r="M418" s="225"/>
      <c r="N418" s="225"/>
      <c r="O418" s="225"/>
      <c r="P418" s="225"/>
      <c r="Q418" s="225"/>
      <c r="R418" s="225"/>
      <c r="S418" s="225"/>
      <c r="T418" s="225"/>
      <c r="U418" s="225"/>
      <c r="V418" s="225"/>
      <c r="W418" s="225"/>
      <c r="X418" s="225"/>
      <c r="Y418" s="225"/>
      <c r="Z418" s="225"/>
      <c r="AA418" s="225"/>
      <c r="AB418" s="226"/>
      <c r="AC418" s="226"/>
      <c r="AD418" s="226"/>
      <c r="AE418" s="226"/>
      <c r="AF418" s="226"/>
      <c r="AG418" s="226"/>
      <c r="AH418" s="226"/>
      <c r="AI418" s="226"/>
      <c r="AJ418" s="226"/>
    </row>
    <row r="419" spans="11:36" ht="15.75" customHeight="1">
      <c r="K419" s="225"/>
      <c r="L419" s="225"/>
      <c r="M419" s="225"/>
      <c r="N419" s="225"/>
      <c r="O419" s="225"/>
      <c r="P419" s="225"/>
      <c r="Q419" s="225"/>
      <c r="R419" s="225"/>
      <c r="S419" s="225"/>
      <c r="T419" s="225"/>
      <c r="U419" s="225"/>
      <c r="V419" s="225"/>
      <c r="W419" s="225"/>
      <c r="X419" s="225"/>
      <c r="Y419" s="225"/>
      <c r="Z419" s="225"/>
      <c r="AA419" s="225"/>
      <c r="AB419" s="226"/>
      <c r="AC419" s="226"/>
      <c r="AD419" s="226"/>
      <c r="AE419" s="226"/>
      <c r="AF419" s="226"/>
      <c r="AG419" s="226"/>
      <c r="AH419" s="226"/>
      <c r="AI419" s="226"/>
      <c r="AJ419" s="226"/>
    </row>
    <row r="420" spans="11:36" ht="15.75" customHeight="1">
      <c r="K420" s="225"/>
      <c r="L420" s="225"/>
      <c r="M420" s="225"/>
      <c r="N420" s="225"/>
      <c r="O420" s="225"/>
      <c r="P420" s="225"/>
      <c r="Q420" s="225"/>
      <c r="R420" s="225"/>
      <c r="S420" s="225"/>
      <c r="T420" s="225"/>
      <c r="U420" s="225"/>
      <c r="V420" s="225"/>
      <c r="W420" s="225"/>
      <c r="X420" s="225"/>
      <c r="Y420" s="225"/>
      <c r="Z420" s="225"/>
      <c r="AA420" s="225"/>
      <c r="AB420" s="226"/>
      <c r="AC420" s="226"/>
      <c r="AD420" s="226"/>
      <c r="AE420" s="226"/>
      <c r="AF420" s="226"/>
      <c r="AG420" s="226"/>
      <c r="AH420" s="226"/>
      <c r="AI420" s="226"/>
      <c r="AJ420" s="226"/>
    </row>
    <row r="421" spans="11:36" ht="15.75" customHeight="1">
      <c r="K421" s="225"/>
      <c r="L421" s="225"/>
      <c r="M421" s="225"/>
      <c r="N421" s="225"/>
      <c r="O421" s="225"/>
      <c r="P421" s="225"/>
      <c r="Q421" s="225"/>
      <c r="R421" s="225"/>
      <c r="S421" s="225"/>
      <c r="T421" s="225"/>
      <c r="U421" s="225"/>
      <c r="V421" s="225"/>
      <c r="W421" s="225"/>
      <c r="X421" s="225"/>
      <c r="Y421" s="225"/>
      <c r="Z421" s="225"/>
      <c r="AA421" s="225"/>
      <c r="AB421" s="226"/>
      <c r="AC421" s="226"/>
      <c r="AD421" s="226"/>
      <c r="AE421" s="226"/>
      <c r="AF421" s="226"/>
      <c r="AG421" s="226"/>
      <c r="AH421" s="226"/>
      <c r="AI421" s="226"/>
      <c r="AJ421" s="226"/>
    </row>
    <row r="422" spans="11:36" ht="15.75" customHeight="1">
      <c r="K422" s="225"/>
      <c r="L422" s="225"/>
      <c r="M422" s="225"/>
      <c r="N422" s="225"/>
      <c r="O422" s="225"/>
      <c r="P422" s="225"/>
      <c r="Q422" s="225"/>
      <c r="R422" s="225"/>
      <c r="S422" s="225"/>
      <c r="T422" s="225"/>
      <c r="U422" s="225"/>
      <c r="V422" s="225"/>
      <c r="W422" s="225"/>
      <c r="X422" s="225"/>
      <c r="Y422" s="225"/>
      <c r="Z422" s="225"/>
      <c r="AA422" s="225"/>
      <c r="AB422" s="226"/>
      <c r="AC422" s="226"/>
      <c r="AD422" s="226"/>
      <c r="AE422" s="226"/>
      <c r="AF422" s="226"/>
      <c r="AG422" s="226"/>
      <c r="AH422" s="226"/>
      <c r="AI422" s="226"/>
      <c r="AJ422" s="226"/>
    </row>
    <row r="423" spans="11:36" ht="15.75" customHeight="1">
      <c r="K423" s="225"/>
      <c r="L423" s="225"/>
      <c r="M423" s="225"/>
      <c r="N423" s="225"/>
      <c r="O423" s="225"/>
      <c r="P423" s="225"/>
      <c r="Q423" s="225"/>
      <c r="R423" s="225"/>
      <c r="S423" s="225"/>
      <c r="T423" s="225"/>
      <c r="U423" s="225"/>
      <c r="V423" s="225"/>
      <c r="W423" s="225"/>
      <c r="X423" s="225"/>
      <c r="Y423" s="225"/>
      <c r="Z423" s="225"/>
      <c r="AA423" s="225"/>
      <c r="AB423" s="226"/>
      <c r="AC423" s="226"/>
      <c r="AD423" s="226"/>
      <c r="AE423" s="226"/>
      <c r="AF423" s="226"/>
      <c r="AG423" s="226"/>
      <c r="AH423" s="226"/>
      <c r="AI423" s="226"/>
      <c r="AJ423" s="226"/>
    </row>
    <row r="424" spans="11:36" ht="15.75" customHeight="1">
      <c r="K424" s="225"/>
      <c r="L424" s="225"/>
      <c r="M424" s="225"/>
      <c r="N424" s="225"/>
      <c r="O424" s="225"/>
      <c r="P424" s="225"/>
      <c r="Q424" s="225"/>
      <c r="R424" s="225"/>
      <c r="S424" s="225"/>
      <c r="T424" s="225"/>
      <c r="U424" s="225"/>
      <c r="V424" s="225"/>
      <c r="W424" s="225"/>
      <c r="X424" s="225"/>
      <c r="Y424" s="225"/>
      <c r="Z424" s="225"/>
      <c r="AA424" s="225"/>
      <c r="AB424" s="226"/>
      <c r="AC424" s="226"/>
      <c r="AD424" s="226"/>
      <c r="AE424" s="226"/>
      <c r="AF424" s="226"/>
      <c r="AG424" s="226"/>
      <c r="AH424" s="226"/>
      <c r="AI424" s="226"/>
      <c r="AJ424" s="226"/>
    </row>
    <row r="425" spans="11:36" ht="15.75" customHeight="1">
      <c r="K425" s="225"/>
      <c r="L425" s="225"/>
      <c r="M425" s="225"/>
      <c r="N425" s="225"/>
      <c r="O425" s="225"/>
      <c r="P425" s="225"/>
      <c r="Q425" s="225"/>
      <c r="R425" s="225"/>
      <c r="S425" s="225"/>
      <c r="T425" s="225"/>
      <c r="U425" s="225"/>
      <c r="V425" s="225"/>
      <c r="W425" s="225"/>
      <c r="X425" s="225"/>
      <c r="Y425" s="225"/>
      <c r="Z425" s="225"/>
      <c r="AA425" s="225"/>
      <c r="AB425" s="226"/>
      <c r="AC425" s="226"/>
      <c r="AD425" s="226"/>
      <c r="AE425" s="226"/>
      <c r="AF425" s="226"/>
      <c r="AG425" s="226"/>
      <c r="AH425" s="226"/>
      <c r="AI425" s="226"/>
      <c r="AJ425" s="226"/>
    </row>
    <row r="426" spans="11:36" ht="15.75" customHeight="1">
      <c r="K426" s="225"/>
      <c r="L426" s="225"/>
      <c r="M426" s="225"/>
      <c r="N426" s="225"/>
      <c r="O426" s="225"/>
      <c r="P426" s="225"/>
      <c r="Q426" s="225"/>
      <c r="R426" s="225"/>
      <c r="S426" s="225"/>
      <c r="T426" s="225"/>
      <c r="U426" s="225"/>
      <c r="V426" s="225"/>
      <c r="W426" s="225"/>
      <c r="X426" s="225"/>
      <c r="Y426" s="225"/>
      <c r="Z426" s="225"/>
      <c r="AA426" s="225"/>
      <c r="AB426" s="226"/>
      <c r="AC426" s="226"/>
      <c r="AD426" s="226"/>
      <c r="AE426" s="226"/>
      <c r="AF426" s="226"/>
      <c r="AG426" s="226"/>
      <c r="AH426" s="226"/>
      <c r="AI426" s="226"/>
      <c r="AJ426" s="226"/>
    </row>
    <row r="427" spans="11:36" ht="15.75" customHeight="1">
      <c r="K427" s="225"/>
      <c r="L427" s="225"/>
      <c r="M427" s="225"/>
      <c r="N427" s="225"/>
      <c r="O427" s="225"/>
      <c r="P427" s="225"/>
      <c r="Q427" s="225"/>
      <c r="R427" s="225"/>
      <c r="S427" s="225"/>
      <c r="T427" s="225"/>
      <c r="U427" s="225"/>
      <c r="V427" s="225"/>
      <c r="W427" s="225"/>
      <c r="X427" s="225"/>
      <c r="Y427" s="225"/>
      <c r="Z427" s="225"/>
      <c r="AA427" s="225"/>
      <c r="AB427" s="226"/>
      <c r="AC427" s="226"/>
      <c r="AD427" s="226"/>
      <c r="AE427" s="226"/>
      <c r="AF427" s="226"/>
      <c r="AG427" s="226"/>
      <c r="AH427" s="226"/>
      <c r="AI427" s="226"/>
      <c r="AJ427" s="226"/>
    </row>
    <row r="428" spans="11:36" ht="15.75" customHeight="1">
      <c r="K428" s="225"/>
      <c r="L428" s="225"/>
      <c r="M428" s="225"/>
      <c r="N428" s="225"/>
      <c r="O428" s="225"/>
      <c r="P428" s="225"/>
      <c r="Q428" s="225"/>
      <c r="R428" s="225"/>
      <c r="S428" s="225"/>
      <c r="T428" s="225"/>
      <c r="U428" s="225"/>
      <c r="V428" s="225"/>
      <c r="W428" s="225"/>
      <c r="X428" s="225"/>
      <c r="Y428" s="225"/>
      <c r="Z428" s="225"/>
      <c r="AA428" s="225"/>
      <c r="AB428" s="226"/>
      <c r="AC428" s="226"/>
      <c r="AD428" s="226"/>
      <c r="AE428" s="226"/>
      <c r="AF428" s="226"/>
      <c r="AG428" s="226"/>
      <c r="AH428" s="226"/>
      <c r="AI428" s="226"/>
      <c r="AJ428" s="226"/>
    </row>
    <row r="429" spans="11:36" ht="15.75" customHeight="1">
      <c r="K429" s="225"/>
      <c r="L429" s="225"/>
      <c r="M429" s="225"/>
      <c r="N429" s="225"/>
      <c r="O429" s="225"/>
      <c r="P429" s="225"/>
      <c r="Q429" s="225"/>
      <c r="R429" s="225"/>
      <c r="S429" s="225"/>
      <c r="T429" s="225"/>
      <c r="U429" s="225"/>
      <c r="V429" s="225"/>
      <c r="W429" s="225"/>
      <c r="X429" s="225"/>
      <c r="Y429" s="225"/>
      <c r="Z429" s="225"/>
      <c r="AA429" s="225"/>
      <c r="AB429" s="226"/>
      <c r="AC429" s="226"/>
      <c r="AD429" s="226"/>
      <c r="AE429" s="226"/>
      <c r="AF429" s="226"/>
      <c r="AG429" s="226"/>
      <c r="AH429" s="226"/>
      <c r="AI429" s="226"/>
      <c r="AJ429" s="226"/>
    </row>
    <row r="430" spans="11:36" ht="15.75" customHeight="1">
      <c r="K430" s="225"/>
      <c r="L430" s="225"/>
      <c r="M430" s="225"/>
      <c r="N430" s="225"/>
      <c r="O430" s="225"/>
      <c r="P430" s="225"/>
      <c r="Q430" s="225"/>
      <c r="R430" s="225"/>
      <c r="S430" s="225"/>
      <c r="T430" s="225"/>
      <c r="U430" s="225"/>
      <c r="V430" s="225"/>
      <c r="W430" s="225"/>
      <c r="X430" s="225"/>
      <c r="Y430" s="225"/>
      <c r="Z430" s="225"/>
      <c r="AA430" s="225"/>
      <c r="AB430" s="226"/>
      <c r="AC430" s="226"/>
      <c r="AD430" s="226"/>
      <c r="AE430" s="226"/>
      <c r="AF430" s="226"/>
      <c r="AG430" s="226"/>
      <c r="AH430" s="226"/>
      <c r="AI430" s="226"/>
      <c r="AJ430" s="226"/>
    </row>
    <row r="431" spans="11:36" ht="15.75" customHeight="1">
      <c r="K431" s="225"/>
      <c r="L431" s="225"/>
      <c r="M431" s="225"/>
      <c r="N431" s="225"/>
      <c r="O431" s="225"/>
      <c r="P431" s="225"/>
      <c r="Q431" s="225"/>
      <c r="R431" s="225"/>
      <c r="S431" s="225"/>
      <c r="T431" s="225"/>
      <c r="U431" s="225"/>
      <c r="V431" s="225"/>
      <c r="W431" s="225"/>
      <c r="X431" s="225"/>
      <c r="Y431" s="225"/>
      <c r="Z431" s="225"/>
      <c r="AA431" s="225"/>
      <c r="AB431" s="226"/>
      <c r="AC431" s="226"/>
      <c r="AD431" s="226"/>
      <c r="AE431" s="226"/>
      <c r="AF431" s="226"/>
      <c r="AG431" s="226"/>
      <c r="AH431" s="226"/>
      <c r="AI431" s="226"/>
      <c r="AJ431" s="226"/>
    </row>
    <row r="432" spans="11:36" ht="15.75" customHeight="1">
      <c r="K432" s="225"/>
      <c r="L432" s="225"/>
      <c r="M432" s="225"/>
      <c r="N432" s="225"/>
      <c r="O432" s="225"/>
      <c r="P432" s="225"/>
      <c r="Q432" s="225"/>
      <c r="R432" s="225"/>
      <c r="S432" s="225"/>
      <c r="T432" s="225"/>
      <c r="U432" s="225"/>
      <c r="V432" s="225"/>
      <c r="W432" s="225"/>
      <c r="X432" s="225"/>
      <c r="Y432" s="225"/>
      <c r="Z432" s="225"/>
      <c r="AA432" s="225"/>
      <c r="AB432" s="226"/>
      <c r="AC432" s="226"/>
      <c r="AD432" s="226"/>
      <c r="AE432" s="226"/>
      <c r="AF432" s="226"/>
      <c r="AG432" s="226"/>
      <c r="AH432" s="226"/>
      <c r="AI432" s="226"/>
      <c r="AJ432" s="226"/>
    </row>
    <row r="433" spans="11:36" ht="15.75" customHeight="1">
      <c r="K433" s="225"/>
      <c r="L433" s="225"/>
      <c r="M433" s="225"/>
      <c r="N433" s="225"/>
      <c r="O433" s="225"/>
      <c r="P433" s="225"/>
      <c r="Q433" s="225"/>
      <c r="R433" s="225"/>
      <c r="S433" s="225"/>
      <c r="T433" s="225"/>
      <c r="U433" s="225"/>
      <c r="V433" s="225"/>
      <c r="W433" s="225"/>
      <c r="X433" s="225"/>
      <c r="Y433" s="225"/>
      <c r="Z433" s="225"/>
      <c r="AA433" s="225"/>
      <c r="AB433" s="226"/>
      <c r="AC433" s="226"/>
      <c r="AD433" s="226"/>
      <c r="AE433" s="226"/>
      <c r="AF433" s="226"/>
      <c r="AG433" s="226"/>
      <c r="AH433" s="226"/>
      <c r="AI433" s="226"/>
      <c r="AJ433" s="226"/>
    </row>
    <row r="434" spans="11:36" ht="15.75" customHeight="1">
      <c r="K434" s="225"/>
      <c r="L434" s="225"/>
      <c r="M434" s="225"/>
      <c r="N434" s="225"/>
      <c r="O434" s="225"/>
      <c r="P434" s="225"/>
      <c r="Q434" s="225"/>
      <c r="R434" s="225"/>
      <c r="S434" s="225"/>
      <c r="T434" s="225"/>
      <c r="U434" s="225"/>
      <c r="V434" s="225"/>
      <c r="W434" s="225"/>
      <c r="X434" s="225"/>
      <c r="Y434" s="225"/>
      <c r="Z434" s="225"/>
      <c r="AA434" s="225"/>
      <c r="AB434" s="226"/>
      <c r="AC434" s="226"/>
      <c r="AD434" s="226"/>
      <c r="AE434" s="226"/>
      <c r="AF434" s="226"/>
      <c r="AG434" s="226"/>
      <c r="AH434" s="226"/>
      <c r="AI434" s="226"/>
      <c r="AJ434" s="226"/>
    </row>
    <row r="435" spans="11:36" ht="15.75" customHeight="1">
      <c r="K435" s="225"/>
      <c r="L435" s="225"/>
      <c r="M435" s="225"/>
      <c r="N435" s="225"/>
      <c r="O435" s="225"/>
      <c r="P435" s="225"/>
      <c r="Q435" s="225"/>
      <c r="R435" s="225"/>
      <c r="S435" s="225"/>
      <c r="T435" s="225"/>
      <c r="U435" s="225"/>
      <c r="V435" s="225"/>
      <c r="W435" s="225"/>
      <c r="X435" s="225"/>
      <c r="Y435" s="225"/>
      <c r="Z435" s="225"/>
      <c r="AA435" s="225"/>
      <c r="AB435" s="226"/>
      <c r="AC435" s="226"/>
      <c r="AD435" s="226"/>
      <c r="AE435" s="226"/>
      <c r="AF435" s="226"/>
      <c r="AG435" s="226"/>
      <c r="AH435" s="226"/>
      <c r="AI435" s="226"/>
      <c r="AJ435" s="226"/>
    </row>
    <row r="436" spans="11:36" ht="15.75" customHeight="1">
      <c r="K436" s="225"/>
      <c r="L436" s="225"/>
      <c r="M436" s="225"/>
      <c r="N436" s="225"/>
      <c r="O436" s="225"/>
      <c r="P436" s="225"/>
      <c r="Q436" s="225"/>
      <c r="R436" s="225"/>
      <c r="S436" s="225"/>
      <c r="T436" s="225"/>
      <c r="U436" s="225"/>
      <c r="V436" s="225"/>
      <c r="W436" s="225"/>
      <c r="X436" s="225"/>
      <c r="Y436" s="225"/>
      <c r="Z436" s="225"/>
      <c r="AA436" s="225"/>
      <c r="AB436" s="226"/>
      <c r="AC436" s="226"/>
      <c r="AD436" s="226"/>
      <c r="AE436" s="226"/>
      <c r="AF436" s="226"/>
      <c r="AG436" s="226"/>
      <c r="AH436" s="226"/>
      <c r="AI436" s="226"/>
      <c r="AJ436" s="226"/>
    </row>
    <row r="437" spans="11:36" ht="15.75" customHeight="1">
      <c r="K437" s="225"/>
      <c r="L437" s="225"/>
      <c r="M437" s="225"/>
      <c r="N437" s="225"/>
      <c r="O437" s="225"/>
      <c r="P437" s="225"/>
      <c r="Q437" s="225"/>
      <c r="R437" s="225"/>
      <c r="S437" s="225"/>
      <c r="T437" s="225"/>
      <c r="U437" s="225"/>
      <c r="V437" s="225"/>
      <c r="W437" s="225"/>
      <c r="X437" s="225"/>
      <c r="Y437" s="225"/>
      <c r="Z437" s="225"/>
      <c r="AA437" s="225"/>
      <c r="AB437" s="226"/>
      <c r="AC437" s="226"/>
      <c r="AD437" s="226"/>
      <c r="AE437" s="226"/>
      <c r="AF437" s="226"/>
      <c r="AG437" s="226"/>
      <c r="AH437" s="226"/>
      <c r="AI437" s="226"/>
      <c r="AJ437" s="226"/>
    </row>
    <row r="438" spans="11:36" ht="15.75" customHeight="1">
      <c r="K438" s="225"/>
      <c r="L438" s="225"/>
      <c r="M438" s="225"/>
      <c r="N438" s="225"/>
      <c r="O438" s="225"/>
      <c r="P438" s="225"/>
      <c r="Q438" s="225"/>
      <c r="R438" s="225"/>
      <c r="S438" s="225"/>
      <c r="T438" s="225"/>
      <c r="U438" s="225"/>
      <c r="V438" s="225"/>
      <c r="W438" s="225"/>
      <c r="X438" s="225"/>
      <c r="Y438" s="225"/>
      <c r="Z438" s="225"/>
      <c r="AA438" s="225"/>
      <c r="AB438" s="226"/>
      <c r="AC438" s="226"/>
      <c r="AD438" s="226"/>
      <c r="AE438" s="226"/>
      <c r="AF438" s="226"/>
      <c r="AG438" s="226"/>
      <c r="AH438" s="226"/>
      <c r="AI438" s="226"/>
      <c r="AJ438" s="226"/>
    </row>
    <row r="439" spans="11:36" ht="15.75" customHeight="1">
      <c r="K439" s="225"/>
      <c r="L439" s="225"/>
      <c r="M439" s="225"/>
      <c r="N439" s="225"/>
      <c r="O439" s="225"/>
      <c r="P439" s="225"/>
      <c r="Q439" s="225"/>
      <c r="R439" s="225"/>
      <c r="S439" s="225"/>
      <c r="T439" s="225"/>
      <c r="U439" s="225"/>
      <c r="V439" s="225"/>
      <c r="W439" s="225"/>
      <c r="X439" s="225"/>
      <c r="Y439" s="225"/>
      <c r="Z439" s="225"/>
      <c r="AA439" s="225"/>
      <c r="AB439" s="226"/>
      <c r="AC439" s="226"/>
      <c r="AD439" s="226"/>
      <c r="AE439" s="226"/>
      <c r="AF439" s="226"/>
      <c r="AG439" s="226"/>
      <c r="AH439" s="226"/>
      <c r="AI439" s="226"/>
      <c r="AJ439" s="226"/>
    </row>
    <row r="440" spans="11:36" ht="15.75" customHeight="1">
      <c r="K440" s="225"/>
      <c r="L440" s="225"/>
      <c r="M440" s="225"/>
      <c r="N440" s="225"/>
      <c r="O440" s="225"/>
      <c r="P440" s="225"/>
      <c r="Q440" s="225"/>
      <c r="R440" s="225"/>
      <c r="S440" s="225"/>
      <c r="T440" s="225"/>
      <c r="U440" s="225"/>
      <c r="V440" s="225"/>
      <c r="W440" s="225"/>
      <c r="X440" s="225"/>
      <c r="Y440" s="225"/>
      <c r="Z440" s="225"/>
      <c r="AA440" s="225"/>
      <c r="AB440" s="226"/>
      <c r="AC440" s="226"/>
      <c r="AD440" s="226"/>
      <c r="AE440" s="226"/>
      <c r="AF440" s="226"/>
      <c r="AG440" s="226"/>
      <c r="AH440" s="226"/>
      <c r="AI440" s="226"/>
      <c r="AJ440" s="226"/>
    </row>
    <row r="441" spans="11:36" ht="15.75" customHeight="1">
      <c r="K441" s="225"/>
      <c r="L441" s="225"/>
      <c r="M441" s="225"/>
      <c r="N441" s="225"/>
      <c r="O441" s="225"/>
      <c r="P441" s="225"/>
      <c r="Q441" s="225"/>
      <c r="R441" s="225"/>
      <c r="S441" s="225"/>
      <c r="T441" s="225"/>
      <c r="U441" s="225"/>
      <c r="V441" s="225"/>
      <c r="W441" s="225"/>
      <c r="X441" s="225"/>
      <c r="Y441" s="225"/>
      <c r="Z441" s="225"/>
      <c r="AA441" s="225"/>
      <c r="AB441" s="226"/>
      <c r="AC441" s="226"/>
      <c r="AD441" s="226"/>
      <c r="AE441" s="226"/>
      <c r="AF441" s="226"/>
      <c r="AG441" s="226"/>
      <c r="AH441" s="226"/>
      <c r="AI441" s="226"/>
      <c r="AJ441" s="226"/>
    </row>
    <row r="442" spans="11:36" ht="15.75" customHeight="1">
      <c r="K442" s="225"/>
      <c r="L442" s="225"/>
      <c r="M442" s="225"/>
      <c r="N442" s="225"/>
      <c r="O442" s="225"/>
      <c r="P442" s="225"/>
      <c r="Q442" s="225"/>
      <c r="R442" s="225"/>
      <c r="S442" s="225"/>
      <c r="T442" s="225"/>
      <c r="U442" s="225"/>
      <c r="V442" s="225"/>
      <c r="W442" s="225"/>
      <c r="X442" s="225"/>
      <c r="Y442" s="225"/>
      <c r="Z442" s="225"/>
      <c r="AA442" s="225"/>
      <c r="AB442" s="226"/>
      <c r="AC442" s="226"/>
      <c r="AD442" s="226"/>
      <c r="AE442" s="226"/>
      <c r="AF442" s="226"/>
      <c r="AG442" s="226"/>
      <c r="AH442" s="226"/>
      <c r="AI442" s="226"/>
      <c r="AJ442" s="226"/>
    </row>
    <row r="443" spans="11:36" ht="15.75" customHeight="1">
      <c r="K443" s="225"/>
      <c r="L443" s="225"/>
      <c r="M443" s="225"/>
      <c r="N443" s="225"/>
      <c r="O443" s="225"/>
      <c r="P443" s="225"/>
      <c r="Q443" s="225"/>
      <c r="R443" s="225"/>
      <c r="S443" s="225"/>
      <c r="T443" s="225"/>
      <c r="U443" s="225"/>
      <c r="V443" s="225"/>
      <c r="W443" s="225"/>
      <c r="X443" s="225"/>
      <c r="Y443" s="225"/>
      <c r="Z443" s="225"/>
      <c r="AA443" s="225"/>
      <c r="AB443" s="226"/>
      <c r="AC443" s="226"/>
      <c r="AD443" s="226"/>
      <c r="AE443" s="226"/>
      <c r="AF443" s="226"/>
      <c r="AG443" s="226"/>
      <c r="AH443" s="226"/>
      <c r="AI443" s="226"/>
      <c r="AJ443" s="226"/>
    </row>
    <row r="444" spans="11:36" ht="15.75" customHeight="1">
      <c r="K444" s="225"/>
      <c r="L444" s="225"/>
      <c r="M444" s="225"/>
      <c r="N444" s="225"/>
      <c r="O444" s="225"/>
      <c r="P444" s="225"/>
      <c r="Q444" s="225"/>
      <c r="R444" s="225"/>
      <c r="S444" s="225"/>
      <c r="T444" s="225"/>
      <c r="U444" s="225"/>
      <c r="V444" s="225"/>
      <c r="W444" s="225"/>
      <c r="X444" s="225"/>
      <c r="Y444" s="225"/>
      <c r="Z444" s="225"/>
      <c r="AA444" s="225"/>
      <c r="AB444" s="226"/>
      <c r="AC444" s="226"/>
      <c r="AD444" s="226"/>
      <c r="AE444" s="226"/>
      <c r="AF444" s="226"/>
      <c r="AG444" s="226"/>
      <c r="AH444" s="226"/>
      <c r="AI444" s="226"/>
      <c r="AJ444" s="226"/>
    </row>
    <row r="445" spans="11:36" ht="15.75" customHeight="1">
      <c r="K445" s="225"/>
      <c r="L445" s="225"/>
      <c r="M445" s="225"/>
      <c r="N445" s="225"/>
      <c r="O445" s="225"/>
      <c r="P445" s="225"/>
      <c r="Q445" s="225"/>
      <c r="R445" s="225"/>
      <c r="S445" s="225"/>
      <c r="T445" s="225"/>
      <c r="U445" s="225"/>
      <c r="V445" s="225"/>
      <c r="W445" s="225"/>
      <c r="X445" s="225"/>
      <c r="Y445" s="225"/>
      <c r="Z445" s="225"/>
      <c r="AA445" s="225"/>
      <c r="AB445" s="226"/>
      <c r="AC445" s="226"/>
      <c r="AD445" s="226"/>
      <c r="AE445" s="226"/>
      <c r="AF445" s="226"/>
      <c r="AG445" s="226"/>
      <c r="AH445" s="226"/>
      <c r="AI445" s="226"/>
      <c r="AJ445" s="226"/>
    </row>
    <row r="446" spans="11:36" ht="15.75" customHeight="1">
      <c r="K446" s="225"/>
      <c r="L446" s="225"/>
      <c r="M446" s="225"/>
      <c r="N446" s="225"/>
      <c r="O446" s="225"/>
      <c r="P446" s="225"/>
      <c r="Q446" s="225"/>
      <c r="R446" s="225"/>
      <c r="S446" s="225"/>
      <c r="T446" s="225"/>
      <c r="U446" s="225"/>
      <c r="V446" s="225"/>
      <c r="W446" s="225"/>
      <c r="X446" s="225"/>
      <c r="Y446" s="225"/>
      <c r="Z446" s="225"/>
      <c r="AA446" s="225"/>
      <c r="AB446" s="226"/>
      <c r="AC446" s="226"/>
      <c r="AD446" s="226"/>
      <c r="AE446" s="226"/>
      <c r="AF446" s="226"/>
      <c r="AG446" s="226"/>
      <c r="AH446" s="226"/>
      <c r="AI446" s="226"/>
      <c r="AJ446" s="226"/>
    </row>
    <row r="447" spans="11:36" ht="15.75" customHeight="1">
      <c r="K447" s="225"/>
      <c r="L447" s="225"/>
      <c r="M447" s="225"/>
      <c r="N447" s="225"/>
      <c r="O447" s="225"/>
      <c r="P447" s="225"/>
      <c r="Q447" s="225"/>
      <c r="R447" s="225"/>
      <c r="S447" s="225"/>
      <c r="T447" s="225"/>
      <c r="U447" s="225"/>
      <c r="V447" s="225"/>
      <c r="W447" s="225"/>
      <c r="X447" s="225"/>
      <c r="Y447" s="225"/>
      <c r="Z447" s="225"/>
      <c r="AA447" s="225"/>
      <c r="AB447" s="226"/>
      <c r="AC447" s="226"/>
      <c r="AD447" s="226"/>
      <c r="AE447" s="226"/>
      <c r="AF447" s="226"/>
      <c r="AG447" s="226"/>
      <c r="AH447" s="226"/>
      <c r="AI447" s="226"/>
      <c r="AJ447" s="226"/>
    </row>
    <row r="448" spans="11:36" ht="15.75" customHeight="1">
      <c r="K448" s="225"/>
      <c r="L448" s="225"/>
      <c r="M448" s="225"/>
      <c r="N448" s="225"/>
      <c r="O448" s="225"/>
      <c r="P448" s="225"/>
      <c r="Q448" s="225"/>
      <c r="R448" s="225"/>
      <c r="S448" s="225"/>
      <c r="T448" s="225"/>
      <c r="U448" s="225"/>
      <c r="V448" s="225"/>
      <c r="W448" s="225"/>
      <c r="X448" s="225"/>
      <c r="Y448" s="225"/>
      <c r="Z448" s="225"/>
      <c r="AA448" s="225"/>
      <c r="AB448" s="226"/>
      <c r="AC448" s="226"/>
      <c r="AD448" s="226"/>
      <c r="AE448" s="226"/>
      <c r="AF448" s="226"/>
      <c r="AG448" s="226"/>
      <c r="AH448" s="226"/>
      <c r="AI448" s="226"/>
      <c r="AJ448" s="226"/>
    </row>
    <row r="449" spans="11:36" ht="15.75" customHeight="1">
      <c r="K449" s="225"/>
      <c r="L449" s="225"/>
      <c r="M449" s="225"/>
      <c r="N449" s="225"/>
      <c r="O449" s="225"/>
      <c r="P449" s="225"/>
      <c r="Q449" s="225"/>
      <c r="R449" s="225"/>
      <c r="S449" s="225"/>
      <c r="T449" s="225"/>
      <c r="U449" s="225"/>
      <c r="V449" s="225"/>
      <c r="W449" s="225"/>
      <c r="X449" s="225"/>
      <c r="Y449" s="225"/>
      <c r="Z449" s="225"/>
      <c r="AA449" s="225"/>
      <c r="AB449" s="226"/>
      <c r="AC449" s="226"/>
      <c r="AD449" s="226"/>
      <c r="AE449" s="226"/>
      <c r="AF449" s="226"/>
      <c r="AG449" s="226"/>
      <c r="AH449" s="226"/>
      <c r="AI449" s="226"/>
      <c r="AJ449" s="226"/>
    </row>
    <row r="450" spans="11:36" ht="15.75" customHeight="1">
      <c r="K450" s="225"/>
      <c r="L450" s="225"/>
      <c r="M450" s="225"/>
      <c r="N450" s="225"/>
      <c r="O450" s="225"/>
      <c r="P450" s="225"/>
      <c r="Q450" s="225"/>
      <c r="R450" s="225"/>
      <c r="S450" s="225"/>
      <c r="T450" s="225"/>
      <c r="U450" s="225"/>
      <c r="V450" s="225"/>
      <c r="W450" s="225"/>
      <c r="X450" s="225"/>
      <c r="Y450" s="225"/>
      <c r="Z450" s="225"/>
      <c r="AA450" s="225"/>
      <c r="AB450" s="226"/>
      <c r="AC450" s="226"/>
      <c r="AD450" s="226"/>
      <c r="AE450" s="226"/>
      <c r="AF450" s="226"/>
      <c r="AG450" s="226"/>
      <c r="AH450" s="226"/>
      <c r="AI450" s="226"/>
      <c r="AJ450" s="226"/>
    </row>
    <row r="451" spans="11:36" ht="15.75" customHeight="1">
      <c r="K451" s="225"/>
      <c r="L451" s="225"/>
      <c r="M451" s="225"/>
      <c r="N451" s="225"/>
      <c r="O451" s="225"/>
      <c r="P451" s="225"/>
      <c r="Q451" s="225"/>
      <c r="R451" s="225"/>
      <c r="S451" s="225"/>
      <c r="T451" s="225"/>
      <c r="U451" s="225"/>
      <c r="V451" s="225"/>
      <c r="W451" s="225"/>
      <c r="X451" s="225"/>
      <c r="Y451" s="225"/>
      <c r="Z451" s="225"/>
      <c r="AA451" s="225"/>
      <c r="AB451" s="226"/>
      <c r="AC451" s="226"/>
      <c r="AD451" s="226"/>
      <c r="AE451" s="226"/>
      <c r="AF451" s="226"/>
      <c r="AG451" s="226"/>
      <c r="AH451" s="226"/>
      <c r="AI451" s="226"/>
      <c r="AJ451" s="226"/>
    </row>
    <row r="452" spans="11:36" ht="15.75" customHeight="1">
      <c r="K452" s="225"/>
      <c r="L452" s="225"/>
      <c r="M452" s="225"/>
      <c r="N452" s="225"/>
      <c r="O452" s="225"/>
      <c r="P452" s="225"/>
      <c r="Q452" s="225"/>
      <c r="R452" s="225"/>
      <c r="S452" s="225"/>
      <c r="T452" s="225"/>
      <c r="U452" s="225"/>
      <c r="V452" s="225"/>
      <c r="W452" s="225"/>
      <c r="X452" s="225"/>
      <c r="Y452" s="225"/>
      <c r="Z452" s="225"/>
      <c r="AA452" s="225"/>
      <c r="AB452" s="226"/>
      <c r="AC452" s="226"/>
      <c r="AD452" s="226"/>
      <c r="AE452" s="226"/>
      <c r="AF452" s="226"/>
      <c r="AG452" s="226"/>
      <c r="AH452" s="226"/>
      <c r="AI452" s="226"/>
      <c r="AJ452" s="226"/>
    </row>
    <row r="453" spans="11:36" ht="15.75" customHeight="1">
      <c r="K453" s="225"/>
      <c r="L453" s="225"/>
      <c r="M453" s="225"/>
      <c r="N453" s="225"/>
      <c r="O453" s="225"/>
      <c r="P453" s="225"/>
      <c r="Q453" s="225"/>
      <c r="R453" s="225"/>
      <c r="S453" s="225"/>
      <c r="T453" s="225"/>
      <c r="U453" s="225"/>
      <c r="V453" s="225"/>
      <c r="W453" s="225"/>
      <c r="X453" s="225"/>
      <c r="Y453" s="225"/>
      <c r="Z453" s="225"/>
      <c r="AA453" s="225"/>
      <c r="AB453" s="226"/>
      <c r="AC453" s="226"/>
      <c r="AD453" s="226"/>
      <c r="AE453" s="226"/>
      <c r="AF453" s="226"/>
      <c r="AG453" s="226"/>
      <c r="AH453" s="226"/>
      <c r="AI453" s="226"/>
      <c r="AJ453" s="226"/>
    </row>
    <row r="454" spans="11:36" ht="15.75" customHeight="1">
      <c r="K454" s="225"/>
      <c r="L454" s="225"/>
      <c r="M454" s="225"/>
      <c r="N454" s="225"/>
      <c r="O454" s="225"/>
      <c r="P454" s="225"/>
      <c r="Q454" s="225"/>
      <c r="R454" s="225"/>
      <c r="S454" s="225"/>
      <c r="T454" s="225"/>
      <c r="U454" s="225"/>
      <c r="V454" s="225"/>
      <c r="W454" s="225"/>
      <c r="X454" s="225"/>
      <c r="Y454" s="225"/>
      <c r="Z454" s="225"/>
      <c r="AA454" s="225"/>
      <c r="AB454" s="226"/>
      <c r="AC454" s="226"/>
      <c r="AD454" s="226"/>
      <c r="AE454" s="226"/>
      <c r="AF454" s="226"/>
      <c r="AG454" s="226"/>
      <c r="AH454" s="226"/>
      <c r="AI454" s="226"/>
      <c r="AJ454" s="226"/>
    </row>
    <row r="455" spans="11:36" ht="15.75" customHeight="1">
      <c r="K455" s="225"/>
      <c r="L455" s="225"/>
      <c r="M455" s="225"/>
      <c r="N455" s="225"/>
      <c r="O455" s="225"/>
      <c r="P455" s="225"/>
      <c r="Q455" s="225"/>
      <c r="R455" s="225"/>
      <c r="S455" s="225"/>
      <c r="T455" s="225"/>
      <c r="U455" s="225"/>
      <c r="V455" s="225"/>
      <c r="W455" s="225"/>
      <c r="X455" s="225"/>
      <c r="Y455" s="225"/>
      <c r="Z455" s="225"/>
      <c r="AA455" s="225"/>
      <c r="AB455" s="226"/>
      <c r="AC455" s="226"/>
      <c r="AD455" s="226"/>
      <c r="AE455" s="226"/>
      <c r="AF455" s="226"/>
      <c r="AG455" s="226"/>
      <c r="AH455" s="226"/>
      <c r="AI455" s="226"/>
      <c r="AJ455" s="226"/>
    </row>
    <row r="456" spans="11:36" ht="15.75" customHeight="1">
      <c r="K456" s="225"/>
      <c r="L456" s="225"/>
      <c r="M456" s="225"/>
      <c r="N456" s="225"/>
      <c r="O456" s="225"/>
      <c r="P456" s="225"/>
      <c r="Q456" s="225"/>
      <c r="R456" s="225"/>
      <c r="S456" s="225"/>
      <c r="T456" s="225"/>
      <c r="U456" s="225"/>
      <c r="V456" s="225"/>
      <c r="W456" s="225"/>
      <c r="X456" s="225"/>
      <c r="Y456" s="225"/>
      <c r="Z456" s="225"/>
      <c r="AA456" s="225"/>
      <c r="AB456" s="226"/>
      <c r="AC456" s="226"/>
      <c r="AD456" s="226"/>
      <c r="AE456" s="226"/>
      <c r="AF456" s="226"/>
      <c r="AG456" s="226"/>
      <c r="AH456" s="226"/>
      <c r="AI456" s="226"/>
      <c r="AJ456" s="226"/>
    </row>
    <row r="457" spans="11:36" ht="15.75" customHeight="1">
      <c r="K457" s="225"/>
      <c r="L457" s="225"/>
      <c r="M457" s="225"/>
      <c r="N457" s="225"/>
      <c r="O457" s="225"/>
      <c r="P457" s="225"/>
      <c r="Q457" s="225"/>
      <c r="R457" s="225"/>
      <c r="S457" s="225"/>
      <c r="T457" s="225"/>
      <c r="U457" s="225"/>
      <c r="V457" s="225"/>
      <c r="W457" s="225"/>
      <c r="X457" s="225"/>
      <c r="Y457" s="225"/>
      <c r="Z457" s="225"/>
      <c r="AA457" s="225"/>
      <c r="AB457" s="226"/>
      <c r="AC457" s="226"/>
      <c r="AD457" s="226"/>
      <c r="AE457" s="226"/>
      <c r="AF457" s="226"/>
      <c r="AG457" s="226"/>
      <c r="AH457" s="226"/>
      <c r="AI457" s="226"/>
      <c r="AJ457" s="226"/>
    </row>
    <row r="458" spans="11:36" ht="15.75" customHeight="1">
      <c r="K458" s="225"/>
      <c r="L458" s="225"/>
      <c r="M458" s="225"/>
      <c r="N458" s="225"/>
      <c r="O458" s="225"/>
      <c r="P458" s="225"/>
      <c r="Q458" s="225"/>
      <c r="R458" s="225"/>
      <c r="S458" s="225"/>
      <c r="T458" s="225"/>
      <c r="U458" s="225"/>
      <c r="V458" s="225"/>
      <c r="W458" s="225"/>
      <c r="X458" s="225"/>
      <c r="Y458" s="225"/>
      <c r="Z458" s="225"/>
      <c r="AA458" s="225"/>
      <c r="AB458" s="226"/>
      <c r="AC458" s="226"/>
      <c r="AD458" s="226"/>
      <c r="AE458" s="226"/>
      <c r="AF458" s="226"/>
      <c r="AG458" s="226"/>
      <c r="AH458" s="226"/>
      <c r="AI458" s="226"/>
      <c r="AJ458" s="226"/>
    </row>
    <row r="459" spans="11:36" ht="15.75" customHeight="1">
      <c r="K459" s="225"/>
      <c r="L459" s="225"/>
      <c r="M459" s="225"/>
      <c r="N459" s="225"/>
      <c r="O459" s="225"/>
      <c r="P459" s="225"/>
      <c r="Q459" s="225"/>
      <c r="R459" s="225"/>
      <c r="S459" s="225"/>
      <c r="T459" s="225"/>
      <c r="U459" s="225"/>
      <c r="V459" s="225"/>
      <c r="W459" s="225"/>
      <c r="X459" s="225"/>
      <c r="Y459" s="225"/>
      <c r="Z459" s="225"/>
      <c r="AA459" s="225"/>
      <c r="AB459" s="226"/>
      <c r="AC459" s="226"/>
      <c r="AD459" s="226"/>
      <c r="AE459" s="226"/>
      <c r="AF459" s="226"/>
      <c r="AG459" s="226"/>
      <c r="AH459" s="226"/>
      <c r="AI459" s="226"/>
      <c r="AJ459" s="226"/>
    </row>
    <row r="460" spans="11:36" ht="15.75" customHeight="1">
      <c r="K460" s="225"/>
      <c r="L460" s="225"/>
      <c r="M460" s="225"/>
      <c r="N460" s="225"/>
      <c r="O460" s="225"/>
      <c r="P460" s="225"/>
      <c r="Q460" s="225"/>
      <c r="R460" s="225"/>
      <c r="S460" s="225"/>
      <c r="T460" s="225"/>
      <c r="U460" s="225"/>
      <c r="V460" s="225"/>
      <c r="W460" s="225"/>
      <c r="X460" s="225"/>
      <c r="Y460" s="225"/>
      <c r="Z460" s="225"/>
      <c r="AA460" s="225"/>
      <c r="AB460" s="226"/>
      <c r="AC460" s="226"/>
      <c r="AD460" s="226"/>
      <c r="AE460" s="226"/>
      <c r="AF460" s="226"/>
      <c r="AG460" s="226"/>
      <c r="AH460" s="226"/>
      <c r="AI460" s="226"/>
      <c r="AJ460" s="226"/>
    </row>
    <row r="461" spans="11:36" ht="15.75" customHeight="1">
      <c r="K461" s="225"/>
      <c r="L461" s="225"/>
      <c r="M461" s="225"/>
      <c r="N461" s="225"/>
      <c r="O461" s="225"/>
      <c r="P461" s="225"/>
      <c r="Q461" s="225"/>
      <c r="R461" s="225"/>
      <c r="S461" s="225"/>
      <c r="T461" s="225"/>
      <c r="U461" s="225"/>
      <c r="V461" s="225"/>
      <c r="W461" s="225"/>
      <c r="X461" s="225"/>
      <c r="Y461" s="225"/>
      <c r="Z461" s="225"/>
      <c r="AA461" s="225"/>
      <c r="AB461" s="226"/>
      <c r="AC461" s="226"/>
      <c r="AD461" s="226"/>
      <c r="AE461" s="226"/>
      <c r="AF461" s="226"/>
      <c r="AG461" s="226"/>
      <c r="AH461" s="226"/>
      <c r="AI461" s="226"/>
      <c r="AJ461" s="226"/>
    </row>
    <row r="462" spans="11:36" ht="15.75" customHeight="1">
      <c r="K462" s="225"/>
      <c r="L462" s="225"/>
      <c r="M462" s="225"/>
      <c r="N462" s="225"/>
      <c r="O462" s="225"/>
      <c r="P462" s="225"/>
      <c r="Q462" s="225"/>
      <c r="R462" s="225"/>
      <c r="S462" s="225"/>
      <c r="T462" s="225"/>
      <c r="U462" s="225"/>
      <c r="V462" s="225"/>
      <c r="W462" s="225"/>
      <c r="X462" s="225"/>
      <c r="Y462" s="225"/>
      <c r="Z462" s="225"/>
      <c r="AA462" s="225"/>
      <c r="AB462" s="226"/>
      <c r="AC462" s="226"/>
      <c r="AD462" s="226"/>
      <c r="AE462" s="226"/>
      <c r="AF462" s="226"/>
      <c r="AG462" s="226"/>
      <c r="AH462" s="226"/>
      <c r="AI462" s="226"/>
      <c r="AJ462" s="226"/>
    </row>
    <row r="463" spans="11:36" ht="15.75" customHeight="1">
      <c r="K463" s="225"/>
      <c r="L463" s="225"/>
      <c r="M463" s="225"/>
      <c r="N463" s="225"/>
      <c r="O463" s="225"/>
      <c r="P463" s="225"/>
      <c r="Q463" s="225"/>
      <c r="R463" s="225"/>
      <c r="S463" s="225"/>
      <c r="T463" s="225"/>
      <c r="U463" s="225"/>
      <c r="V463" s="225"/>
      <c r="W463" s="225"/>
      <c r="X463" s="225"/>
      <c r="Y463" s="225"/>
      <c r="Z463" s="225"/>
      <c r="AA463" s="225"/>
      <c r="AB463" s="226"/>
      <c r="AC463" s="226"/>
      <c r="AD463" s="226"/>
      <c r="AE463" s="226"/>
      <c r="AF463" s="226"/>
      <c r="AG463" s="226"/>
      <c r="AH463" s="226"/>
      <c r="AI463" s="226"/>
      <c r="AJ463" s="226"/>
    </row>
    <row r="464" spans="11:36" ht="15.75" customHeight="1">
      <c r="K464" s="225"/>
      <c r="L464" s="225"/>
      <c r="M464" s="225"/>
      <c r="N464" s="225"/>
      <c r="O464" s="225"/>
      <c r="P464" s="225"/>
      <c r="Q464" s="225"/>
      <c r="R464" s="225"/>
      <c r="S464" s="225"/>
      <c r="T464" s="225"/>
      <c r="U464" s="225"/>
      <c r="V464" s="225"/>
      <c r="W464" s="225"/>
      <c r="X464" s="225"/>
      <c r="Y464" s="225"/>
      <c r="Z464" s="225"/>
      <c r="AA464" s="225"/>
      <c r="AB464" s="226"/>
      <c r="AC464" s="226"/>
      <c r="AD464" s="226"/>
      <c r="AE464" s="226"/>
      <c r="AF464" s="226"/>
      <c r="AG464" s="226"/>
      <c r="AH464" s="226"/>
      <c r="AI464" s="226"/>
      <c r="AJ464" s="226"/>
    </row>
    <row r="465" spans="11:36" ht="15.75" customHeight="1">
      <c r="K465" s="225"/>
      <c r="L465" s="225"/>
      <c r="M465" s="225"/>
      <c r="N465" s="225"/>
      <c r="O465" s="225"/>
      <c r="P465" s="225"/>
      <c r="Q465" s="225"/>
      <c r="R465" s="225"/>
      <c r="S465" s="225"/>
      <c r="T465" s="225"/>
      <c r="U465" s="225"/>
      <c r="V465" s="225"/>
      <c r="W465" s="225"/>
      <c r="X465" s="225"/>
      <c r="Y465" s="225"/>
      <c r="Z465" s="225"/>
      <c r="AA465" s="225"/>
      <c r="AB465" s="226"/>
      <c r="AC465" s="226"/>
      <c r="AD465" s="226"/>
      <c r="AE465" s="226"/>
      <c r="AF465" s="226"/>
      <c r="AG465" s="226"/>
      <c r="AH465" s="226"/>
      <c r="AI465" s="226"/>
      <c r="AJ465" s="226"/>
    </row>
    <row r="466" spans="11:36" ht="15.75" customHeight="1">
      <c r="K466" s="225"/>
      <c r="L466" s="225"/>
      <c r="M466" s="225"/>
      <c r="N466" s="225"/>
      <c r="O466" s="225"/>
      <c r="P466" s="225"/>
      <c r="Q466" s="225"/>
      <c r="R466" s="225"/>
      <c r="S466" s="225"/>
      <c r="T466" s="225"/>
      <c r="U466" s="225"/>
      <c r="V466" s="225"/>
      <c r="W466" s="225"/>
      <c r="X466" s="225"/>
      <c r="Y466" s="225"/>
      <c r="Z466" s="225"/>
      <c r="AA466" s="225"/>
      <c r="AB466" s="226"/>
      <c r="AC466" s="226"/>
      <c r="AD466" s="226"/>
      <c r="AE466" s="226"/>
      <c r="AF466" s="226"/>
      <c r="AG466" s="226"/>
      <c r="AH466" s="226"/>
      <c r="AI466" s="226"/>
      <c r="AJ466" s="226"/>
    </row>
    <row r="467" spans="11:36" ht="15.75" customHeight="1">
      <c r="K467" s="225"/>
      <c r="L467" s="225"/>
      <c r="M467" s="225"/>
      <c r="N467" s="225"/>
      <c r="O467" s="225"/>
      <c r="P467" s="225"/>
      <c r="Q467" s="225"/>
      <c r="R467" s="225"/>
      <c r="S467" s="225"/>
      <c r="T467" s="225"/>
      <c r="U467" s="225"/>
      <c r="V467" s="225"/>
      <c r="W467" s="225"/>
      <c r="X467" s="225"/>
      <c r="Y467" s="225"/>
      <c r="Z467" s="225"/>
      <c r="AA467" s="225"/>
      <c r="AB467" s="226"/>
      <c r="AC467" s="226"/>
      <c r="AD467" s="226"/>
      <c r="AE467" s="226"/>
      <c r="AF467" s="226"/>
      <c r="AG467" s="226"/>
      <c r="AH467" s="226"/>
      <c r="AI467" s="226"/>
      <c r="AJ467" s="226"/>
    </row>
    <row r="468" spans="11:36" ht="15.75" customHeight="1">
      <c r="K468" s="225"/>
      <c r="L468" s="225"/>
      <c r="M468" s="225"/>
      <c r="N468" s="225"/>
      <c r="O468" s="225"/>
      <c r="P468" s="225"/>
      <c r="Q468" s="225"/>
      <c r="R468" s="225"/>
      <c r="S468" s="225"/>
      <c r="T468" s="225"/>
      <c r="U468" s="225"/>
      <c r="V468" s="225"/>
      <c r="W468" s="225"/>
      <c r="X468" s="225"/>
      <c r="Y468" s="225"/>
      <c r="Z468" s="225"/>
      <c r="AA468" s="225"/>
      <c r="AB468" s="226"/>
      <c r="AC468" s="226"/>
      <c r="AD468" s="226"/>
      <c r="AE468" s="226"/>
      <c r="AF468" s="226"/>
      <c r="AG468" s="226"/>
      <c r="AH468" s="226"/>
      <c r="AI468" s="226"/>
      <c r="AJ468" s="226"/>
    </row>
    <row r="469" spans="11:36" ht="15.75" customHeight="1">
      <c r="K469" s="225"/>
      <c r="L469" s="225"/>
      <c r="M469" s="225"/>
      <c r="N469" s="225"/>
      <c r="O469" s="225"/>
      <c r="P469" s="225"/>
      <c r="Q469" s="225"/>
      <c r="R469" s="225"/>
      <c r="S469" s="225"/>
      <c r="T469" s="225"/>
      <c r="U469" s="225"/>
      <c r="V469" s="225"/>
      <c r="W469" s="225"/>
      <c r="X469" s="225"/>
      <c r="Y469" s="225"/>
      <c r="Z469" s="225"/>
      <c r="AA469" s="225"/>
      <c r="AB469" s="226"/>
      <c r="AC469" s="226"/>
      <c r="AD469" s="226"/>
      <c r="AE469" s="226"/>
      <c r="AF469" s="226"/>
      <c r="AG469" s="226"/>
      <c r="AH469" s="226"/>
      <c r="AI469" s="226"/>
      <c r="AJ469" s="226"/>
    </row>
    <row r="470" spans="11:36" ht="15.75" customHeight="1">
      <c r="K470" s="225"/>
      <c r="L470" s="225"/>
      <c r="M470" s="225"/>
      <c r="N470" s="225"/>
      <c r="O470" s="225"/>
      <c r="P470" s="225"/>
      <c r="Q470" s="225"/>
      <c r="R470" s="225"/>
      <c r="S470" s="225"/>
      <c r="T470" s="225"/>
      <c r="U470" s="225"/>
      <c r="V470" s="225"/>
      <c r="W470" s="225"/>
      <c r="X470" s="225"/>
      <c r="Y470" s="225"/>
      <c r="Z470" s="225"/>
      <c r="AA470" s="225"/>
      <c r="AB470" s="226"/>
      <c r="AC470" s="226"/>
      <c r="AD470" s="226"/>
      <c r="AE470" s="226"/>
      <c r="AF470" s="226"/>
      <c r="AG470" s="226"/>
      <c r="AH470" s="226"/>
      <c r="AI470" s="226"/>
      <c r="AJ470" s="226"/>
    </row>
    <row r="471" spans="11:36" ht="15.75" customHeight="1">
      <c r="K471" s="225"/>
      <c r="L471" s="225"/>
      <c r="M471" s="225"/>
      <c r="N471" s="225"/>
      <c r="O471" s="225"/>
      <c r="P471" s="225"/>
      <c r="Q471" s="225"/>
      <c r="R471" s="225"/>
      <c r="S471" s="225"/>
      <c r="T471" s="225"/>
      <c r="U471" s="225"/>
      <c r="V471" s="225"/>
      <c r="W471" s="225"/>
      <c r="X471" s="225"/>
      <c r="Y471" s="225"/>
      <c r="Z471" s="225"/>
      <c r="AA471" s="225"/>
      <c r="AB471" s="226"/>
      <c r="AC471" s="226"/>
      <c r="AD471" s="226"/>
      <c r="AE471" s="226"/>
      <c r="AF471" s="226"/>
      <c r="AG471" s="226"/>
      <c r="AH471" s="226"/>
      <c r="AI471" s="226"/>
      <c r="AJ471" s="226"/>
    </row>
    <row r="472" spans="11:36" ht="15.75" customHeight="1">
      <c r="K472" s="225"/>
      <c r="L472" s="225"/>
      <c r="M472" s="225"/>
      <c r="N472" s="225"/>
      <c r="O472" s="225"/>
      <c r="P472" s="225"/>
      <c r="Q472" s="225"/>
      <c r="R472" s="225"/>
      <c r="S472" s="225"/>
      <c r="T472" s="225"/>
      <c r="U472" s="225"/>
      <c r="V472" s="225"/>
      <c r="W472" s="225"/>
      <c r="X472" s="225"/>
      <c r="Y472" s="225"/>
      <c r="Z472" s="225"/>
      <c r="AA472" s="225"/>
      <c r="AB472" s="226"/>
      <c r="AC472" s="226"/>
      <c r="AD472" s="226"/>
      <c r="AE472" s="226"/>
      <c r="AF472" s="226"/>
      <c r="AG472" s="226"/>
      <c r="AH472" s="226"/>
      <c r="AI472" s="226"/>
      <c r="AJ472" s="226"/>
    </row>
    <row r="473" spans="11:36" ht="15.75" customHeight="1">
      <c r="K473" s="225"/>
      <c r="L473" s="225"/>
      <c r="M473" s="225"/>
      <c r="N473" s="225"/>
      <c r="O473" s="225"/>
      <c r="P473" s="225"/>
      <c r="Q473" s="225"/>
      <c r="R473" s="225"/>
      <c r="S473" s="225"/>
      <c r="T473" s="225"/>
      <c r="U473" s="225"/>
      <c r="V473" s="225"/>
      <c r="W473" s="225"/>
      <c r="X473" s="225"/>
      <c r="Y473" s="225"/>
      <c r="Z473" s="225"/>
      <c r="AA473" s="225"/>
      <c r="AB473" s="226"/>
      <c r="AC473" s="226"/>
      <c r="AD473" s="226"/>
      <c r="AE473" s="226"/>
      <c r="AF473" s="226"/>
      <c r="AG473" s="226"/>
      <c r="AH473" s="226"/>
      <c r="AI473" s="226"/>
      <c r="AJ473" s="226"/>
    </row>
    <row r="474" spans="11:36" ht="15.75" customHeight="1">
      <c r="K474" s="225"/>
      <c r="L474" s="225"/>
      <c r="M474" s="225"/>
      <c r="N474" s="225"/>
      <c r="O474" s="225"/>
      <c r="P474" s="225"/>
      <c r="Q474" s="225"/>
      <c r="R474" s="225"/>
      <c r="S474" s="225"/>
      <c r="T474" s="225"/>
      <c r="U474" s="225"/>
      <c r="V474" s="225"/>
      <c r="W474" s="225"/>
      <c r="X474" s="225"/>
      <c r="Y474" s="225"/>
      <c r="Z474" s="225"/>
      <c r="AA474" s="225"/>
      <c r="AB474" s="226"/>
      <c r="AC474" s="226"/>
      <c r="AD474" s="226"/>
      <c r="AE474" s="226"/>
      <c r="AF474" s="226"/>
      <c r="AG474" s="226"/>
      <c r="AH474" s="226"/>
      <c r="AI474" s="226"/>
      <c r="AJ474" s="226"/>
    </row>
    <row r="475" spans="11:36" ht="15.75" customHeight="1">
      <c r="K475" s="225"/>
      <c r="L475" s="225"/>
      <c r="M475" s="225"/>
      <c r="N475" s="225"/>
      <c r="O475" s="225"/>
      <c r="P475" s="225"/>
      <c r="Q475" s="225"/>
      <c r="R475" s="225"/>
      <c r="S475" s="225"/>
      <c r="T475" s="225"/>
      <c r="U475" s="225"/>
      <c r="V475" s="225"/>
      <c r="W475" s="225"/>
      <c r="X475" s="225"/>
      <c r="Y475" s="225"/>
      <c r="Z475" s="225"/>
      <c r="AA475" s="225"/>
      <c r="AB475" s="226"/>
      <c r="AC475" s="226"/>
      <c r="AD475" s="226"/>
      <c r="AE475" s="226"/>
      <c r="AF475" s="226"/>
      <c r="AG475" s="226"/>
      <c r="AH475" s="226"/>
      <c r="AI475" s="226"/>
      <c r="AJ475" s="226"/>
    </row>
    <row r="476" spans="11:36" ht="15.75" customHeight="1">
      <c r="K476" s="225"/>
      <c r="L476" s="225"/>
      <c r="M476" s="225"/>
      <c r="N476" s="225"/>
      <c r="O476" s="225"/>
      <c r="P476" s="225"/>
      <c r="Q476" s="225"/>
      <c r="R476" s="225"/>
      <c r="S476" s="225"/>
      <c r="T476" s="225"/>
      <c r="U476" s="225"/>
      <c r="V476" s="225"/>
      <c r="W476" s="225"/>
      <c r="X476" s="225"/>
      <c r="Y476" s="225"/>
      <c r="Z476" s="225"/>
      <c r="AA476" s="225"/>
      <c r="AB476" s="226"/>
      <c r="AC476" s="226"/>
      <c r="AD476" s="226"/>
      <c r="AE476" s="226"/>
      <c r="AF476" s="226"/>
      <c r="AG476" s="226"/>
      <c r="AH476" s="226"/>
      <c r="AI476" s="226"/>
      <c r="AJ476" s="226"/>
    </row>
    <row r="477" spans="11:36" ht="15.75" customHeight="1">
      <c r="K477" s="225"/>
      <c r="L477" s="225"/>
      <c r="M477" s="225"/>
      <c r="N477" s="225"/>
      <c r="O477" s="225"/>
      <c r="P477" s="225"/>
      <c r="Q477" s="225"/>
      <c r="R477" s="225"/>
      <c r="S477" s="225"/>
      <c r="T477" s="225"/>
      <c r="U477" s="225"/>
      <c r="V477" s="225"/>
      <c r="W477" s="225"/>
      <c r="X477" s="225"/>
      <c r="Y477" s="225"/>
      <c r="Z477" s="225"/>
      <c r="AA477" s="225"/>
      <c r="AB477" s="226"/>
      <c r="AC477" s="226"/>
      <c r="AD477" s="226"/>
      <c r="AE477" s="226"/>
      <c r="AF477" s="226"/>
      <c r="AG477" s="226"/>
      <c r="AH477" s="226"/>
      <c r="AI477" s="226"/>
      <c r="AJ477" s="226"/>
    </row>
    <row r="478" spans="11:36" ht="15.75" customHeight="1">
      <c r="K478" s="225"/>
      <c r="L478" s="225"/>
      <c r="M478" s="225"/>
      <c r="N478" s="225"/>
      <c r="O478" s="225"/>
      <c r="P478" s="225"/>
      <c r="Q478" s="225"/>
      <c r="R478" s="225"/>
      <c r="S478" s="225"/>
      <c r="T478" s="225"/>
      <c r="U478" s="225"/>
      <c r="V478" s="225"/>
      <c r="W478" s="225"/>
      <c r="X478" s="225"/>
      <c r="Y478" s="225"/>
      <c r="Z478" s="225"/>
      <c r="AA478" s="225"/>
      <c r="AB478" s="226"/>
      <c r="AC478" s="226"/>
      <c r="AD478" s="226"/>
      <c r="AE478" s="226"/>
      <c r="AF478" s="226"/>
      <c r="AG478" s="226"/>
      <c r="AH478" s="226"/>
      <c r="AI478" s="226"/>
      <c r="AJ478" s="226"/>
    </row>
    <row r="479" spans="11:36" ht="15.75" customHeight="1">
      <c r="K479" s="225"/>
      <c r="L479" s="225"/>
      <c r="M479" s="225"/>
      <c r="N479" s="225"/>
      <c r="O479" s="225"/>
      <c r="P479" s="225"/>
      <c r="Q479" s="225"/>
      <c r="R479" s="225"/>
      <c r="S479" s="225"/>
      <c r="T479" s="225"/>
      <c r="U479" s="225"/>
      <c r="V479" s="225"/>
      <c r="W479" s="225"/>
      <c r="X479" s="225"/>
      <c r="Y479" s="225"/>
      <c r="Z479" s="225"/>
      <c r="AA479" s="225"/>
      <c r="AB479" s="226"/>
      <c r="AC479" s="226"/>
      <c r="AD479" s="226"/>
      <c r="AE479" s="226"/>
      <c r="AF479" s="226"/>
      <c r="AG479" s="226"/>
      <c r="AH479" s="226"/>
      <c r="AI479" s="226"/>
      <c r="AJ479" s="226"/>
    </row>
    <row r="480" spans="11:36" ht="15.75" customHeight="1">
      <c r="K480" s="225"/>
      <c r="L480" s="225"/>
      <c r="M480" s="225"/>
      <c r="N480" s="225"/>
      <c r="O480" s="225"/>
      <c r="P480" s="225"/>
      <c r="Q480" s="225"/>
      <c r="R480" s="225"/>
      <c r="S480" s="225"/>
      <c r="T480" s="225"/>
      <c r="U480" s="225"/>
      <c r="V480" s="225"/>
      <c r="W480" s="225"/>
      <c r="X480" s="225"/>
      <c r="Y480" s="225"/>
      <c r="Z480" s="225"/>
      <c r="AA480" s="225"/>
      <c r="AB480" s="226"/>
      <c r="AC480" s="226"/>
      <c r="AD480" s="226"/>
      <c r="AE480" s="226"/>
      <c r="AF480" s="226"/>
      <c r="AG480" s="226"/>
      <c r="AH480" s="226"/>
      <c r="AI480" s="226"/>
      <c r="AJ480" s="226"/>
    </row>
    <row r="481" spans="11:36" ht="15.75" customHeight="1">
      <c r="K481" s="225"/>
      <c r="L481" s="225"/>
      <c r="M481" s="225"/>
      <c r="N481" s="225"/>
      <c r="O481" s="225"/>
      <c r="P481" s="225"/>
      <c r="Q481" s="225"/>
      <c r="R481" s="225"/>
      <c r="S481" s="225"/>
      <c r="T481" s="225"/>
      <c r="U481" s="225"/>
      <c r="V481" s="225"/>
      <c r="W481" s="225"/>
      <c r="X481" s="225"/>
      <c r="Y481" s="225"/>
      <c r="Z481" s="225"/>
      <c r="AA481" s="225"/>
      <c r="AB481" s="226"/>
      <c r="AC481" s="226"/>
      <c r="AD481" s="226"/>
      <c r="AE481" s="226"/>
      <c r="AF481" s="226"/>
      <c r="AG481" s="226"/>
      <c r="AH481" s="226"/>
      <c r="AI481" s="226"/>
      <c r="AJ481" s="226"/>
    </row>
    <row r="482" spans="11:36" ht="15.75" customHeight="1">
      <c r="K482" s="225"/>
      <c r="L482" s="225"/>
      <c r="M482" s="225"/>
      <c r="N482" s="225"/>
      <c r="O482" s="225"/>
      <c r="P482" s="225"/>
      <c r="Q482" s="225"/>
      <c r="R482" s="225"/>
      <c r="S482" s="225"/>
      <c r="T482" s="225"/>
      <c r="U482" s="225"/>
      <c r="V482" s="225"/>
      <c r="W482" s="225"/>
      <c r="X482" s="225"/>
      <c r="Y482" s="225"/>
      <c r="Z482" s="225"/>
      <c r="AA482" s="225"/>
      <c r="AB482" s="226"/>
      <c r="AC482" s="226"/>
      <c r="AD482" s="226"/>
      <c r="AE482" s="226"/>
      <c r="AF482" s="226"/>
      <c r="AG482" s="226"/>
      <c r="AH482" s="226"/>
      <c r="AI482" s="226"/>
      <c r="AJ482" s="226"/>
    </row>
    <row r="483" spans="11:36" ht="15.75" customHeight="1">
      <c r="K483" s="225"/>
      <c r="L483" s="225"/>
      <c r="M483" s="225"/>
      <c r="N483" s="225"/>
      <c r="O483" s="225"/>
      <c r="P483" s="225"/>
      <c r="Q483" s="225"/>
      <c r="R483" s="225"/>
      <c r="S483" s="225"/>
      <c r="T483" s="225"/>
      <c r="U483" s="225"/>
      <c r="V483" s="225"/>
      <c r="W483" s="225"/>
      <c r="X483" s="225"/>
      <c r="Y483" s="225"/>
      <c r="Z483" s="225"/>
      <c r="AA483" s="225"/>
      <c r="AB483" s="226"/>
      <c r="AC483" s="226"/>
      <c r="AD483" s="226"/>
      <c r="AE483" s="226"/>
      <c r="AF483" s="226"/>
      <c r="AG483" s="226"/>
      <c r="AH483" s="226"/>
      <c r="AI483" s="226"/>
      <c r="AJ483" s="226"/>
    </row>
    <row r="484" spans="11:36" ht="15.75" customHeight="1">
      <c r="K484" s="225"/>
      <c r="L484" s="225"/>
      <c r="M484" s="225"/>
      <c r="N484" s="225"/>
      <c r="O484" s="225"/>
      <c r="P484" s="225"/>
      <c r="Q484" s="225"/>
      <c r="R484" s="225"/>
      <c r="S484" s="225"/>
      <c r="T484" s="225"/>
      <c r="U484" s="225"/>
      <c r="V484" s="225"/>
      <c r="W484" s="225"/>
      <c r="X484" s="225"/>
      <c r="Y484" s="225"/>
      <c r="Z484" s="225"/>
      <c r="AA484" s="225"/>
      <c r="AB484" s="226"/>
      <c r="AC484" s="226"/>
      <c r="AD484" s="226"/>
      <c r="AE484" s="226"/>
      <c r="AF484" s="226"/>
      <c r="AG484" s="226"/>
      <c r="AH484" s="226"/>
      <c r="AI484" s="226"/>
      <c r="AJ484" s="226"/>
    </row>
    <row r="485" spans="11:36" ht="15.75" customHeight="1">
      <c r="K485" s="225"/>
      <c r="L485" s="225"/>
      <c r="M485" s="225"/>
      <c r="N485" s="225"/>
      <c r="O485" s="225"/>
      <c r="P485" s="225"/>
      <c r="Q485" s="225"/>
      <c r="R485" s="225"/>
      <c r="S485" s="225"/>
      <c r="T485" s="225"/>
      <c r="U485" s="225"/>
      <c r="V485" s="225"/>
      <c r="W485" s="225"/>
      <c r="X485" s="225"/>
      <c r="Y485" s="225"/>
      <c r="Z485" s="225"/>
      <c r="AA485" s="225"/>
      <c r="AB485" s="226"/>
      <c r="AC485" s="226"/>
      <c r="AD485" s="226"/>
      <c r="AE485" s="226"/>
      <c r="AF485" s="226"/>
      <c r="AG485" s="226"/>
      <c r="AH485" s="226"/>
      <c r="AI485" s="226"/>
      <c r="AJ485" s="226"/>
    </row>
    <row r="486" spans="11:36" ht="15.75" customHeight="1">
      <c r="K486" s="225"/>
      <c r="L486" s="225"/>
      <c r="M486" s="225"/>
      <c r="N486" s="225"/>
      <c r="O486" s="225"/>
      <c r="P486" s="225"/>
      <c r="Q486" s="225"/>
      <c r="R486" s="225"/>
      <c r="S486" s="225"/>
      <c r="T486" s="225"/>
      <c r="U486" s="225"/>
      <c r="V486" s="225"/>
      <c r="W486" s="225"/>
      <c r="X486" s="225"/>
      <c r="Y486" s="225"/>
      <c r="Z486" s="225"/>
      <c r="AA486" s="225"/>
      <c r="AB486" s="226"/>
      <c r="AC486" s="226"/>
      <c r="AD486" s="226"/>
      <c r="AE486" s="226"/>
      <c r="AF486" s="226"/>
      <c r="AG486" s="226"/>
      <c r="AH486" s="226"/>
      <c r="AI486" s="226"/>
      <c r="AJ486" s="226"/>
    </row>
    <row r="487" spans="11:36" ht="15.75" customHeight="1">
      <c r="K487" s="225"/>
      <c r="L487" s="225"/>
      <c r="M487" s="225"/>
      <c r="N487" s="225"/>
      <c r="O487" s="225"/>
      <c r="P487" s="225"/>
      <c r="Q487" s="225"/>
      <c r="R487" s="225"/>
      <c r="S487" s="225"/>
      <c r="T487" s="225"/>
      <c r="U487" s="225"/>
      <c r="V487" s="225"/>
      <c r="W487" s="225"/>
      <c r="X487" s="225"/>
      <c r="Y487" s="225"/>
      <c r="Z487" s="225"/>
      <c r="AA487" s="225"/>
      <c r="AB487" s="226"/>
      <c r="AC487" s="226"/>
      <c r="AD487" s="226"/>
      <c r="AE487" s="226"/>
      <c r="AF487" s="226"/>
      <c r="AG487" s="226"/>
      <c r="AH487" s="226"/>
      <c r="AI487" s="226"/>
      <c r="AJ487" s="226"/>
    </row>
    <row r="488" spans="11:36" ht="15.75" customHeight="1">
      <c r="K488" s="225"/>
      <c r="L488" s="225"/>
      <c r="M488" s="225"/>
      <c r="N488" s="225"/>
      <c r="O488" s="225"/>
      <c r="P488" s="225"/>
      <c r="Q488" s="225"/>
      <c r="R488" s="225"/>
      <c r="S488" s="225"/>
      <c r="T488" s="225"/>
      <c r="U488" s="225"/>
      <c r="V488" s="225"/>
      <c r="W488" s="225"/>
      <c r="X488" s="225"/>
      <c r="Y488" s="225"/>
      <c r="Z488" s="225"/>
      <c r="AA488" s="225"/>
      <c r="AB488" s="226"/>
      <c r="AC488" s="226"/>
      <c r="AD488" s="226"/>
      <c r="AE488" s="226"/>
      <c r="AF488" s="226"/>
      <c r="AG488" s="226"/>
      <c r="AH488" s="226"/>
      <c r="AI488" s="226"/>
      <c r="AJ488" s="226"/>
    </row>
    <row r="489" spans="11:36" ht="15.75" customHeight="1">
      <c r="K489" s="225"/>
      <c r="L489" s="225"/>
      <c r="M489" s="225"/>
      <c r="N489" s="225"/>
      <c r="O489" s="225"/>
      <c r="P489" s="225"/>
      <c r="Q489" s="225"/>
      <c r="R489" s="225"/>
      <c r="S489" s="225"/>
      <c r="T489" s="225"/>
      <c r="U489" s="225"/>
      <c r="V489" s="225"/>
      <c r="W489" s="225"/>
      <c r="X489" s="225"/>
      <c r="Y489" s="225"/>
      <c r="Z489" s="225"/>
      <c r="AA489" s="225"/>
      <c r="AB489" s="226"/>
      <c r="AC489" s="226"/>
      <c r="AD489" s="226"/>
      <c r="AE489" s="226"/>
      <c r="AF489" s="226"/>
      <c r="AG489" s="226"/>
      <c r="AH489" s="226"/>
      <c r="AI489" s="226"/>
      <c r="AJ489" s="226"/>
    </row>
    <row r="490" spans="11:36" ht="15.75" customHeight="1">
      <c r="K490" s="225"/>
      <c r="L490" s="225"/>
      <c r="M490" s="225"/>
      <c r="N490" s="225"/>
      <c r="O490" s="225"/>
      <c r="P490" s="225"/>
      <c r="Q490" s="225"/>
      <c r="R490" s="225"/>
      <c r="S490" s="225"/>
      <c r="T490" s="225"/>
      <c r="U490" s="225"/>
      <c r="V490" s="225"/>
      <c r="W490" s="225"/>
      <c r="X490" s="225"/>
      <c r="Y490" s="225"/>
      <c r="Z490" s="225"/>
      <c r="AA490" s="225"/>
      <c r="AB490" s="226"/>
      <c r="AC490" s="226"/>
      <c r="AD490" s="226"/>
      <c r="AE490" s="226"/>
      <c r="AF490" s="226"/>
      <c r="AG490" s="226"/>
      <c r="AH490" s="226"/>
      <c r="AI490" s="226"/>
      <c r="AJ490" s="226"/>
    </row>
    <row r="491" spans="11:36" ht="15.75" customHeight="1">
      <c r="K491" s="225"/>
      <c r="L491" s="225"/>
      <c r="M491" s="225"/>
      <c r="N491" s="225"/>
      <c r="O491" s="225"/>
      <c r="P491" s="225"/>
      <c r="Q491" s="225"/>
      <c r="R491" s="225"/>
      <c r="S491" s="225"/>
      <c r="T491" s="225"/>
      <c r="U491" s="225"/>
      <c r="V491" s="225"/>
      <c r="W491" s="225"/>
      <c r="X491" s="225"/>
      <c r="Y491" s="225"/>
      <c r="Z491" s="225"/>
      <c r="AA491" s="225"/>
      <c r="AB491" s="226"/>
      <c r="AC491" s="226"/>
      <c r="AD491" s="226"/>
      <c r="AE491" s="226"/>
      <c r="AF491" s="226"/>
      <c r="AG491" s="226"/>
      <c r="AH491" s="226"/>
      <c r="AI491" s="226"/>
      <c r="AJ491" s="226"/>
    </row>
    <row r="492" spans="11:36" ht="15.75" customHeight="1">
      <c r="K492" s="225"/>
      <c r="L492" s="225"/>
      <c r="M492" s="225"/>
      <c r="N492" s="225"/>
      <c r="O492" s="225"/>
      <c r="P492" s="225"/>
      <c r="Q492" s="225"/>
      <c r="R492" s="225"/>
      <c r="S492" s="225"/>
      <c r="T492" s="225"/>
      <c r="U492" s="225"/>
      <c r="V492" s="225"/>
      <c r="W492" s="225"/>
      <c r="X492" s="225"/>
      <c r="Y492" s="225"/>
      <c r="Z492" s="225"/>
      <c r="AA492" s="225"/>
      <c r="AB492" s="226"/>
      <c r="AC492" s="226"/>
      <c r="AD492" s="226"/>
      <c r="AE492" s="226"/>
      <c r="AF492" s="226"/>
      <c r="AG492" s="226"/>
      <c r="AH492" s="226"/>
      <c r="AI492" s="226"/>
      <c r="AJ492" s="226"/>
    </row>
    <row r="493" spans="11:36" ht="15.75" customHeight="1">
      <c r="K493" s="225"/>
      <c r="L493" s="225"/>
      <c r="M493" s="225"/>
      <c r="N493" s="225"/>
      <c r="O493" s="225"/>
      <c r="P493" s="225"/>
      <c r="Q493" s="225"/>
      <c r="R493" s="225"/>
      <c r="S493" s="225"/>
      <c r="T493" s="225"/>
      <c r="U493" s="225"/>
      <c r="V493" s="225"/>
      <c r="W493" s="225"/>
      <c r="X493" s="225"/>
      <c r="Y493" s="225"/>
      <c r="Z493" s="225"/>
      <c r="AA493" s="225"/>
      <c r="AB493" s="226"/>
      <c r="AC493" s="226"/>
      <c r="AD493" s="226"/>
      <c r="AE493" s="226"/>
      <c r="AF493" s="226"/>
      <c r="AG493" s="226"/>
      <c r="AH493" s="226"/>
      <c r="AI493" s="226"/>
      <c r="AJ493" s="226"/>
    </row>
    <row r="494" spans="11:36" ht="15.75" customHeight="1">
      <c r="K494" s="225"/>
      <c r="L494" s="225"/>
      <c r="M494" s="225"/>
      <c r="N494" s="225"/>
      <c r="O494" s="225"/>
      <c r="P494" s="225"/>
      <c r="Q494" s="225"/>
      <c r="R494" s="225"/>
      <c r="S494" s="225"/>
      <c r="T494" s="225"/>
      <c r="U494" s="225"/>
      <c r="V494" s="225"/>
      <c r="W494" s="225"/>
      <c r="X494" s="225"/>
      <c r="Y494" s="225"/>
      <c r="Z494" s="225"/>
      <c r="AA494" s="225"/>
      <c r="AB494" s="226"/>
      <c r="AC494" s="226"/>
      <c r="AD494" s="226"/>
      <c r="AE494" s="226"/>
      <c r="AF494" s="226"/>
      <c r="AG494" s="226"/>
      <c r="AH494" s="226"/>
      <c r="AI494" s="226"/>
      <c r="AJ494" s="226"/>
    </row>
    <row r="495" spans="11:36" ht="15.75" customHeight="1">
      <c r="K495" s="225"/>
      <c r="L495" s="225"/>
      <c r="M495" s="225"/>
      <c r="N495" s="225"/>
      <c r="O495" s="225"/>
      <c r="P495" s="225"/>
      <c r="Q495" s="225"/>
      <c r="R495" s="225"/>
      <c r="S495" s="225"/>
      <c r="T495" s="225"/>
      <c r="U495" s="225"/>
      <c r="V495" s="225"/>
      <c r="W495" s="225"/>
      <c r="X495" s="225"/>
      <c r="Y495" s="225"/>
      <c r="Z495" s="225"/>
      <c r="AA495" s="225"/>
      <c r="AB495" s="226"/>
      <c r="AC495" s="226"/>
      <c r="AD495" s="226"/>
      <c r="AE495" s="226"/>
      <c r="AF495" s="226"/>
      <c r="AG495" s="226"/>
      <c r="AH495" s="226"/>
      <c r="AI495" s="226"/>
      <c r="AJ495" s="226"/>
    </row>
    <row r="496" spans="11:36" ht="15.75" customHeight="1">
      <c r="K496" s="225"/>
      <c r="L496" s="225"/>
      <c r="M496" s="225"/>
      <c r="N496" s="225"/>
      <c r="O496" s="225"/>
      <c r="P496" s="225"/>
      <c r="Q496" s="225"/>
      <c r="R496" s="225"/>
      <c r="S496" s="225"/>
      <c r="T496" s="225"/>
      <c r="U496" s="225"/>
      <c r="V496" s="225"/>
      <c r="W496" s="225"/>
      <c r="X496" s="225"/>
      <c r="Y496" s="225"/>
      <c r="Z496" s="225"/>
      <c r="AA496" s="225"/>
      <c r="AB496" s="226"/>
      <c r="AC496" s="226"/>
      <c r="AD496" s="226"/>
      <c r="AE496" s="226"/>
      <c r="AF496" s="226"/>
      <c r="AG496" s="226"/>
      <c r="AH496" s="226"/>
      <c r="AI496" s="226"/>
      <c r="AJ496" s="226"/>
    </row>
    <row r="497" spans="11:36" ht="15.75" customHeight="1">
      <c r="K497" s="225"/>
      <c r="L497" s="225"/>
      <c r="M497" s="225"/>
      <c r="N497" s="225"/>
      <c r="O497" s="225"/>
      <c r="P497" s="225"/>
      <c r="Q497" s="225"/>
      <c r="R497" s="225"/>
      <c r="S497" s="225"/>
      <c r="T497" s="225"/>
      <c r="U497" s="225"/>
      <c r="V497" s="225"/>
      <c r="W497" s="225"/>
      <c r="X497" s="225"/>
      <c r="Y497" s="225"/>
      <c r="Z497" s="225"/>
      <c r="AA497" s="225"/>
      <c r="AB497" s="226"/>
      <c r="AC497" s="226"/>
      <c r="AD497" s="226"/>
      <c r="AE497" s="226"/>
      <c r="AF497" s="226"/>
      <c r="AG497" s="226"/>
      <c r="AH497" s="226"/>
      <c r="AI497" s="226"/>
      <c r="AJ497" s="226"/>
    </row>
    <row r="498" spans="11:36" ht="15.75" customHeight="1">
      <c r="K498" s="225"/>
      <c r="L498" s="225"/>
      <c r="M498" s="225"/>
      <c r="N498" s="225"/>
      <c r="O498" s="225"/>
      <c r="P498" s="225"/>
      <c r="Q498" s="225"/>
      <c r="R498" s="225"/>
      <c r="S498" s="225"/>
      <c r="T498" s="225"/>
      <c r="U498" s="225"/>
      <c r="V498" s="225"/>
      <c r="W498" s="225"/>
      <c r="X498" s="225"/>
      <c r="Y498" s="225"/>
      <c r="Z498" s="225"/>
      <c r="AA498" s="225"/>
      <c r="AB498" s="226"/>
      <c r="AC498" s="226"/>
      <c r="AD498" s="226"/>
      <c r="AE498" s="226"/>
      <c r="AF498" s="226"/>
      <c r="AG498" s="226"/>
      <c r="AH498" s="226"/>
      <c r="AI498" s="226"/>
      <c r="AJ498" s="226"/>
    </row>
    <row r="499" spans="11:36" ht="15.75" customHeight="1">
      <c r="K499" s="225"/>
      <c r="L499" s="225"/>
      <c r="M499" s="225"/>
      <c r="N499" s="225"/>
      <c r="O499" s="225"/>
      <c r="P499" s="225"/>
      <c r="Q499" s="225"/>
      <c r="R499" s="225"/>
      <c r="S499" s="225"/>
      <c r="T499" s="225"/>
      <c r="U499" s="225"/>
      <c r="V499" s="225"/>
      <c r="W499" s="225"/>
      <c r="X499" s="225"/>
      <c r="Y499" s="225"/>
      <c r="Z499" s="225"/>
      <c r="AA499" s="225"/>
      <c r="AB499" s="226"/>
      <c r="AC499" s="226"/>
      <c r="AD499" s="226"/>
      <c r="AE499" s="226"/>
      <c r="AF499" s="226"/>
      <c r="AG499" s="226"/>
      <c r="AH499" s="226"/>
      <c r="AI499" s="226"/>
      <c r="AJ499" s="226"/>
    </row>
    <row r="500" spans="11:36" ht="15.75" customHeight="1">
      <c r="K500" s="225"/>
      <c r="L500" s="225"/>
      <c r="M500" s="225"/>
      <c r="N500" s="225"/>
      <c r="O500" s="225"/>
      <c r="P500" s="225"/>
      <c r="Q500" s="225"/>
      <c r="R500" s="225"/>
      <c r="S500" s="225"/>
      <c r="T500" s="225"/>
      <c r="U500" s="225"/>
      <c r="V500" s="225"/>
      <c r="W500" s="225"/>
      <c r="X500" s="225"/>
      <c r="Y500" s="225"/>
      <c r="Z500" s="225"/>
      <c r="AA500" s="225"/>
      <c r="AB500" s="226"/>
      <c r="AC500" s="226"/>
      <c r="AD500" s="226"/>
      <c r="AE500" s="226"/>
      <c r="AF500" s="226"/>
      <c r="AG500" s="226"/>
      <c r="AH500" s="226"/>
      <c r="AI500" s="226"/>
      <c r="AJ500" s="226"/>
    </row>
    <row r="501" spans="11:36" ht="15.75" customHeight="1">
      <c r="K501" s="225"/>
      <c r="L501" s="225"/>
      <c r="M501" s="225"/>
      <c r="N501" s="225"/>
      <c r="O501" s="225"/>
      <c r="P501" s="225"/>
      <c r="Q501" s="225"/>
      <c r="R501" s="225"/>
      <c r="S501" s="225"/>
      <c r="T501" s="225"/>
      <c r="U501" s="225"/>
      <c r="V501" s="225"/>
      <c r="W501" s="225"/>
      <c r="X501" s="225"/>
      <c r="Y501" s="225"/>
      <c r="Z501" s="225"/>
      <c r="AA501" s="225"/>
      <c r="AB501" s="226"/>
      <c r="AC501" s="226"/>
      <c r="AD501" s="226"/>
      <c r="AE501" s="226"/>
      <c r="AF501" s="226"/>
      <c r="AG501" s="226"/>
      <c r="AH501" s="226"/>
      <c r="AI501" s="226"/>
      <c r="AJ501" s="226"/>
    </row>
    <row r="502" spans="11:36" ht="15.75" customHeight="1">
      <c r="K502" s="225"/>
      <c r="L502" s="225"/>
      <c r="M502" s="225"/>
      <c r="N502" s="225"/>
      <c r="O502" s="225"/>
      <c r="P502" s="225"/>
      <c r="Q502" s="225"/>
      <c r="R502" s="225"/>
      <c r="S502" s="225"/>
      <c r="T502" s="225"/>
      <c r="U502" s="225"/>
      <c r="V502" s="225"/>
      <c r="W502" s="225"/>
      <c r="X502" s="225"/>
      <c r="Y502" s="225"/>
      <c r="Z502" s="225"/>
      <c r="AA502" s="225"/>
      <c r="AB502" s="226"/>
      <c r="AC502" s="226"/>
      <c r="AD502" s="226"/>
      <c r="AE502" s="226"/>
      <c r="AF502" s="226"/>
      <c r="AG502" s="226"/>
      <c r="AH502" s="226"/>
      <c r="AI502" s="226"/>
      <c r="AJ502" s="226"/>
    </row>
    <row r="503" spans="11:36" ht="15.75" customHeight="1">
      <c r="K503" s="225"/>
      <c r="L503" s="225"/>
      <c r="M503" s="225"/>
      <c r="N503" s="225"/>
      <c r="O503" s="225"/>
      <c r="P503" s="225"/>
      <c r="Q503" s="225"/>
      <c r="R503" s="225"/>
      <c r="S503" s="225"/>
      <c r="T503" s="225"/>
      <c r="U503" s="225"/>
      <c r="V503" s="225"/>
      <c r="W503" s="225"/>
      <c r="X503" s="225"/>
      <c r="Y503" s="225"/>
      <c r="Z503" s="225"/>
      <c r="AA503" s="225"/>
      <c r="AB503" s="226"/>
      <c r="AC503" s="226"/>
      <c r="AD503" s="226"/>
      <c r="AE503" s="226"/>
      <c r="AF503" s="226"/>
      <c r="AG503" s="226"/>
      <c r="AH503" s="226"/>
      <c r="AI503" s="226"/>
      <c r="AJ503" s="226"/>
    </row>
    <row r="504" spans="11:36" ht="15.75" customHeight="1">
      <c r="K504" s="225"/>
      <c r="L504" s="225"/>
      <c r="M504" s="225"/>
      <c r="N504" s="225"/>
      <c r="O504" s="225"/>
      <c r="P504" s="225"/>
      <c r="Q504" s="225"/>
      <c r="R504" s="225"/>
      <c r="S504" s="225"/>
      <c r="T504" s="225"/>
      <c r="U504" s="225"/>
      <c r="V504" s="225"/>
      <c r="W504" s="225"/>
      <c r="X504" s="225"/>
      <c r="Y504" s="225"/>
      <c r="Z504" s="225"/>
      <c r="AA504" s="225"/>
      <c r="AB504" s="226"/>
      <c r="AC504" s="226"/>
      <c r="AD504" s="226"/>
      <c r="AE504" s="226"/>
      <c r="AF504" s="226"/>
      <c r="AG504" s="226"/>
      <c r="AH504" s="226"/>
      <c r="AI504" s="226"/>
      <c r="AJ504" s="226"/>
    </row>
    <row r="505" spans="11:36" ht="15.75" customHeight="1">
      <c r="K505" s="225"/>
      <c r="L505" s="225"/>
      <c r="M505" s="225"/>
      <c r="N505" s="225"/>
      <c r="O505" s="225"/>
      <c r="P505" s="225"/>
      <c r="Q505" s="225"/>
      <c r="R505" s="225"/>
      <c r="S505" s="225"/>
      <c r="T505" s="225"/>
      <c r="U505" s="225"/>
      <c r="V505" s="225"/>
      <c r="W505" s="225"/>
      <c r="X505" s="225"/>
      <c r="Y505" s="225"/>
      <c r="Z505" s="225"/>
      <c r="AA505" s="225"/>
      <c r="AB505" s="226"/>
      <c r="AC505" s="226"/>
      <c r="AD505" s="226"/>
      <c r="AE505" s="226"/>
      <c r="AF505" s="226"/>
      <c r="AG505" s="226"/>
      <c r="AH505" s="226"/>
      <c r="AI505" s="226"/>
      <c r="AJ505" s="226"/>
    </row>
    <row r="506" spans="11:36" ht="15.75" customHeight="1">
      <c r="K506" s="225"/>
      <c r="L506" s="225"/>
      <c r="M506" s="225"/>
      <c r="N506" s="225"/>
      <c r="O506" s="225"/>
      <c r="P506" s="225"/>
      <c r="Q506" s="225"/>
      <c r="R506" s="225"/>
      <c r="S506" s="225"/>
      <c r="T506" s="225"/>
      <c r="U506" s="225"/>
      <c r="V506" s="225"/>
      <c r="W506" s="225"/>
      <c r="X506" s="225"/>
      <c r="Y506" s="225"/>
      <c r="Z506" s="225"/>
      <c r="AA506" s="225"/>
      <c r="AB506" s="226"/>
      <c r="AC506" s="226"/>
      <c r="AD506" s="226"/>
      <c r="AE506" s="226"/>
      <c r="AF506" s="226"/>
      <c r="AG506" s="226"/>
      <c r="AH506" s="226"/>
      <c r="AI506" s="226"/>
      <c r="AJ506" s="226"/>
    </row>
    <row r="507" spans="11:36" ht="15.75" customHeight="1">
      <c r="K507" s="225"/>
      <c r="L507" s="225"/>
      <c r="M507" s="225"/>
      <c r="N507" s="225"/>
      <c r="O507" s="225"/>
      <c r="P507" s="225"/>
      <c r="Q507" s="225"/>
      <c r="R507" s="225"/>
      <c r="S507" s="225"/>
      <c r="T507" s="225"/>
      <c r="U507" s="225"/>
      <c r="V507" s="225"/>
      <c r="W507" s="225"/>
      <c r="X507" s="225"/>
      <c r="Y507" s="225"/>
      <c r="Z507" s="225"/>
      <c r="AA507" s="225"/>
      <c r="AB507" s="226"/>
      <c r="AC507" s="226"/>
      <c r="AD507" s="226"/>
      <c r="AE507" s="226"/>
      <c r="AF507" s="226"/>
      <c r="AG507" s="226"/>
      <c r="AH507" s="226"/>
      <c r="AI507" s="226"/>
      <c r="AJ507" s="226"/>
    </row>
    <row r="508" spans="11:36" ht="15.75" customHeight="1">
      <c r="K508" s="225"/>
      <c r="L508" s="225"/>
      <c r="M508" s="225"/>
      <c r="N508" s="225"/>
      <c r="O508" s="225"/>
      <c r="P508" s="225"/>
      <c r="Q508" s="225"/>
      <c r="R508" s="225"/>
      <c r="S508" s="225"/>
      <c r="T508" s="225"/>
      <c r="U508" s="225"/>
      <c r="V508" s="225"/>
      <c r="W508" s="225"/>
      <c r="X508" s="225"/>
      <c r="Y508" s="225"/>
      <c r="Z508" s="225"/>
      <c r="AA508" s="225"/>
      <c r="AB508" s="226"/>
      <c r="AC508" s="226"/>
      <c r="AD508" s="226"/>
      <c r="AE508" s="226"/>
      <c r="AF508" s="226"/>
      <c r="AG508" s="226"/>
      <c r="AH508" s="226"/>
      <c r="AI508" s="226"/>
      <c r="AJ508" s="226"/>
    </row>
    <row r="509" spans="11:36" ht="15.75" customHeight="1">
      <c r="K509" s="225"/>
      <c r="L509" s="225"/>
      <c r="M509" s="225"/>
      <c r="N509" s="225"/>
      <c r="O509" s="225"/>
      <c r="P509" s="225"/>
      <c r="Q509" s="225"/>
      <c r="R509" s="225"/>
      <c r="S509" s="225"/>
      <c r="T509" s="225"/>
      <c r="U509" s="225"/>
      <c r="V509" s="225"/>
      <c r="W509" s="225"/>
      <c r="X509" s="225"/>
      <c r="Y509" s="225"/>
      <c r="Z509" s="225"/>
      <c r="AA509" s="225"/>
      <c r="AB509" s="226"/>
      <c r="AC509" s="226"/>
      <c r="AD509" s="226"/>
      <c r="AE509" s="226"/>
      <c r="AF509" s="226"/>
      <c r="AG509" s="226"/>
      <c r="AH509" s="226"/>
      <c r="AI509" s="226"/>
      <c r="AJ509" s="226"/>
    </row>
    <row r="510" spans="11:36" ht="15.75" customHeight="1">
      <c r="K510" s="225"/>
      <c r="L510" s="225"/>
      <c r="M510" s="225"/>
      <c r="N510" s="225"/>
      <c r="O510" s="225"/>
      <c r="P510" s="225"/>
      <c r="Q510" s="225"/>
      <c r="R510" s="225"/>
      <c r="S510" s="225"/>
      <c r="T510" s="225"/>
      <c r="U510" s="225"/>
      <c r="V510" s="225"/>
      <c r="W510" s="225"/>
      <c r="X510" s="225"/>
      <c r="Y510" s="225"/>
      <c r="Z510" s="225"/>
      <c r="AA510" s="225"/>
      <c r="AB510" s="226"/>
      <c r="AC510" s="226"/>
      <c r="AD510" s="226"/>
      <c r="AE510" s="226"/>
      <c r="AF510" s="226"/>
      <c r="AG510" s="226"/>
      <c r="AH510" s="226"/>
      <c r="AI510" s="226"/>
      <c r="AJ510" s="226"/>
    </row>
    <row r="511" spans="11:36" ht="15.75" customHeight="1">
      <c r="K511" s="225"/>
      <c r="L511" s="225"/>
      <c r="M511" s="225"/>
      <c r="N511" s="225"/>
      <c r="O511" s="225"/>
      <c r="P511" s="225"/>
      <c r="Q511" s="225"/>
      <c r="R511" s="225"/>
      <c r="S511" s="225"/>
      <c r="T511" s="225"/>
      <c r="U511" s="225"/>
      <c r="V511" s="225"/>
      <c r="W511" s="225"/>
      <c r="X511" s="225"/>
      <c r="Y511" s="225"/>
      <c r="Z511" s="225"/>
      <c r="AA511" s="225"/>
      <c r="AB511" s="226"/>
      <c r="AC511" s="226"/>
      <c r="AD511" s="226"/>
      <c r="AE511" s="226"/>
      <c r="AF511" s="226"/>
      <c r="AG511" s="226"/>
      <c r="AH511" s="226"/>
      <c r="AI511" s="226"/>
      <c r="AJ511" s="226"/>
    </row>
    <row r="512" spans="11:36" ht="15.75" customHeight="1">
      <c r="K512" s="225"/>
      <c r="L512" s="225"/>
      <c r="M512" s="225"/>
      <c r="N512" s="225"/>
      <c r="O512" s="225"/>
      <c r="P512" s="225"/>
      <c r="Q512" s="225"/>
      <c r="R512" s="225"/>
      <c r="S512" s="225"/>
      <c r="T512" s="225"/>
      <c r="U512" s="225"/>
      <c r="V512" s="225"/>
      <c r="W512" s="225"/>
      <c r="X512" s="225"/>
      <c r="Y512" s="225"/>
      <c r="Z512" s="225"/>
      <c r="AA512" s="225"/>
      <c r="AB512" s="226"/>
      <c r="AC512" s="226"/>
      <c r="AD512" s="226"/>
      <c r="AE512" s="226"/>
      <c r="AF512" s="226"/>
      <c r="AG512" s="226"/>
      <c r="AH512" s="226"/>
      <c r="AI512" s="226"/>
      <c r="AJ512" s="226"/>
    </row>
    <row r="513" spans="11:36" ht="15.75" customHeight="1">
      <c r="K513" s="225"/>
      <c r="L513" s="225"/>
      <c r="M513" s="225"/>
      <c r="N513" s="225"/>
      <c r="O513" s="225"/>
      <c r="P513" s="225"/>
      <c r="Q513" s="225"/>
      <c r="R513" s="225"/>
      <c r="S513" s="225"/>
      <c r="T513" s="225"/>
      <c r="U513" s="225"/>
      <c r="V513" s="225"/>
      <c r="W513" s="225"/>
      <c r="X513" s="225"/>
      <c r="Y513" s="225"/>
      <c r="Z513" s="225"/>
      <c r="AA513" s="225"/>
      <c r="AB513" s="226"/>
      <c r="AC513" s="226"/>
      <c r="AD513" s="226"/>
      <c r="AE513" s="226"/>
      <c r="AF513" s="226"/>
      <c r="AG513" s="226"/>
      <c r="AH513" s="226"/>
      <c r="AI513" s="226"/>
      <c r="AJ513" s="226"/>
    </row>
    <row r="514" spans="11:36" ht="15.75" customHeight="1">
      <c r="K514" s="225"/>
      <c r="L514" s="225"/>
      <c r="M514" s="225"/>
      <c r="N514" s="225"/>
      <c r="O514" s="225"/>
      <c r="P514" s="225"/>
      <c r="Q514" s="225"/>
      <c r="R514" s="225"/>
      <c r="S514" s="225"/>
      <c r="T514" s="225"/>
      <c r="U514" s="225"/>
      <c r="V514" s="225"/>
      <c r="W514" s="225"/>
      <c r="X514" s="225"/>
      <c r="Y514" s="225"/>
      <c r="Z514" s="225"/>
      <c r="AA514" s="225"/>
      <c r="AB514" s="226"/>
      <c r="AC514" s="226"/>
      <c r="AD514" s="226"/>
      <c r="AE514" s="226"/>
      <c r="AF514" s="226"/>
      <c r="AG514" s="226"/>
      <c r="AH514" s="226"/>
      <c r="AI514" s="226"/>
      <c r="AJ514" s="226"/>
    </row>
    <row r="515" spans="11:36" ht="15.75" customHeight="1"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25"/>
      <c r="V515" s="225"/>
      <c r="W515" s="225"/>
      <c r="X515" s="225"/>
      <c r="Y515" s="225"/>
      <c r="Z515" s="225"/>
      <c r="AA515" s="225"/>
      <c r="AB515" s="226"/>
      <c r="AC515" s="226"/>
      <c r="AD515" s="226"/>
      <c r="AE515" s="226"/>
      <c r="AF515" s="226"/>
      <c r="AG515" s="226"/>
      <c r="AH515" s="226"/>
      <c r="AI515" s="226"/>
      <c r="AJ515" s="226"/>
    </row>
    <row r="516" spans="11:36" ht="15.75" customHeight="1">
      <c r="K516" s="225"/>
      <c r="L516" s="225"/>
      <c r="M516" s="225"/>
      <c r="N516" s="225"/>
      <c r="O516" s="225"/>
      <c r="P516" s="225"/>
      <c r="Q516" s="225"/>
      <c r="R516" s="225"/>
      <c r="S516" s="225"/>
      <c r="T516" s="225"/>
      <c r="U516" s="225"/>
      <c r="V516" s="225"/>
      <c r="W516" s="225"/>
      <c r="X516" s="225"/>
      <c r="Y516" s="225"/>
      <c r="Z516" s="225"/>
      <c r="AA516" s="225"/>
      <c r="AB516" s="226"/>
      <c r="AC516" s="226"/>
      <c r="AD516" s="226"/>
      <c r="AE516" s="226"/>
      <c r="AF516" s="226"/>
      <c r="AG516" s="226"/>
      <c r="AH516" s="226"/>
      <c r="AI516" s="226"/>
      <c r="AJ516" s="226"/>
    </row>
    <row r="517" spans="11:36" ht="15.75" customHeight="1">
      <c r="K517" s="225"/>
      <c r="L517" s="225"/>
      <c r="M517" s="225"/>
      <c r="N517" s="225"/>
      <c r="O517" s="225"/>
      <c r="P517" s="225"/>
      <c r="Q517" s="225"/>
      <c r="R517" s="225"/>
      <c r="S517" s="225"/>
      <c r="T517" s="225"/>
      <c r="U517" s="225"/>
      <c r="V517" s="225"/>
      <c r="W517" s="225"/>
      <c r="X517" s="225"/>
      <c r="Y517" s="225"/>
      <c r="Z517" s="225"/>
      <c r="AA517" s="225"/>
      <c r="AB517" s="226"/>
      <c r="AC517" s="226"/>
      <c r="AD517" s="226"/>
      <c r="AE517" s="226"/>
      <c r="AF517" s="226"/>
      <c r="AG517" s="226"/>
      <c r="AH517" s="226"/>
      <c r="AI517" s="226"/>
      <c r="AJ517" s="226"/>
    </row>
    <row r="518" spans="11:36" ht="15.75" customHeight="1">
      <c r="K518" s="225"/>
      <c r="L518" s="225"/>
      <c r="M518" s="225"/>
      <c r="N518" s="225"/>
      <c r="O518" s="225"/>
      <c r="P518" s="225"/>
      <c r="Q518" s="225"/>
      <c r="R518" s="225"/>
      <c r="S518" s="225"/>
      <c r="T518" s="225"/>
      <c r="U518" s="225"/>
      <c r="V518" s="225"/>
      <c r="W518" s="225"/>
      <c r="X518" s="225"/>
      <c r="Y518" s="225"/>
      <c r="Z518" s="225"/>
      <c r="AA518" s="225"/>
      <c r="AB518" s="226"/>
      <c r="AC518" s="226"/>
      <c r="AD518" s="226"/>
      <c r="AE518" s="226"/>
      <c r="AF518" s="226"/>
      <c r="AG518" s="226"/>
      <c r="AH518" s="226"/>
      <c r="AI518" s="226"/>
      <c r="AJ518" s="226"/>
    </row>
    <row r="519" spans="11:36" ht="15.75" customHeight="1">
      <c r="K519" s="225"/>
      <c r="L519" s="225"/>
      <c r="M519" s="225"/>
      <c r="N519" s="225"/>
      <c r="O519" s="225"/>
      <c r="P519" s="225"/>
      <c r="Q519" s="225"/>
      <c r="R519" s="225"/>
      <c r="S519" s="225"/>
      <c r="T519" s="225"/>
      <c r="U519" s="225"/>
      <c r="V519" s="225"/>
      <c r="W519" s="225"/>
      <c r="X519" s="225"/>
      <c r="Y519" s="225"/>
      <c r="Z519" s="225"/>
      <c r="AA519" s="225"/>
      <c r="AB519" s="226"/>
      <c r="AC519" s="226"/>
      <c r="AD519" s="226"/>
      <c r="AE519" s="226"/>
      <c r="AF519" s="226"/>
      <c r="AG519" s="226"/>
      <c r="AH519" s="226"/>
      <c r="AI519" s="226"/>
      <c r="AJ519" s="226"/>
    </row>
    <row r="520" spans="11:36" ht="15.75" customHeight="1">
      <c r="K520" s="225"/>
      <c r="L520" s="225"/>
      <c r="M520" s="225"/>
      <c r="N520" s="225"/>
      <c r="O520" s="225"/>
      <c r="P520" s="225"/>
      <c r="Q520" s="225"/>
      <c r="R520" s="225"/>
      <c r="S520" s="225"/>
      <c r="T520" s="225"/>
      <c r="U520" s="225"/>
      <c r="V520" s="225"/>
      <c r="W520" s="225"/>
      <c r="X520" s="225"/>
      <c r="Y520" s="225"/>
      <c r="Z520" s="225"/>
      <c r="AA520" s="225"/>
      <c r="AB520" s="226"/>
      <c r="AC520" s="226"/>
      <c r="AD520" s="226"/>
      <c r="AE520" s="226"/>
      <c r="AF520" s="226"/>
      <c r="AG520" s="226"/>
      <c r="AH520" s="226"/>
      <c r="AI520" s="226"/>
      <c r="AJ520" s="226"/>
    </row>
    <row r="521" spans="11:36" ht="15.75" customHeight="1">
      <c r="K521" s="225"/>
      <c r="L521" s="225"/>
      <c r="M521" s="225"/>
      <c r="N521" s="225"/>
      <c r="O521" s="225"/>
      <c r="P521" s="225"/>
      <c r="Q521" s="225"/>
      <c r="R521" s="225"/>
      <c r="S521" s="225"/>
      <c r="T521" s="225"/>
      <c r="U521" s="225"/>
      <c r="V521" s="225"/>
      <c r="W521" s="225"/>
      <c r="X521" s="225"/>
      <c r="Y521" s="225"/>
      <c r="Z521" s="225"/>
      <c r="AA521" s="225"/>
      <c r="AB521" s="226"/>
      <c r="AC521" s="226"/>
      <c r="AD521" s="226"/>
      <c r="AE521" s="226"/>
      <c r="AF521" s="226"/>
      <c r="AG521" s="226"/>
      <c r="AH521" s="226"/>
      <c r="AI521" s="226"/>
      <c r="AJ521" s="226"/>
    </row>
    <row r="522" spans="11:36" ht="15.75" customHeight="1">
      <c r="K522" s="225"/>
      <c r="L522" s="225"/>
      <c r="M522" s="225"/>
      <c r="N522" s="225"/>
      <c r="O522" s="225"/>
      <c r="P522" s="225"/>
      <c r="Q522" s="225"/>
      <c r="R522" s="225"/>
      <c r="S522" s="225"/>
      <c r="T522" s="225"/>
      <c r="U522" s="225"/>
      <c r="V522" s="225"/>
      <c r="W522" s="225"/>
      <c r="X522" s="225"/>
      <c r="Y522" s="225"/>
      <c r="Z522" s="225"/>
      <c r="AA522" s="225"/>
      <c r="AB522" s="226"/>
      <c r="AC522" s="226"/>
      <c r="AD522" s="226"/>
      <c r="AE522" s="226"/>
      <c r="AF522" s="226"/>
      <c r="AG522" s="226"/>
      <c r="AH522" s="226"/>
      <c r="AI522" s="226"/>
      <c r="AJ522" s="226"/>
    </row>
    <row r="523" spans="11:36" ht="15.75" customHeight="1">
      <c r="K523" s="225"/>
      <c r="L523" s="225"/>
      <c r="M523" s="225"/>
      <c r="N523" s="225"/>
      <c r="O523" s="225"/>
      <c r="P523" s="225"/>
      <c r="Q523" s="225"/>
      <c r="R523" s="225"/>
      <c r="S523" s="225"/>
      <c r="T523" s="225"/>
      <c r="U523" s="225"/>
      <c r="V523" s="225"/>
      <c r="W523" s="225"/>
      <c r="X523" s="225"/>
      <c r="Y523" s="225"/>
      <c r="Z523" s="225"/>
      <c r="AA523" s="225"/>
      <c r="AB523" s="226"/>
      <c r="AC523" s="226"/>
      <c r="AD523" s="226"/>
      <c r="AE523" s="226"/>
      <c r="AF523" s="226"/>
      <c r="AG523" s="226"/>
      <c r="AH523" s="226"/>
      <c r="AI523" s="226"/>
      <c r="AJ523" s="226"/>
    </row>
    <row r="524" spans="11:36" ht="15.75" customHeight="1">
      <c r="K524" s="225"/>
      <c r="L524" s="225"/>
      <c r="M524" s="225"/>
      <c r="N524" s="225"/>
      <c r="O524" s="225"/>
      <c r="P524" s="225"/>
      <c r="Q524" s="225"/>
      <c r="R524" s="225"/>
      <c r="S524" s="225"/>
      <c r="T524" s="225"/>
      <c r="U524" s="225"/>
      <c r="V524" s="225"/>
      <c r="W524" s="225"/>
      <c r="X524" s="225"/>
      <c r="Y524" s="225"/>
      <c r="Z524" s="225"/>
      <c r="AA524" s="225"/>
      <c r="AB524" s="226"/>
      <c r="AC524" s="226"/>
      <c r="AD524" s="226"/>
      <c r="AE524" s="226"/>
      <c r="AF524" s="226"/>
      <c r="AG524" s="226"/>
      <c r="AH524" s="226"/>
      <c r="AI524" s="226"/>
      <c r="AJ524" s="226"/>
    </row>
    <row r="525" spans="11:36" ht="15.75" customHeight="1">
      <c r="K525" s="225"/>
      <c r="L525" s="225"/>
      <c r="M525" s="225"/>
      <c r="N525" s="225"/>
      <c r="O525" s="225"/>
      <c r="P525" s="225"/>
      <c r="Q525" s="225"/>
      <c r="R525" s="225"/>
      <c r="S525" s="225"/>
      <c r="T525" s="225"/>
      <c r="U525" s="225"/>
      <c r="V525" s="225"/>
      <c r="W525" s="225"/>
      <c r="X525" s="225"/>
      <c r="Y525" s="225"/>
      <c r="Z525" s="225"/>
      <c r="AA525" s="225"/>
      <c r="AB525" s="226"/>
      <c r="AC525" s="226"/>
      <c r="AD525" s="226"/>
      <c r="AE525" s="226"/>
      <c r="AF525" s="226"/>
      <c r="AG525" s="226"/>
      <c r="AH525" s="226"/>
      <c r="AI525" s="226"/>
      <c r="AJ525" s="226"/>
    </row>
    <row r="526" spans="11:36" ht="15.75" customHeight="1">
      <c r="K526" s="225"/>
      <c r="L526" s="225"/>
      <c r="M526" s="225"/>
      <c r="N526" s="225"/>
      <c r="O526" s="225"/>
      <c r="P526" s="225"/>
      <c r="Q526" s="225"/>
      <c r="R526" s="225"/>
      <c r="S526" s="225"/>
      <c r="T526" s="225"/>
      <c r="U526" s="225"/>
      <c r="V526" s="225"/>
      <c r="W526" s="225"/>
      <c r="X526" s="225"/>
      <c r="Y526" s="225"/>
      <c r="Z526" s="225"/>
      <c r="AA526" s="225"/>
      <c r="AB526" s="226"/>
      <c r="AC526" s="226"/>
      <c r="AD526" s="226"/>
      <c r="AE526" s="226"/>
      <c r="AF526" s="226"/>
      <c r="AG526" s="226"/>
      <c r="AH526" s="226"/>
      <c r="AI526" s="226"/>
      <c r="AJ526" s="226"/>
    </row>
    <row r="527" spans="11:36" ht="15.75" customHeight="1">
      <c r="K527" s="225"/>
      <c r="L527" s="225"/>
      <c r="M527" s="225"/>
      <c r="N527" s="225"/>
      <c r="O527" s="225"/>
      <c r="P527" s="225"/>
      <c r="Q527" s="225"/>
      <c r="R527" s="225"/>
      <c r="S527" s="225"/>
      <c r="T527" s="225"/>
      <c r="U527" s="225"/>
      <c r="V527" s="225"/>
      <c r="W527" s="225"/>
      <c r="X527" s="225"/>
      <c r="Y527" s="225"/>
      <c r="Z527" s="225"/>
      <c r="AA527" s="225"/>
      <c r="AB527" s="226"/>
      <c r="AC527" s="226"/>
      <c r="AD527" s="226"/>
      <c r="AE527" s="226"/>
      <c r="AF527" s="226"/>
      <c r="AG527" s="226"/>
      <c r="AH527" s="226"/>
      <c r="AI527" s="226"/>
      <c r="AJ527" s="226"/>
    </row>
    <row r="528" spans="11:36" ht="15.75" customHeight="1">
      <c r="K528" s="225"/>
      <c r="L528" s="225"/>
      <c r="M528" s="225"/>
      <c r="N528" s="225"/>
      <c r="O528" s="225"/>
      <c r="P528" s="225"/>
      <c r="Q528" s="225"/>
      <c r="R528" s="225"/>
      <c r="S528" s="225"/>
      <c r="T528" s="225"/>
      <c r="U528" s="225"/>
      <c r="V528" s="225"/>
      <c r="W528" s="225"/>
      <c r="X528" s="225"/>
      <c r="Y528" s="225"/>
      <c r="Z528" s="225"/>
      <c r="AA528" s="225"/>
      <c r="AB528" s="226"/>
      <c r="AC528" s="226"/>
      <c r="AD528" s="226"/>
      <c r="AE528" s="226"/>
      <c r="AF528" s="226"/>
      <c r="AG528" s="226"/>
      <c r="AH528" s="226"/>
      <c r="AI528" s="226"/>
      <c r="AJ528" s="226"/>
    </row>
    <row r="529" spans="11:36" ht="15.75" customHeight="1">
      <c r="K529" s="225"/>
      <c r="L529" s="225"/>
      <c r="M529" s="225"/>
      <c r="N529" s="225"/>
      <c r="O529" s="225"/>
      <c r="P529" s="225"/>
      <c r="Q529" s="225"/>
      <c r="R529" s="225"/>
      <c r="S529" s="225"/>
      <c r="T529" s="225"/>
      <c r="U529" s="225"/>
      <c r="V529" s="225"/>
      <c r="W529" s="225"/>
      <c r="X529" s="225"/>
      <c r="Y529" s="225"/>
      <c r="Z529" s="225"/>
      <c r="AA529" s="225"/>
      <c r="AB529" s="226"/>
      <c r="AC529" s="226"/>
      <c r="AD529" s="226"/>
      <c r="AE529" s="226"/>
      <c r="AF529" s="226"/>
      <c r="AG529" s="226"/>
      <c r="AH529" s="226"/>
      <c r="AI529" s="226"/>
      <c r="AJ529" s="226"/>
    </row>
    <row r="530" spans="11:36" ht="15.75" customHeight="1">
      <c r="K530" s="225"/>
      <c r="L530" s="225"/>
      <c r="M530" s="225"/>
      <c r="N530" s="225"/>
      <c r="O530" s="225"/>
      <c r="P530" s="225"/>
      <c r="Q530" s="225"/>
      <c r="R530" s="225"/>
      <c r="S530" s="225"/>
      <c r="T530" s="225"/>
      <c r="U530" s="225"/>
      <c r="V530" s="225"/>
      <c r="W530" s="225"/>
      <c r="X530" s="225"/>
      <c r="Y530" s="225"/>
      <c r="Z530" s="225"/>
      <c r="AA530" s="225"/>
      <c r="AB530" s="226"/>
      <c r="AC530" s="226"/>
      <c r="AD530" s="226"/>
      <c r="AE530" s="226"/>
      <c r="AF530" s="226"/>
      <c r="AG530" s="226"/>
      <c r="AH530" s="226"/>
      <c r="AI530" s="226"/>
      <c r="AJ530" s="226"/>
    </row>
    <row r="531" spans="11:36" ht="15.75" customHeight="1">
      <c r="K531" s="225"/>
      <c r="L531" s="225"/>
      <c r="M531" s="225"/>
      <c r="N531" s="225"/>
      <c r="O531" s="225"/>
      <c r="P531" s="225"/>
      <c r="Q531" s="225"/>
      <c r="R531" s="225"/>
      <c r="S531" s="225"/>
      <c r="T531" s="225"/>
      <c r="U531" s="225"/>
      <c r="V531" s="225"/>
      <c r="W531" s="225"/>
      <c r="X531" s="225"/>
      <c r="Y531" s="225"/>
      <c r="Z531" s="225"/>
      <c r="AA531" s="225"/>
      <c r="AB531" s="226"/>
      <c r="AC531" s="226"/>
      <c r="AD531" s="226"/>
      <c r="AE531" s="226"/>
      <c r="AF531" s="226"/>
      <c r="AG531" s="226"/>
      <c r="AH531" s="226"/>
      <c r="AI531" s="226"/>
      <c r="AJ531" s="226"/>
    </row>
    <row r="532" spans="11:36" ht="15.75" customHeight="1">
      <c r="K532" s="225"/>
      <c r="L532" s="225"/>
      <c r="M532" s="225"/>
      <c r="N532" s="225"/>
      <c r="O532" s="225"/>
      <c r="P532" s="225"/>
      <c r="Q532" s="225"/>
      <c r="R532" s="225"/>
      <c r="S532" s="225"/>
      <c r="T532" s="225"/>
      <c r="U532" s="225"/>
      <c r="V532" s="225"/>
      <c r="W532" s="225"/>
      <c r="X532" s="225"/>
      <c r="Y532" s="225"/>
      <c r="Z532" s="225"/>
      <c r="AA532" s="225"/>
      <c r="AB532" s="226"/>
      <c r="AC532" s="226"/>
      <c r="AD532" s="226"/>
      <c r="AE532" s="226"/>
      <c r="AF532" s="226"/>
      <c r="AG532" s="226"/>
      <c r="AH532" s="226"/>
      <c r="AI532" s="226"/>
      <c r="AJ532" s="226"/>
    </row>
    <row r="533" spans="11:36" ht="15.75" customHeight="1">
      <c r="K533" s="225"/>
      <c r="L533" s="225"/>
      <c r="M533" s="225"/>
      <c r="N533" s="225"/>
      <c r="O533" s="225"/>
      <c r="P533" s="225"/>
      <c r="Q533" s="225"/>
      <c r="R533" s="225"/>
      <c r="S533" s="225"/>
      <c r="T533" s="225"/>
      <c r="U533" s="225"/>
      <c r="V533" s="225"/>
      <c r="W533" s="225"/>
      <c r="X533" s="225"/>
      <c r="Y533" s="225"/>
      <c r="Z533" s="225"/>
      <c r="AA533" s="225"/>
      <c r="AB533" s="226"/>
      <c r="AC533" s="226"/>
      <c r="AD533" s="226"/>
      <c r="AE533" s="226"/>
      <c r="AF533" s="226"/>
      <c r="AG533" s="226"/>
      <c r="AH533" s="226"/>
      <c r="AI533" s="226"/>
      <c r="AJ533" s="226"/>
    </row>
    <row r="534" spans="11:36" ht="15.75" customHeight="1">
      <c r="K534" s="225"/>
      <c r="L534" s="225"/>
      <c r="M534" s="225"/>
      <c r="N534" s="225"/>
      <c r="O534" s="225"/>
      <c r="P534" s="225"/>
      <c r="Q534" s="225"/>
      <c r="R534" s="225"/>
      <c r="S534" s="225"/>
      <c r="T534" s="225"/>
      <c r="U534" s="225"/>
      <c r="V534" s="225"/>
      <c r="W534" s="225"/>
      <c r="X534" s="225"/>
      <c r="Y534" s="225"/>
      <c r="Z534" s="225"/>
      <c r="AA534" s="225"/>
      <c r="AB534" s="226"/>
      <c r="AC534" s="226"/>
      <c r="AD534" s="226"/>
      <c r="AE534" s="226"/>
      <c r="AF534" s="226"/>
      <c r="AG534" s="226"/>
      <c r="AH534" s="226"/>
      <c r="AI534" s="226"/>
      <c r="AJ534" s="226"/>
    </row>
    <row r="535" spans="11:36" ht="15.75" customHeight="1">
      <c r="K535" s="225"/>
      <c r="L535" s="225"/>
      <c r="M535" s="225"/>
      <c r="N535" s="225"/>
      <c r="O535" s="225"/>
      <c r="P535" s="225"/>
      <c r="Q535" s="225"/>
      <c r="R535" s="225"/>
      <c r="S535" s="225"/>
      <c r="T535" s="225"/>
      <c r="U535" s="225"/>
      <c r="V535" s="225"/>
      <c r="W535" s="225"/>
      <c r="X535" s="225"/>
      <c r="Y535" s="225"/>
      <c r="Z535" s="225"/>
      <c r="AA535" s="225"/>
      <c r="AB535" s="226"/>
      <c r="AC535" s="226"/>
      <c r="AD535" s="226"/>
      <c r="AE535" s="226"/>
      <c r="AF535" s="226"/>
      <c r="AG535" s="226"/>
      <c r="AH535" s="226"/>
      <c r="AI535" s="226"/>
      <c r="AJ535" s="226"/>
    </row>
    <row r="536" spans="11:36" ht="15.75" customHeight="1">
      <c r="K536" s="225"/>
      <c r="L536" s="225"/>
      <c r="M536" s="225"/>
      <c r="N536" s="225"/>
      <c r="O536" s="225"/>
      <c r="P536" s="225"/>
      <c r="Q536" s="225"/>
      <c r="R536" s="225"/>
      <c r="S536" s="225"/>
      <c r="T536" s="225"/>
      <c r="U536" s="225"/>
      <c r="V536" s="225"/>
      <c r="W536" s="225"/>
      <c r="X536" s="225"/>
      <c r="Y536" s="225"/>
      <c r="Z536" s="225"/>
      <c r="AA536" s="225"/>
      <c r="AB536" s="226"/>
      <c r="AC536" s="226"/>
      <c r="AD536" s="226"/>
      <c r="AE536" s="226"/>
      <c r="AF536" s="226"/>
      <c r="AG536" s="226"/>
      <c r="AH536" s="226"/>
      <c r="AI536" s="226"/>
      <c r="AJ536" s="226"/>
    </row>
    <row r="537" spans="11:36" ht="15.75" customHeight="1">
      <c r="K537" s="225"/>
      <c r="L537" s="225"/>
      <c r="M537" s="225"/>
      <c r="N537" s="225"/>
      <c r="O537" s="225"/>
      <c r="P537" s="225"/>
      <c r="Q537" s="225"/>
      <c r="R537" s="225"/>
      <c r="S537" s="225"/>
      <c r="T537" s="225"/>
      <c r="U537" s="225"/>
      <c r="V537" s="225"/>
      <c r="W537" s="225"/>
      <c r="X537" s="225"/>
      <c r="Y537" s="225"/>
      <c r="Z537" s="225"/>
      <c r="AA537" s="225"/>
      <c r="AB537" s="226"/>
      <c r="AC537" s="226"/>
      <c r="AD537" s="226"/>
      <c r="AE537" s="226"/>
      <c r="AF537" s="226"/>
      <c r="AG537" s="226"/>
      <c r="AH537" s="226"/>
      <c r="AI537" s="226"/>
      <c r="AJ537" s="226"/>
    </row>
    <row r="538" spans="11:36" ht="15.75" customHeight="1">
      <c r="K538" s="225"/>
      <c r="L538" s="225"/>
      <c r="M538" s="225"/>
      <c r="N538" s="225"/>
      <c r="O538" s="225"/>
      <c r="P538" s="225"/>
      <c r="Q538" s="225"/>
      <c r="R538" s="225"/>
      <c r="S538" s="225"/>
      <c r="T538" s="225"/>
      <c r="U538" s="225"/>
      <c r="V538" s="225"/>
      <c r="W538" s="225"/>
      <c r="X538" s="225"/>
      <c r="Y538" s="225"/>
      <c r="Z538" s="225"/>
      <c r="AA538" s="225"/>
      <c r="AB538" s="226"/>
      <c r="AC538" s="226"/>
      <c r="AD538" s="226"/>
      <c r="AE538" s="226"/>
      <c r="AF538" s="226"/>
      <c r="AG538" s="226"/>
      <c r="AH538" s="226"/>
      <c r="AI538" s="226"/>
      <c r="AJ538" s="226"/>
    </row>
    <row r="539" spans="11:36" ht="15.75" customHeight="1">
      <c r="K539" s="225"/>
      <c r="L539" s="225"/>
      <c r="M539" s="225"/>
      <c r="N539" s="225"/>
      <c r="O539" s="225"/>
      <c r="P539" s="225"/>
      <c r="Q539" s="225"/>
      <c r="R539" s="225"/>
      <c r="S539" s="225"/>
      <c r="T539" s="225"/>
      <c r="U539" s="225"/>
      <c r="V539" s="225"/>
      <c r="W539" s="225"/>
      <c r="X539" s="225"/>
      <c r="Y539" s="225"/>
      <c r="Z539" s="225"/>
      <c r="AA539" s="225"/>
      <c r="AB539" s="226"/>
      <c r="AC539" s="226"/>
      <c r="AD539" s="226"/>
      <c r="AE539" s="226"/>
      <c r="AF539" s="226"/>
      <c r="AG539" s="226"/>
      <c r="AH539" s="226"/>
      <c r="AI539" s="226"/>
      <c r="AJ539" s="226"/>
    </row>
    <row r="540" spans="11:36" ht="15.75" customHeight="1">
      <c r="K540" s="225"/>
      <c r="L540" s="225"/>
      <c r="M540" s="225"/>
      <c r="N540" s="225"/>
      <c r="O540" s="225"/>
      <c r="P540" s="225"/>
      <c r="Q540" s="225"/>
      <c r="R540" s="225"/>
      <c r="S540" s="225"/>
      <c r="T540" s="225"/>
      <c r="U540" s="225"/>
      <c r="V540" s="225"/>
      <c r="W540" s="225"/>
      <c r="X540" s="225"/>
      <c r="Y540" s="225"/>
      <c r="Z540" s="225"/>
      <c r="AA540" s="225"/>
      <c r="AB540" s="226"/>
      <c r="AC540" s="226"/>
      <c r="AD540" s="226"/>
      <c r="AE540" s="226"/>
      <c r="AF540" s="226"/>
      <c r="AG540" s="226"/>
      <c r="AH540" s="226"/>
      <c r="AI540" s="226"/>
      <c r="AJ540" s="226"/>
    </row>
    <row r="541" spans="11:36" ht="15.75" customHeight="1">
      <c r="K541" s="225"/>
      <c r="L541" s="225"/>
      <c r="M541" s="225"/>
      <c r="N541" s="225"/>
      <c r="O541" s="225"/>
      <c r="P541" s="225"/>
      <c r="Q541" s="225"/>
      <c r="R541" s="225"/>
      <c r="S541" s="225"/>
      <c r="T541" s="225"/>
      <c r="U541" s="225"/>
      <c r="V541" s="225"/>
      <c r="W541" s="225"/>
      <c r="X541" s="225"/>
      <c r="Y541" s="225"/>
      <c r="Z541" s="225"/>
      <c r="AA541" s="225"/>
      <c r="AB541" s="226"/>
      <c r="AC541" s="226"/>
      <c r="AD541" s="226"/>
      <c r="AE541" s="226"/>
      <c r="AF541" s="226"/>
      <c r="AG541" s="226"/>
      <c r="AH541" s="226"/>
      <c r="AI541" s="226"/>
      <c r="AJ541" s="226"/>
    </row>
    <row r="542" spans="11:36" ht="15.75" customHeight="1">
      <c r="K542" s="225"/>
      <c r="L542" s="225"/>
      <c r="M542" s="225"/>
      <c r="N542" s="225"/>
      <c r="O542" s="225"/>
      <c r="P542" s="225"/>
      <c r="Q542" s="225"/>
      <c r="R542" s="225"/>
      <c r="S542" s="225"/>
      <c r="T542" s="225"/>
      <c r="U542" s="225"/>
      <c r="V542" s="225"/>
      <c r="W542" s="225"/>
      <c r="X542" s="225"/>
      <c r="Y542" s="225"/>
      <c r="Z542" s="225"/>
      <c r="AA542" s="225"/>
      <c r="AB542" s="226"/>
      <c r="AC542" s="226"/>
      <c r="AD542" s="226"/>
      <c r="AE542" s="226"/>
      <c r="AF542" s="226"/>
      <c r="AG542" s="226"/>
      <c r="AH542" s="226"/>
      <c r="AI542" s="226"/>
      <c r="AJ542" s="226"/>
    </row>
    <row r="543" spans="11:36" ht="15.75" customHeight="1">
      <c r="K543" s="225"/>
      <c r="L543" s="225"/>
      <c r="M543" s="225"/>
      <c r="N543" s="225"/>
      <c r="O543" s="225"/>
      <c r="P543" s="225"/>
      <c r="Q543" s="225"/>
      <c r="R543" s="225"/>
      <c r="S543" s="225"/>
      <c r="T543" s="225"/>
      <c r="U543" s="225"/>
      <c r="V543" s="225"/>
      <c r="W543" s="225"/>
      <c r="X543" s="225"/>
      <c r="Y543" s="225"/>
      <c r="Z543" s="225"/>
      <c r="AA543" s="225"/>
      <c r="AB543" s="226"/>
      <c r="AC543" s="226"/>
      <c r="AD543" s="226"/>
      <c r="AE543" s="226"/>
      <c r="AF543" s="226"/>
      <c r="AG543" s="226"/>
      <c r="AH543" s="226"/>
      <c r="AI543" s="226"/>
      <c r="AJ543" s="226"/>
    </row>
    <row r="544" spans="11:36" ht="15.75" customHeight="1">
      <c r="K544" s="225"/>
      <c r="L544" s="225"/>
      <c r="M544" s="225"/>
      <c r="N544" s="225"/>
      <c r="O544" s="225"/>
      <c r="P544" s="225"/>
      <c r="Q544" s="225"/>
      <c r="R544" s="225"/>
      <c r="S544" s="225"/>
      <c r="T544" s="225"/>
      <c r="U544" s="225"/>
      <c r="V544" s="225"/>
      <c r="W544" s="225"/>
      <c r="X544" s="225"/>
      <c r="Y544" s="225"/>
      <c r="Z544" s="225"/>
      <c r="AA544" s="225"/>
      <c r="AB544" s="226"/>
      <c r="AC544" s="226"/>
      <c r="AD544" s="226"/>
      <c r="AE544" s="226"/>
      <c r="AF544" s="226"/>
      <c r="AG544" s="226"/>
      <c r="AH544" s="226"/>
      <c r="AI544" s="226"/>
      <c r="AJ544" s="226"/>
    </row>
    <row r="545" spans="11:36" ht="15.75" customHeight="1">
      <c r="K545" s="225"/>
      <c r="L545" s="225"/>
      <c r="M545" s="225"/>
      <c r="N545" s="225"/>
      <c r="O545" s="225"/>
      <c r="P545" s="225"/>
      <c r="Q545" s="225"/>
      <c r="R545" s="225"/>
      <c r="S545" s="225"/>
      <c r="T545" s="225"/>
      <c r="U545" s="225"/>
      <c r="V545" s="225"/>
      <c r="W545" s="225"/>
      <c r="X545" s="225"/>
      <c r="Y545" s="225"/>
      <c r="Z545" s="225"/>
      <c r="AA545" s="225"/>
      <c r="AB545" s="226"/>
      <c r="AC545" s="226"/>
      <c r="AD545" s="226"/>
      <c r="AE545" s="226"/>
      <c r="AF545" s="226"/>
      <c r="AG545" s="226"/>
      <c r="AH545" s="226"/>
      <c r="AI545" s="226"/>
      <c r="AJ545" s="226"/>
    </row>
    <row r="546" spans="11:36" ht="15.75" customHeight="1">
      <c r="K546" s="225"/>
      <c r="L546" s="225"/>
      <c r="M546" s="225"/>
      <c r="N546" s="225"/>
      <c r="O546" s="225"/>
      <c r="P546" s="225"/>
      <c r="Q546" s="225"/>
      <c r="R546" s="225"/>
      <c r="S546" s="225"/>
      <c r="T546" s="225"/>
      <c r="U546" s="225"/>
      <c r="V546" s="225"/>
      <c r="W546" s="225"/>
      <c r="X546" s="225"/>
      <c r="Y546" s="225"/>
      <c r="Z546" s="225"/>
      <c r="AA546" s="225"/>
      <c r="AB546" s="226"/>
      <c r="AC546" s="226"/>
      <c r="AD546" s="226"/>
      <c r="AE546" s="226"/>
      <c r="AF546" s="226"/>
      <c r="AG546" s="226"/>
      <c r="AH546" s="226"/>
      <c r="AI546" s="226"/>
      <c r="AJ546" s="226"/>
    </row>
    <row r="547" spans="11:36" ht="15.75" customHeight="1">
      <c r="K547" s="225"/>
      <c r="L547" s="225"/>
      <c r="M547" s="225"/>
      <c r="N547" s="225"/>
      <c r="O547" s="225"/>
      <c r="P547" s="225"/>
      <c r="Q547" s="225"/>
      <c r="R547" s="225"/>
      <c r="S547" s="225"/>
      <c r="T547" s="225"/>
      <c r="U547" s="225"/>
      <c r="V547" s="225"/>
      <c r="W547" s="225"/>
      <c r="X547" s="225"/>
      <c r="Y547" s="225"/>
      <c r="Z547" s="225"/>
      <c r="AA547" s="225"/>
      <c r="AB547" s="226"/>
      <c r="AC547" s="226"/>
      <c r="AD547" s="226"/>
      <c r="AE547" s="226"/>
      <c r="AF547" s="226"/>
      <c r="AG547" s="226"/>
      <c r="AH547" s="226"/>
      <c r="AI547" s="226"/>
      <c r="AJ547" s="226"/>
    </row>
    <row r="548" spans="11:36" ht="15.75" customHeight="1">
      <c r="K548" s="225"/>
      <c r="L548" s="225"/>
      <c r="M548" s="225"/>
      <c r="N548" s="225"/>
      <c r="O548" s="225"/>
      <c r="P548" s="225"/>
      <c r="Q548" s="225"/>
      <c r="R548" s="225"/>
      <c r="S548" s="225"/>
      <c r="T548" s="225"/>
      <c r="U548" s="225"/>
      <c r="V548" s="225"/>
      <c r="W548" s="225"/>
      <c r="X548" s="225"/>
      <c r="Y548" s="225"/>
      <c r="Z548" s="225"/>
      <c r="AA548" s="225"/>
      <c r="AB548" s="226"/>
      <c r="AC548" s="226"/>
      <c r="AD548" s="226"/>
      <c r="AE548" s="226"/>
      <c r="AF548" s="226"/>
      <c r="AG548" s="226"/>
      <c r="AH548" s="226"/>
      <c r="AI548" s="226"/>
      <c r="AJ548" s="226"/>
    </row>
    <row r="549" spans="11:36" ht="15.75" customHeight="1">
      <c r="K549" s="225"/>
      <c r="L549" s="225"/>
      <c r="M549" s="225"/>
      <c r="N549" s="225"/>
      <c r="O549" s="225"/>
      <c r="P549" s="225"/>
      <c r="Q549" s="225"/>
      <c r="R549" s="225"/>
      <c r="S549" s="225"/>
      <c r="T549" s="225"/>
      <c r="U549" s="225"/>
      <c r="V549" s="225"/>
      <c r="W549" s="225"/>
      <c r="X549" s="225"/>
      <c r="Y549" s="225"/>
      <c r="Z549" s="225"/>
      <c r="AA549" s="225"/>
      <c r="AB549" s="226"/>
      <c r="AC549" s="226"/>
      <c r="AD549" s="226"/>
      <c r="AE549" s="226"/>
      <c r="AF549" s="226"/>
      <c r="AG549" s="226"/>
      <c r="AH549" s="226"/>
      <c r="AI549" s="226"/>
      <c r="AJ549" s="226"/>
    </row>
    <row r="550" spans="11:36" ht="15.75" customHeight="1">
      <c r="K550" s="225"/>
      <c r="L550" s="225"/>
      <c r="M550" s="225"/>
      <c r="N550" s="225"/>
      <c r="O550" s="225"/>
      <c r="P550" s="225"/>
      <c r="Q550" s="225"/>
      <c r="R550" s="225"/>
      <c r="S550" s="225"/>
      <c r="T550" s="225"/>
      <c r="U550" s="225"/>
      <c r="V550" s="225"/>
      <c r="W550" s="225"/>
      <c r="X550" s="225"/>
      <c r="Y550" s="225"/>
      <c r="Z550" s="225"/>
      <c r="AA550" s="225"/>
      <c r="AB550" s="226"/>
      <c r="AC550" s="226"/>
      <c r="AD550" s="226"/>
      <c r="AE550" s="226"/>
      <c r="AF550" s="226"/>
      <c r="AG550" s="226"/>
      <c r="AH550" s="226"/>
      <c r="AI550" s="226"/>
      <c r="AJ550" s="226"/>
    </row>
    <row r="551" spans="11:36" ht="15.75" customHeight="1">
      <c r="K551" s="225"/>
      <c r="L551" s="225"/>
      <c r="M551" s="225"/>
      <c r="N551" s="225"/>
      <c r="O551" s="225"/>
      <c r="P551" s="225"/>
      <c r="Q551" s="225"/>
      <c r="R551" s="225"/>
      <c r="S551" s="225"/>
      <c r="T551" s="225"/>
      <c r="U551" s="225"/>
      <c r="V551" s="225"/>
      <c r="W551" s="225"/>
      <c r="X551" s="225"/>
      <c r="Y551" s="225"/>
      <c r="Z551" s="225"/>
      <c r="AA551" s="225"/>
      <c r="AB551" s="226"/>
      <c r="AC551" s="226"/>
      <c r="AD551" s="226"/>
      <c r="AE551" s="226"/>
      <c r="AF551" s="226"/>
      <c r="AG551" s="226"/>
      <c r="AH551" s="226"/>
      <c r="AI551" s="226"/>
      <c r="AJ551" s="226"/>
    </row>
    <row r="552" spans="11:36" ht="15.75" customHeight="1">
      <c r="K552" s="225"/>
      <c r="L552" s="225"/>
      <c r="M552" s="225"/>
      <c r="N552" s="225"/>
      <c r="O552" s="225"/>
      <c r="P552" s="225"/>
      <c r="Q552" s="225"/>
      <c r="R552" s="225"/>
      <c r="S552" s="225"/>
      <c r="T552" s="225"/>
      <c r="U552" s="225"/>
      <c r="V552" s="225"/>
      <c r="W552" s="225"/>
      <c r="X552" s="225"/>
      <c r="Y552" s="225"/>
      <c r="Z552" s="225"/>
      <c r="AA552" s="225"/>
      <c r="AB552" s="226"/>
      <c r="AC552" s="226"/>
      <c r="AD552" s="226"/>
      <c r="AE552" s="226"/>
      <c r="AF552" s="226"/>
      <c r="AG552" s="226"/>
      <c r="AH552" s="226"/>
      <c r="AI552" s="226"/>
      <c r="AJ552" s="226"/>
    </row>
    <row r="553" spans="11:36" ht="15.75" customHeight="1">
      <c r="K553" s="225"/>
      <c r="L553" s="225"/>
      <c r="M553" s="225"/>
      <c r="N553" s="225"/>
      <c r="O553" s="225"/>
      <c r="P553" s="225"/>
      <c r="Q553" s="225"/>
      <c r="R553" s="225"/>
      <c r="S553" s="225"/>
      <c r="T553" s="225"/>
      <c r="U553" s="225"/>
      <c r="V553" s="225"/>
      <c r="W553" s="225"/>
      <c r="X553" s="225"/>
      <c r="Y553" s="225"/>
      <c r="Z553" s="225"/>
      <c r="AA553" s="225"/>
      <c r="AB553" s="226"/>
      <c r="AC553" s="226"/>
      <c r="AD553" s="226"/>
      <c r="AE553" s="226"/>
      <c r="AF553" s="226"/>
      <c r="AG553" s="226"/>
      <c r="AH553" s="226"/>
      <c r="AI553" s="226"/>
      <c r="AJ553" s="226"/>
    </row>
    <row r="554" spans="11:36" ht="15.75" customHeight="1">
      <c r="K554" s="225"/>
      <c r="L554" s="225"/>
      <c r="M554" s="225"/>
      <c r="N554" s="225"/>
      <c r="O554" s="225"/>
      <c r="P554" s="225"/>
      <c r="Q554" s="225"/>
      <c r="R554" s="225"/>
      <c r="S554" s="225"/>
      <c r="T554" s="225"/>
      <c r="U554" s="225"/>
      <c r="V554" s="225"/>
      <c r="W554" s="225"/>
      <c r="X554" s="225"/>
      <c r="Y554" s="225"/>
      <c r="Z554" s="225"/>
      <c r="AA554" s="225"/>
      <c r="AB554" s="226"/>
      <c r="AC554" s="226"/>
      <c r="AD554" s="226"/>
      <c r="AE554" s="226"/>
      <c r="AF554" s="226"/>
      <c r="AG554" s="226"/>
      <c r="AH554" s="226"/>
      <c r="AI554" s="226"/>
      <c r="AJ554" s="226"/>
    </row>
    <row r="555" spans="11:36" ht="15.75" customHeight="1">
      <c r="K555" s="225"/>
      <c r="L555" s="225"/>
      <c r="M555" s="225"/>
      <c r="N555" s="225"/>
      <c r="O555" s="225"/>
      <c r="P555" s="225"/>
      <c r="Q555" s="225"/>
      <c r="R555" s="225"/>
      <c r="S555" s="225"/>
      <c r="T555" s="225"/>
      <c r="U555" s="225"/>
      <c r="V555" s="225"/>
      <c r="W555" s="225"/>
      <c r="X555" s="225"/>
      <c r="Y555" s="225"/>
      <c r="Z555" s="225"/>
      <c r="AA555" s="225"/>
      <c r="AB555" s="226"/>
      <c r="AC555" s="226"/>
      <c r="AD555" s="226"/>
      <c r="AE555" s="226"/>
      <c r="AF555" s="226"/>
      <c r="AG555" s="226"/>
      <c r="AH555" s="226"/>
      <c r="AI555" s="226"/>
      <c r="AJ555" s="226"/>
    </row>
    <row r="556" spans="11:36" ht="15.75" customHeight="1">
      <c r="K556" s="225"/>
      <c r="L556" s="225"/>
      <c r="M556" s="225"/>
      <c r="N556" s="225"/>
      <c r="O556" s="225"/>
      <c r="P556" s="225"/>
      <c r="Q556" s="225"/>
      <c r="R556" s="225"/>
      <c r="S556" s="225"/>
      <c r="T556" s="225"/>
      <c r="U556" s="225"/>
      <c r="V556" s="225"/>
      <c r="W556" s="225"/>
      <c r="X556" s="225"/>
      <c r="Y556" s="225"/>
      <c r="Z556" s="225"/>
      <c r="AA556" s="225"/>
      <c r="AB556" s="226"/>
      <c r="AC556" s="226"/>
      <c r="AD556" s="226"/>
      <c r="AE556" s="226"/>
      <c r="AF556" s="226"/>
      <c r="AG556" s="226"/>
      <c r="AH556" s="226"/>
      <c r="AI556" s="226"/>
      <c r="AJ556" s="226"/>
    </row>
    <row r="557" spans="11:36" ht="15.75" customHeight="1">
      <c r="K557" s="225"/>
      <c r="L557" s="225"/>
      <c r="M557" s="225"/>
      <c r="N557" s="225"/>
      <c r="O557" s="225"/>
      <c r="P557" s="225"/>
      <c r="Q557" s="225"/>
      <c r="R557" s="225"/>
      <c r="S557" s="225"/>
      <c r="T557" s="225"/>
      <c r="U557" s="225"/>
      <c r="V557" s="225"/>
      <c r="W557" s="225"/>
      <c r="X557" s="225"/>
      <c r="Y557" s="225"/>
      <c r="Z557" s="225"/>
      <c r="AA557" s="225"/>
      <c r="AB557" s="226"/>
      <c r="AC557" s="226"/>
      <c r="AD557" s="226"/>
      <c r="AE557" s="226"/>
      <c r="AF557" s="226"/>
      <c r="AG557" s="226"/>
      <c r="AH557" s="226"/>
      <c r="AI557" s="226"/>
      <c r="AJ557" s="226"/>
    </row>
    <row r="558" spans="11:36" ht="15.75" customHeight="1">
      <c r="K558" s="225"/>
      <c r="L558" s="225"/>
      <c r="M558" s="225"/>
      <c r="N558" s="225"/>
      <c r="O558" s="225"/>
      <c r="P558" s="225"/>
      <c r="Q558" s="225"/>
      <c r="R558" s="225"/>
      <c r="S558" s="225"/>
      <c r="T558" s="225"/>
      <c r="U558" s="225"/>
      <c r="V558" s="225"/>
      <c r="W558" s="225"/>
      <c r="X558" s="225"/>
      <c r="Y558" s="225"/>
      <c r="Z558" s="225"/>
      <c r="AA558" s="225"/>
      <c r="AB558" s="226"/>
      <c r="AC558" s="226"/>
      <c r="AD558" s="226"/>
      <c r="AE558" s="226"/>
      <c r="AF558" s="226"/>
      <c r="AG558" s="226"/>
      <c r="AH558" s="226"/>
      <c r="AI558" s="226"/>
      <c r="AJ558" s="226"/>
    </row>
    <row r="559" spans="11:36" ht="15.75" customHeight="1">
      <c r="K559" s="225"/>
      <c r="L559" s="225"/>
      <c r="M559" s="225"/>
      <c r="N559" s="225"/>
      <c r="O559" s="225"/>
      <c r="P559" s="225"/>
      <c r="Q559" s="225"/>
      <c r="R559" s="225"/>
      <c r="S559" s="225"/>
      <c r="T559" s="225"/>
      <c r="U559" s="225"/>
      <c r="V559" s="225"/>
      <c r="W559" s="225"/>
      <c r="X559" s="225"/>
      <c r="Y559" s="225"/>
      <c r="Z559" s="225"/>
      <c r="AA559" s="225"/>
      <c r="AB559" s="226"/>
      <c r="AC559" s="226"/>
      <c r="AD559" s="226"/>
      <c r="AE559" s="226"/>
      <c r="AF559" s="226"/>
      <c r="AG559" s="226"/>
      <c r="AH559" s="226"/>
      <c r="AI559" s="226"/>
      <c r="AJ559" s="226"/>
    </row>
    <row r="560" spans="11:36" ht="15.75" customHeight="1">
      <c r="K560" s="225"/>
      <c r="L560" s="225"/>
      <c r="M560" s="225"/>
      <c r="N560" s="225"/>
      <c r="O560" s="225"/>
      <c r="P560" s="225"/>
      <c r="Q560" s="225"/>
      <c r="R560" s="225"/>
      <c r="S560" s="225"/>
      <c r="T560" s="225"/>
      <c r="U560" s="225"/>
      <c r="V560" s="225"/>
      <c r="W560" s="225"/>
      <c r="X560" s="225"/>
      <c r="Y560" s="225"/>
      <c r="Z560" s="225"/>
      <c r="AA560" s="225"/>
      <c r="AB560" s="226"/>
      <c r="AC560" s="226"/>
      <c r="AD560" s="226"/>
      <c r="AE560" s="226"/>
      <c r="AF560" s="226"/>
      <c r="AG560" s="226"/>
      <c r="AH560" s="226"/>
      <c r="AI560" s="226"/>
      <c r="AJ560" s="226"/>
    </row>
    <row r="561" spans="11:36" ht="15.75" customHeight="1">
      <c r="K561" s="225"/>
      <c r="L561" s="225"/>
      <c r="M561" s="225"/>
      <c r="N561" s="225"/>
      <c r="O561" s="225"/>
      <c r="P561" s="225"/>
      <c r="Q561" s="225"/>
      <c r="R561" s="225"/>
      <c r="S561" s="225"/>
      <c r="T561" s="225"/>
      <c r="U561" s="225"/>
      <c r="V561" s="225"/>
      <c r="W561" s="225"/>
      <c r="X561" s="225"/>
      <c r="Y561" s="225"/>
      <c r="Z561" s="225"/>
      <c r="AA561" s="225"/>
      <c r="AB561" s="226"/>
      <c r="AC561" s="226"/>
      <c r="AD561" s="226"/>
      <c r="AE561" s="226"/>
      <c r="AF561" s="226"/>
      <c r="AG561" s="226"/>
      <c r="AH561" s="226"/>
      <c r="AI561" s="226"/>
      <c r="AJ561" s="226"/>
    </row>
    <row r="562" spans="11:36" ht="15.75" customHeight="1">
      <c r="K562" s="225"/>
      <c r="L562" s="225"/>
      <c r="M562" s="225"/>
      <c r="N562" s="225"/>
      <c r="O562" s="225"/>
      <c r="P562" s="225"/>
      <c r="Q562" s="225"/>
      <c r="R562" s="225"/>
      <c r="S562" s="225"/>
      <c r="T562" s="225"/>
      <c r="U562" s="225"/>
      <c r="V562" s="225"/>
      <c r="W562" s="225"/>
      <c r="X562" s="225"/>
      <c r="Y562" s="225"/>
      <c r="Z562" s="225"/>
      <c r="AA562" s="225"/>
      <c r="AB562" s="226"/>
      <c r="AC562" s="226"/>
      <c r="AD562" s="226"/>
      <c r="AE562" s="226"/>
      <c r="AF562" s="226"/>
      <c r="AG562" s="226"/>
      <c r="AH562" s="226"/>
      <c r="AI562" s="226"/>
      <c r="AJ562" s="226"/>
    </row>
    <row r="563" spans="11:36" ht="15.75" customHeight="1">
      <c r="K563" s="225"/>
      <c r="L563" s="225"/>
      <c r="M563" s="225"/>
      <c r="N563" s="225"/>
      <c r="O563" s="225"/>
      <c r="P563" s="225"/>
      <c r="Q563" s="225"/>
      <c r="R563" s="225"/>
      <c r="S563" s="225"/>
      <c r="T563" s="225"/>
      <c r="U563" s="225"/>
      <c r="V563" s="225"/>
      <c r="W563" s="225"/>
      <c r="X563" s="225"/>
      <c r="Y563" s="225"/>
      <c r="Z563" s="225"/>
      <c r="AA563" s="225"/>
      <c r="AB563" s="226"/>
      <c r="AC563" s="226"/>
      <c r="AD563" s="226"/>
      <c r="AE563" s="226"/>
      <c r="AF563" s="226"/>
      <c r="AG563" s="226"/>
      <c r="AH563" s="226"/>
      <c r="AI563" s="226"/>
      <c r="AJ563" s="226"/>
    </row>
    <row r="564" spans="11:36" ht="15.75" customHeight="1">
      <c r="K564" s="225"/>
      <c r="L564" s="225"/>
      <c r="M564" s="225"/>
      <c r="N564" s="225"/>
      <c r="O564" s="225"/>
      <c r="P564" s="225"/>
      <c r="Q564" s="225"/>
      <c r="R564" s="225"/>
      <c r="S564" s="225"/>
      <c r="T564" s="225"/>
      <c r="U564" s="225"/>
      <c r="V564" s="225"/>
      <c r="W564" s="225"/>
      <c r="X564" s="225"/>
      <c r="Y564" s="225"/>
      <c r="Z564" s="225"/>
      <c r="AA564" s="225"/>
      <c r="AB564" s="226"/>
      <c r="AC564" s="226"/>
      <c r="AD564" s="226"/>
      <c r="AE564" s="226"/>
      <c r="AF564" s="226"/>
      <c r="AG564" s="226"/>
      <c r="AH564" s="226"/>
      <c r="AI564" s="226"/>
      <c r="AJ564" s="226"/>
    </row>
    <row r="565" spans="11:36" ht="15.75" customHeight="1">
      <c r="K565" s="225"/>
      <c r="L565" s="225"/>
      <c r="M565" s="225"/>
      <c r="N565" s="225"/>
      <c r="O565" s="225"/>
      <c r="P565" s="225"/>
      <c r="Q565" s="225"/>
      <c r="R565" s="225"/>
      <c r="S565" s="225"/>
      <c r="T565" s="225"/>
      <c r="U565" s="225"/>
      <c r="V565" s="225"/>
      <c r="W565" s="225"/>
      <c r="X565" s="225"/>
      <c r="Y565" s="225"/>
      <c r="Z565" s="225"/>
      <c r="AA565" s="225"/>
      <c r="AB565" s="226"/>
      <c r="AC565" s="226"/>
      <c r="AD565" s="226"/>
      <c r="AE565" s="226"/>
      <c r="AF565" s="226"/>
      <c r="AG565" s="226"/>
      <c r="AH565" s="226"/>
      <c r="AI565" s="226"/>
      <c r="AJ565" s="226"/>
    </row>
    <row r="566" spans="11:36" ht="15.75" customHeight="1">
      <c r="K566" s="225"/>
      <c r="L566" s="225"/>
      <c r="M566" s="225"/>
      <c r="N566" s="225"/>
      <c r="O566" s="225"/>
      <c r="P566" s="225"/>
      <c r="Q566" s="225"/>
      <c r="R566" s="225"/>
      <c r="S566" s="225"/>
      <c r="T566" s="225"/>
      <c r="U566" s="225"/>
      <c r="V566" s="225"/>
      <c r="W566" s="225"/>
      <c r="X566" s="225"/>
      <c r="Y566" s="225"/>
      <c r="Z566" s="225"/>
      <c r="AA566" s="225"/>
      <c r="AB566" s="226"/>
      <c r="AC566" s="226"/>
      <c r="AD566" s="226"/>
      <c r="AE566" s="226"/>
      <c r="AF566" s="226"/>
      <c r="AG566" s="226"/>
      <c r="AH566" s="226"/>
      <c r="AI566" s="226"/>
      <c r="AJ566" s="226"/>
    </row>
    <row r="567" spans="11:36" ht="15.75" customHeight="1">
      <c r="K567" s="225"/>
      <c r="L567" s="225"/>
      <c r="M567" s="225"/>
      <c r="N567" s="225"/>
      <c r="O567" s="225"/>
      <c r="P567" s="225"/>
      <c r="Q567" s="225"/>
      <c r="R567" s="225"/>
      <c r="S567" s="225"/>
      <c r="T567" s="225"/>
      <c r="U567" s="225"/>
      <c r="V567" s="225"/>
      <c r="W567" s="225"/>
      <c r="X567" s="225"/>
      <c r="Y567" s="225"/>
      <c r="Z567" s="225"/>
      <c r="AA567" s="225"/>
      <c r="AB567" s="226"/>
      <c r="AC567" s="226"/>
      <c r="AD567" s="226"/>
      <c r="AE567" s="226"/>
      <c r="AF567" s="226"/>
      <c r="AG567" s="226"/>
      <c r="AH567" s="226"/>
      <c r="AI567" s="226"/>
      <c r="AJ567" s="226"/>
    </row>
    <row r="568" spans="11:36" ht="15.75" customHeight="1">
      <c r="K568" s="225"/>
      <c r="L568" s="225"/>
      <c r="M568" s="225"/>
      <c r="N568" s="225"/>
      <c r="O568" s="225"/>
      <c r="P568" s="225"/>
      <c r="Q568" s="225"/>
      <c r="R568" s="225"/>
      <c r="S568" s="225"/>
      <c r="T568" s="225"/>
      <c r="U568" s="225"/>
      <c r="V568" s="225"/>
      <c r="W568" s="225"/>
      <c r="X568" s="225"/>
      <c r="Y568" s="225"/>
      <c r="Z568" s="225"/>
      <c r="AA568" s="225"/>
      <c r="AB568" s="226"/>
      <c r="AC568" s="226"/>
      <c r="AD568" s="226"/>
      <c r="AE568" s="226"/>
      <c r="AF568" s="226"/>
      <c r="AG568" s="226"/>
      <c r="AH568" s="226"/>
      <c r="AI568" s="226"/>
      <c r="AJ568" s="226"/>
    </row>
    <row r="569" spans="11:36" ht="15.75" customHeight="1">
      <c r="K569" s="225"/>
      <c r="L569" s="225"/>
      <c r="M569" s="225"/>
      <c r="N569" s="225"/>
      <c r="O569" s="225"/>
      <c r="P569" s="225"/>
      <c r="Q569" s="225"/>
      <c r="R569" s="225"/>
      <c r="S569" s="225"/>
      <c r="T569" s="225"/>
      <c r="U569" s="225"/>
      <c r="V569" s="225"/>
      <c r="W569" s="225"/>
      <c r="X569" s="225"/>
      <c r="Y569" s="225"/>
      <c r="Z569" s="225"/>
      <c r="AA569" s="225"/>
      <c r="AB569" s="226"/>
      <c r="AC569" s="226"/>
      <c r="AD569" s="226"/>
      <c r="AE569" s="226"/>
      <c r="AF569" s="226"/>
      <c r="AG569" s="226"/>
      <c r="AH569" s="226"/>
      <c r="AI569" s="226"/>
      <c r="AJ569" s="226"/>
    </row>
    <row r="570" spans="11:36" ht="15.75" customHeight="1">
      <c r="K570" s="225"/>
      <c r="L570" s="225"/>
      <c r="M570" s="225"/>
      <c r="N570" s="225"/>
      <c r="O570" s="225"/>
      <c r="P570" s="225"/>
      <c r="Q570" s="225"/>
      <c r="R570" s="225"/>
      <c r="S570" s="225"/>
      <c r="T570" s="225"/>
      <c r="U570" s="225"/>
      <c r="V570" s="225"/>
      <c r="W570" s="225"/>
      <c r="X570" s="225"/>
      <c r="Y570" s="225"/>
      <c r="Z570" s="225"/>
      <c r="AA570" s="225"/>
      <c r="AB570" s="226"/>
      <c r="AC570" s="226"/>
      <c r="AD570" s="226"/>
      <c r="AE570" s="226"/>
      <c r="AF570" s="226"/>
      <c r="AG570" s="226"/>
      <c r="AH570" s="226"/>
      <c r="AI570" s="226"/>
      <c r="AJ570" s="226"/>
    </row>
    <row r="571" spans="11:36" ht="15.75" customHeight="1">
      <c r="K571" s="225"/>
      <c r="L571" s="225"/>
      <c r="M571" s="225"/>
      <c r="N571" s="225"/>
      <c r="O571" s="225"/>
      <c r="P571" s="225"/>
      <c r="Q571" s="225"/>
      <c r="R571" s="225"/>
      <c r="S571" s="225"/>
      <c r="T571" s="225"/>
      <c r="U571" s="225"/>
      <c r="V571" s="225"/>
      <c r="W571" s="225"/>
      <c r="X571" s="225"/>
      <c r="Y571" s="225"/>
      <c r="Z571" s="225"/>
      <c r="AA571" s="225"/>
      <c r="AB571" s="226"/>
      <c r="AC571" s="226"/>
      <c r="AD571" s="226"/>
      <c r="AE571" s="226"/>
      <c r="AF571" s="226"/>
      <c r="AG571" s="226"/>
      <c r="AH571" s="226"/>
      <c r="AI571" s="226"/>
      <c r="AJ571" s="226"/>
    </row>
    <row r="572" spans="11:36" ht="15.75" customHeight="1">
      <c r="K572" s="225"/>
      <c r="L572" s="225"/>
      <c r="M572" s="225"/>
      <c r="N572" s="225"/>
      <c r="O572" s="225"/>
      <c r="P572" s="225"/>
      <c r="Q572" s="225"/>
      <c r="R572" s="225"/>
      <c r="S572" s="225"/>
      <c r="T572" s="225"/>
      <c r="U572" s="225"/>
      <c r="V572" s="225"/>
      <c r="W572" s="225"/>
      <c r="X572" s="225"/>
      <c r="Y572" s="225"/>
      <c r="Z572" s="225"/>
      <c r="AA572" s="225"/>
      <c r="AB572" s="226"/>
      <c r="AC572" s="226"/>
      <c r="AD572" s="226"/>
      <c r="AE572" s="226"/>
      <c r="AF572" s="226"/>
      <c r="AG572" s="226"/>
      <c r="AH572" s="226"/>
      <c r="AI572" s="226"/>
      <c r="AJ572" s="226"/>
    </row>
    <row r="573" spans="11:36" ht="15.75" customHeight="1">
      <c r="K573" s="225"/>
      <c r="L573" s="225"/>
      <c r="M573" s="225"/>
      <c r="N573" s="225"/>
      <c r="O573" s="225"/>
      <c r="P573" s="225"/>
      <c r="Q573" s="225"/>
      <c r="R573" s="225"/>
      <c r="S573" s="225"/>
      <c r="T573" s="225"/>
      <c r="U573" s="225"/>
      <c r="V573" s="225"/>
      <c r="W573" s="225"/>
      <c r="X573" s="225"/>
      <c r="Y573" s="225"/>
      <c r="Z573" s="225"/>
      <c r="AA573" s="225"/>
      <c r="AB573" s="226"/>
      <c r="AC573" s="226"/>
      <c r="AD573" s="226"/>
      <c r="AE573" s="226"/>
      <c r="AF573" s="226"/>
      <c r="AG573" s="226"/>
      <c r="AH573" s="226"/>
      <c r="AI573" s="226"/>
      <c r="AJ573" s="226"/>
    </row>
    <row r="574" spans="11:36" ht="15.75" customHeight="1">
      <c r="K574" s="225"/>
      <c r="L574" s="225"/>
      <c r="M574" s="225"/>
      <c r="N574" s="225"/>
      <c r="O574" s="225"/>
      <c r="P574" s="225"/>
      <c r="Q574" s="225"/>
      <c r="R574" s="225"/>
      <c r="S574" s="225"/>
      <c r="T574" s="225"/>
      <c r="U574" s="225"/>
      <c r="V574" s="225"/>
      <c r="W574" s="225"/>
      <c r="X574" s="225"/>
      <c r="Y574" s="225"/>
      <c r="Z574" s="225"/>
      <c r="AA574" s="225"/>
      <c r="AB574" s="226"/>
      <c r="AC574" s="226"/>
      <c r="AD574" s="226"/>
      <c r="AE574" s="226"/>
      <c r="AF574" s="226"/>
      <c r="AG574" s="226"/>
      <c r="AH574" s="226"/>
      <c r="AI574" s="226"/>
      <c r="AJ574" s="226"/>
    </row>
    <row r="575" spans="11:36" ht="15.75" customHeight="1">
      <c r="K575" s="225"/>
      <c r="L575" s="225"/>
      <c r="M575" s="225"/>
      <c r="N575" s="225"/>
      <c r="O575" s="225"/>
      <c r="P575" s="225"/>
      <c r="Q575" s="225"/>
      <c r="R575" s="225"/>
      <c r="S575" s="225"/>
      <c r="T575" s="225"/>
      <c r="U575" s="225"/>
      <c r="V575" s="225"/>
      <c r="W575" s="225"/>
      <c r="X575" s="225"/>
      <c r="Y575" s="225"/>
      <c r="Z575" s="225"/>
      <c r="AA575" s="225"/>
      <c r="AB575" s="226"/>
      <c r="AC575" s="226"/>
      <c r="AD575" s="226"/>
      <c r="AE575" s="226"/>
      <c r="AF575" s="226"/>
      <c r="AG575" s="226"/>
      <c r="AH575" s="226"/>
      <c r="AI575" s="226"/>
      <c r="AJ575" s="226"/>
    </row>
    <row r="576" spans="11:36" ht="15.75" customHeight="1">
      <c r="K576" s="225"/>
      <c r="L576" s="225"/>
      <c r="M576" s="225"/>
      <c r="N576" s="225"/>
      <c r="O576" s="225"/>
      <c r="P576" s="225"/>
      <c r="Q576" s="225"/>
      <c r="R576" s="225"/>
      <c r="S576" s="225"/>
      <c r="T576" s="225"/>
      <c r="U576" s="225"/>
      <c r="V576" s="225"/>
      <c r="W576" s="225"/>
      <c r="X576" s="225"/>
      <c r="Y576" s="225"/>
      <c r="Z576" s="225"/>
      <c r="AA576" s="225"/>
      <c r="AB576" s="226"/>
      <c r="AC576" s="226"/>
      <c r="AD576" s="226"/>
      <c r="AE576" s="226"/>
      <c r="AF576" s="226"/>
      <c r="AG576" s="226"/>
      <c r="AH576" s="226"/>
      <c r="AI576" s="226"/>
      <c r="AJ576" s="226"/>
    </row>
    <row r="577" spans="11:36" ht="15.75" customHeight="1">
      <c r="K577" s="225"/>
      <c r="L577" s="225"/>
      <c r="M577" s="225"/>
      <c r="N577" s="225"/>
      <c r="O577" s="225"/>
      <c r="P577" s="225"/>
      <c r="Q577" s="225"/>
      <c r="R577" s="225"/>
      <c r="S577" s="225"/>
      <c r="T577" s="225"/>
      <c r="U577" s="225"/>
      <c r="V577" s="225"/>
      <c r="W577" s="225"/>
      <c r="X577" s="225"/>
      <c r="Y577" s="225"/>
      <c r="Z577" s="225"/>
      <c r="AA577" s="225"/>
      <c r="AB577" s="226"/>
      <c r="AC577" s="226"/>
      <c r="AD577" s="226"/>
      <c r="AE577" s="226"/>
      <c r="AF577" s="226"/>
      <c r="AG577" s="226"/>
      <c r="AH577" s="226"/>
      <c r="AI577" s="226"/>
      <c r="AJ577" s="226"/>
    </row>
    <row r="578" spans="11:36" ht="15.75" customHeight="1">
      <c r="K578" s="225"/>
      <c r="L578" s="225"/>
      <c r="M578" s="225"/>
      <c r="N578" s="225"/>
      <c r="O578" s="225"/>
      <c r="P578" s="225"/>
      <c r="Q578" s="225"/>
      <c r="R578" s="225"/>
      <c r="S578" s="225"/>
      <c r="T578" s="225"/>
      <c r="U578" s="225"/>
      <c r="V578" s="225"/>
      <c r="W578" s="225"/>
      <c r="X578" s="225"/>
      <c r="Y578" s="225"/>
      <c r="Z578" s="225"/>
      <c r="AA578" s="225"/>
      <c r="AB578" s="226"/>
      <c r="AC578" s="226"/>
      <c r="AD578" s="226"/>
      <c r="AE578" s="226"/>
      <c r="AF578" s="226"/>
      <c r="AG578" s="226"/>
      <c r="AH578" s="226"/>
      <c r="AI578" s="226"/>
      <c r="AJ578" s="226"/>
    </row>
    <row r="579" spans="11:36" ht="15.75" customHeight="1">
      <c r="K579" s="225"/>
      <c r="L579" s="225"/>
      <c r="M579" s="225"/>
      <c r="N579" s="225"/>
      <c r="O579" s="225"/>
      <c r="P579" s="225"/>
      <c r="Q579" s="225"/>
      <c r="R579" s="225"/>
      <c r="S579" s="225"/>
      <c r="T579" s="225"/>
      <c r="U579" s="225"/>
      <c r="V579" s="225"/>
      <c r="W579" s="225"/>
      <c r="X579" s="225"/>
      <c r="Y579" s="225"/>
      <c r="Z579" s="225"/>
      <c r="AA579" s="225"/>
      <c r="AB579" s="226"/>
      <c r="AC579" s="226"/>
      <c r="AD579" s="226"/>
      <c r="AE579" s="226"/>
      <c r="AF579" s="226"/>
      <c r="AG579" s="226"/>
      <c r="AH579" s="226"/>
      <c r="AI579" s="226"/>
      <c r="AJ579" s="226"/>
    </row>
    <row r="580" spans="11:36" ht="15.75" customHeight="1">
      <c r="K580" s="225"/>
      <c r="L580" s="225"/>
      <c r="M580" s="225"/>
      <c r="N580" s="225"/>
      <c r="O580" s="225"/>
      <c r="P580" s="225"/>
      <c r="Q580" s="225"/>
      <c r="R580" s="225"/>
      <c r="S580" s="225"/>
      <c r="T580" s="225"/>
      <c r="U580" s="225"/>
      <c r="V580" s="225"/>
      <c r="W580" s="225"/>
      <c r="X580" s="225"/>
      <c r="Y580" s="225"/>
      <c r="Z580" s="225"/>
      <c r="AA580" s="225"/>
      <c r="AB580" s="226"/>
      <c r="AC580" s="226"/>
      <c r="AD580" s="226"/>
      <c r="AE580" s="226"/>
      <c r="AF580" s="226"/>
      <c r="AG580" s="226"/>
      <c r="AH580" s="226"/>
      <c r="AI580" s="226"/>
      <c r="AJ580" s="226"/>
    </row>
    <row r="581" spans="11:36" ht="15.75" customHeight="1">
      <c r="K581" s="225"/>
      <c r="L581" s="225"/>
      <c r="M581" s="225"/>
      <c r="N581" s="225"/>
      <c r="O581" s="225"/>
      <c r="P581" s="225"/>
      <c r="Q581" s="225"/>
      <c r="R581" s="225"/>
      <c r="S581" s="225"/>
      <c r="T581" s="225"/>
      <c r="U581" s="225"/>
      <c r="V581" s="225"/>
      <c r="W581" s="225"/>
      <c r="X581" s="225"/>
      <c r="Y581" s="225"/>
      <c r="Z581" s="225"/>
      <c r="AA581" s="225"/>
      <c r="AB581" s="226"/>
      <c r="AC581" s="226"/>
      <c r="AD581" s="226"/>
      <c r="AE581" s="226"/>
      <c r="AF581" s="226"/>
      <c r="AG581" s="226"/>
      <c r="AH581" s="226"/>
      <c r="AI581" s="226"/>
      <c r="AJ581" s="226"/>
    </row>
    <row r="582" spans="11:36" ht="15.75" customHeight="1">
      <c r="K582" s="225"/>
      <c r="L582" s="225"/>
      <c r="M582" s="225"/>
      <c r="N582" s="225"/>
      <c r="O582" s="225"/>
      <c r="P582" s="225"/>
      <c r="Q582" s="225"/>
      <c r="R582" s="225"/>
      <c r="S582" s="225"/>
      <c r="T582" s="225"/>
      <c r="U582" s="225"/>
      <c r="V582" s="225"/>
      <c r="W582" s="225"/>
      <c r="X582" s="225"/>
      <c r="Y582" s="225"/>
      <c r="Z582" s="225"/>
      <c r="AA582" s="225"/>
      <c r="AB582" s="226"/>
      <c r="AC582" s="226"/>
      <c r="AD582" s="226"/>
      <c r="AE582" s="226"/>
      <c r="AF582" s="226"/>
      <c r="AG582" s="226"/>
      <c r="AH582" s="226"/>
      <c r="AI582" s="226"/>
      <c r="AJ582" s="226"/>
    </row>
    <row r="583" spans="11:36" ht="15.75" customHeight="1">
      <c r="K583" s="225"/>
      <c r="L583" s="225"/>
      <c r="M583" s="225"/>
      <c r="N583" s="225"/>
      <c r="O583" s="225"/>
      <c r="P583" s="225"/>
      <c r="Q583" s="225"/>
      <c r="R583" s="225"/>
      <c r="S583" s="225"/>
      <c r="T583" s="225"/>
      <c r="U583" s="225"/>
      <c r="V583" s="225"/>
      <c r="W583" s="225"/>
      <c r="X583" s="225"/>
      <c r="Y583" s="225"/>
      <c r="Z583" s="225"/>
      <c r="AA583" s="225"/>
      <c r="AB583" s="226"/>
      <c r="AC583" s="226"/>
      <c r="AD583" s="226"/>
      <c r="AE583" s="226"/>
      <c r="AF583" s="226"/>
      <c r="AG583" s="226"/>
      <c r="AH583" s="226"/>
      <c r="AI583" s="226"/>
      <c r="AJ583" s="226"/>
    </row>
    <row r="584" spans="11:36" ht="15.75" customHeight="1">
      <c r="K584" s="225"/>
      <c r="L584" s="225"/>
      <c r="M584" s="225"/>
      <c r="N584" s="225"/>
      <c r="O584" s="225"/>
      <c r="P584" s="225"/>
      <c r="Q584" s="225"/>
      <c r="R584" s="225"/>
      <c r="S584" s="225"/>
      <c r="T584" s="225"/>
      <c r="U584" s="225"/>
      <c r="V584" s="225"/>
      <c r="W584" s="225"/>
      <c r="X584" s="225"/>
      <c r="Y584" s="225"/>
      <c r="Z584" s="225"/>
      <c r="AA584" s="225"/>
      <c r="AB584" s="226"/>
      <c r="AC584" s="226"/>
      <c r="AD584" s="226"/>
      <c r="AE584" s="226"/>
      <c r="AF584" s="226"/>
      <c r="AG584" s="226"/>
      <c r="AH584" s="226"/>
      <c r="AI584" s="226"/>
      <c r="AJ584" s="226"/>
    </row>
    <row r="585" spans="11:36" ht="15.75" customHeight="1">
      <c r="K585" s="225"/>
      <c r="L585" s="225"/>
      <c r="M585" s="225"/>
      <c r="N585" s="225"/>
      <c r="O585" s="225"/>
      <c r="P585" s="225"/>
      <c r="Q585" s="225"/>
      <c r="R585" s="225"/>
      <c r="S585" s="225"/>
      <c r="T585" s="225"/>
      <c r="U585" s="225"/>
      <c r="V585" s="225"/>
      <c r="W585" s="225"/>
      <c r="X585" s="225"/>
      <c r="Y585" s="225"/>
      <c r="Z585" s="225"/>
      <c r="AA585" s="225"/>
      <c r="AB585" s="226"/>
      <c r="AC585" s="226"/>
      <c r="AD585" s="226"/>
      <c r="AE585" s="226"/>
      <c r="AF585" s="226"/>
      <c r="AG585" s="226"/>
      <c r="AH585" s="226"/>
      <c r="AI585" s="226"/>
      <c r="AJ585" s="226"/>
    </row>
    <row r="586" spans="11:36" ht="15.75" customHeight="1">
      <c r="K586" s="225"/>
      <c r="L586" s="225"/>
      <c r="M586" s="225"/>
      <c r="N586" s="225"/>
      <c r="O586" s="225"/>
      <c r="P586" s="225"/>
      <c r="Q586" s="225"/>
      <c r="R586" s="225"/>
      <c r="S586" s="225"/>
      <c r="T586" s="225"/>
      <c r="U586" s="225"/>
      <c r="V586" s="225"/>
      <c r="W586" s="225"/>
      <c r="X586" s="225"/>
      <c r="Y586" s="225"/>
      <c r="Z586" s="225"/>
      <c r="AA586" s="225"/>
      <c r="AB586" s="226"/>
      <c r="AC586" s="226"/>
      <c r="AD586" s="226"/>
      <c r="AE586" s="226"/>
      <c r="AF586" s="226"/>
      <c r="AG586" s="226"/>
      <c r="AH586" s="226"/>
      <c r="AI586" s="226"/>
      <c r="AJ586" s="226"/>
    </row>
    <row r="587" spans="11:36" ht="15.75" customHeight="1">
      <c r="K587" s="225"/>
      <c r="L587" s="225"/>
      <c r="M587" s="225"/>
      <c r="N587" s="225"/>
      <c r="O587" s="225"/>
      <c r="P587" s="225"/>
      <c r="Q587" s="225"/>
      <c r="R587" s="225"/>
      <c r="S587" s="225"/>
      <c r="T587" s="225"/>
      <c r="U587" s="225"/>
      <c r="V587" s="225"/>
      <c r="W587" s="225"/>
      <c r="X587" s="225"/>
      <c r="Y587" s="225"/>
      <c r="Z587" s="225"/>
      <c r="AA587" s="225"/>
      <c r="AB587" s="226"/>
      <c r="AC587" s="226"/>
      <c r="AD587" s="226"/>
      <c r="AE587" s="226"/>
      <c r="AF587" s="226"/>
      <c r="AG587" s="226"/>
      <c r="AH587" s="226"/>
      <c r="AI587" s="226"/>
      <c r="AJ587" s="226"/>
    </row>
    <row r="588" spans="11:36" ht="15.75" customHeight="1">
      <c r="K588" s="225"/>
      <c r="L588" s="225"/>
      <c r="M588" s="225"/>
      <c r="N588" s="225"/>
      <c r="O588" s="225"/>
      <c r="P588" s="225"/>
      <c r="Q588" s="225"/>
      <c r="R588" s="225"/>
      <c r="S588" s="225"/>
      <c r="T588" s="225"/>
      <c r="U588" s="225"/>
      <c r="V588" s="225"/>
      <c r="W588" s="225"/>
      <c r="X588" s="225"/>
      <c r="Y588" s="225"/>
      <c r="Z588" s="225"/>
      <c r="AA588" s="225"/>
      <c r="AB588" s="226"/>
      <c r="AC588" s="226"/>
      <c r="AD588" s="226"/>
      <c r="AE588" s="226"/>
      <c r="AF588" s="226"/>
      <c r="AG588" s="226"/>
      <c r="AH588" s="226"/>
      <c r="AI588" s="226"/>
      <c r="AJ588" s="226"/>
    </row>
    <row r="589" spans="11:36" ht="15.75" customHeight="1">
      <c r="K589" s="225"/>
      <c r="L589" s="225"/>
      <c r="M589" s="225"/>
      <c r="N589" s="225"/>
      <c r="O589" s="225"/>
      <c r="P589" s="225"/>
      <c r="Q589" s="225"/>
      <c r="R589" s="225"/>
      <c r="S589" s="225"/>
      <c r="T589" s="225"/>
      <c r="U589" s="225"/>
      <c r="V589" s="225"/>
      <c r="W589" s="225"/>
      <c r="X589" s="225"/>
      <c r="Y589" s="225"/>
      <c r="Z589" s="225"/>
      <c r="AA589" s="225"/>
      <c r="AB589" s="226"/>
      <c r="AC589" s="226"/>
      <c r="AD589" s="226"/>
      <c r="AE589" s="226"/>
      <c r="AF589" s="226"/>
      <c r="AG589" s="226"/>
      <c r="AH589" s="226"/>
      <c r="AI589" s="226"/>
      <c r="AJ589" s="226"/>
    </row>
    <row r="590" spans="11:36" ht="15.75" customHeight="1">
      <c r="K590" s="225"/>
      <c r="L590" s="225"/>
      <c r="M590" s="225"/>
      <c r="N590" s="225"/>
      <c r="O590" s="225"/>
      <c r="P590" s="225"/>
      <c r="Q590" s="225"/>
      <c r="R590" s="225"/>
      <c r="S590" s="225"/>
      <c r="T590" s="225"/>
      <c r="U590" s="225"/>
      <c r="V590" s="225"/>
      <c r="W590" s="225"/>
      <c r="X590" s="225"/>
      <c r="Y590" s="225"/>
      <c r="Z590" s="225"/>
      <c r="AA590" s="225"/>
      <c r="AB590" s="226"/>
      <c r="AC590" s="226"/>
      <c r="AD590" s="226"/>
      <c r="AE590" s="226"/>
      <c r="AF590" s="226"/>
      <c r="AG590" s="226"/>
      <c r="AH590" s="226"/>
      <c r="AI590" s="226"/>
      <c r="AJ590" s="226"/>
    </row>
    <row r="591" spans="11:36" ht="15.75" customHeight="1">
      <c r="K591" s="225"/>
      <c r="L591" s="225"/>
      <c r="M591" s="225"/>
      <c r="N591" s="225"/>
      <c r="O591" s="225"/>
      <c r="P591" s="225"/>
      <c r="Q591" s="225"/>
      <c r="R591" s="225"/>
      <c r="S591" s="225"/>
      <c r="T591" s="225"/>
      <c r="U591" s="225"/>
      <c r="V591" s="225"/>
      <c r="W591" s="225"/>
      <c r="X591" s="225"/>
      <c r="Y591" s="225"/>
      <c r="Z591" s="225"/>
      <c r="AA591" s="225"/>
      <c r="AB591" s="226"/>
      <c r="AC591" s="226"/>
      <c r="AD591" s="226"/>
      <c r="AE591" s="226"/>
      <c r="AF591" s="226"/>
      <c r="AG591" s="226"/>
      <c r="AH591" s="226"/>
      <c r="AI591" s="226"/>
      <c r="AJ591" s="226"/>
    </row>
    <row r="592" spans="11:36" ht="15.75" customHeight="1">
      <c r="K592" s="225"/>
      <c r="L592" s="225"/>
      <c r="M592" s="225"/>
      <c r="N592" s="225"/>
      <c r="O592" s="225"/>
      <c r="P592" s="225"/>
      <c r="Q592" s="225"/>
      <c r="R592" s="225"/>
      <c r="S592" s="225"/>
      <c r="T592" s="225"/>
      <c r="U592" s="225"/>
      <c r="V592" s="225"/>
      <c r="W592" s="225"/>
      <c r="X592" s="225"/>
      <c r="Y592" s="225"/>
      <c r="Z592" s="225"/>
      <c r="AA592" s="225"/>
      <c r="AB592" s="226"/>
      <c r="AC592" s="226"/>
      <c r="AD592" s="226"/>
      <c r="AE592" s="226"/>
      <c r="AF592" s="226"/>
      <c r="AG592" s="226"/>
      <c r="AH592" s="226"/>
      <c r="AI592" s="226"/>
      <c r="AJ592" s="226"/>
    </row>
    <row r="593" spans="11:36" ht="15.75" customHeight="1">
      <c r="K593" s="225"/>
      <c r="L593" s="225"/>
      <c r="M593" s="225"/>
      <c r="N593" s="225"/>
      <c r="O593" s="225"/>
      <c r="P593" s="225"/>
      <c r="Q593" s="225"/>
      <c r="R593" s="225"/>
      <c r="S593" s="225"/>
      <c r="T593" s="225"/>
      <c r="U593" s="225"/>
      <c r="V593" s="225"/>
      <c r="W593" s="225"/>
      <c r="X593" s="225"/>
      <c r="Y593" s="225"/>
      <c r="Z593" s="225"/>
      <c r="AA593" s="225"/>
      <c r="AB593" s="226"/>
      <c r="AC593" s="226"/>
      <c r="AD593" s="226"/>
      <c r="AE593" s="226"/>
      <c r="AF593" s="226"/>
      <c r="AG593" s="226"/>
      <c r="AH593" s="226"/>
      <c r="AI593" s="226"/>
      <c r="AJ593" s="226"/>
    </row>
    <row r="594" spans="11:36" ht="15.75" customHeight="1">
      <c r="K594" s="225"/>
      <c r="L594" s="225"/>
      <c r="M594" s="225"/>
      <c r="N594" s="225"/>
      <c r="O594" s="225"/>
      <c r="P594" s="225"/>
      <c r="Q594" s="225"/>
      <c r="R594" s="225"/>
      <c r="S594" s="225"/>
      <c r="T594" s="225"/>
      <c r="U594" s="225"/>
      <c r="V594" s="225"/>
      <c r="W594" s="225"/>
      <c r="X594" s="225"/>
      <c r="Y594" s="225"/>
      <c r="Z594" s="225"/>
      <c r="AA594" s="225"/>
      <c r="AB594" s="226"/>
      <c r="AC594" s="226"/>
      <c r="AD594" s="226"/>
      <c r="AE594" s="226"/>
      <c r="AF594" s="226"/>
      <c r="AG594" s="226"/>
      <c r="AH594" s="226"/>
      <c r="AI594" s="226"/>
      <c r="AJ594" s="226"/>
    </row>
    <row r="595" spans="11:36" ht="15.75" customHeight="1">
      <c r="K595" s="225"/>
      <c r="L595" s="225"/>
      <c r="M595" s="225"/>
      <c r="N595" s="225"/>
      <c r="O595" s="225"/>
      <c r="P595" s="225"/>
      <c r="Q595" s="225"/>
      <c r="R595" s="225"/>
      <c r="S595" s="225"/>
      <c r="T595" s="225"/>
      <c r="U595" s="225"/>
      <c r="V595" s="225"/>
      <c r="W595" s="225"/>
      <c r="X595" s="225"/>
      <c r="Y595" s="225"/>
      <c r="Z595" s="225"/>
      <c r="AA595" s="225"/>
      <c r="AB595" s="226"/>
      <c r="AC595" s="226"/>
      <c r="AD595" s="226"/>
      <c r="AE595" s="226"/>
      <c r="AF595" s="226"/>
      <c r="AG595" s="226"/>
      <c r="AH595" s="226"/>
      <c r="AI595" s="226"/>
      <c r="AJ595" s="226"/>
    </row>
    <row r="596" spans="11:36" ht="15.75" customHeight="1">
      <c r="K596" s="225"/>
      <c r="L596" s="225"/>
      <c r="M596" s="225"/>
      <c r="N596" s="225"/>
      <c r="O596" s="225"/>
      <c r="P596" s="225"/>
      <c r="Q596" s="225"/>
      <c r="R596" s="225"/>
      <c r="S596" s="225"/>
      <c r="T596" s="225"/>
      <c r="U596" s="225"/>
      <c r="V596" s="225"/>
      <c r="W596" s="225"/>
      <c r="X596" s="225"/>
      <c r="Y596" s="225"/>
      <c r="Z596" s="225"/>
      <c r="AA596" s="225"/>
      <c r="AB596" s="226"/>
      <c r="AC596" s="226"/>
      <c r="AD596" s="226"/>
      <c r="AE596" s="226"/>
      <c r="AF596" s="226"/>
      <c r="AG596" s="226"/>
      <c r="AH596" s="226"/>
      <c r="AI596" s="226"/>
      <c r="AJ596" s="226"/>
    </row>
    <row r="597" spans="11:36" ht="15.75" customHeight="1">
      <c r="K597" s="225"/>
      <c r="L597" s="225"/>
      <c r="M597" s="225"/>
      <c r="N597" s="225"/>
      <c r="O597" s="225"/>
      <c r="P597" s="225"/>
      <c r="Q597" s="225"/>
      <c r="R597" s="225"/>
      <c r="S597" s="225"/>
      <c r="T597" s="225"/>
      <c r="U597" s="225"/>
      <c r="V597" s="225"/>
      <c r="W597" s="225"/>
      <c r="X597" s="225"/>
      <c r="Y597" s="225"/>
      <c r="Z597" s="225"/>
      <c r="AA597" s="225"/>
      <c r="AB597" s="226"/>
      <c r="AC597" s="226"/>
      <c r="AD597" s="226"/>
      <c r="AE597" s="226"/>
      <c r="AF597" s="226"/>
      <c r="AG597" s="226"/>
      <c r="AH597" s="226"/>
      <c r="AI597" s="226"/>
      <c r="AJ597" s="226"/>
    </row>
    <row r="598" spans="11:36" ht="15.75" customHeight="1">
      <c r="K598" s="225"/>
      <c r="L598" s="225"/>
      <c r="M598" s="225"/>
      <c r="N598" s="225"/>
      <c r="O598" s="225"/>
      <c r="P598" s="225"/>
      <c r="Q598" s="225"/>
      <c r="R598" s="225"/>
      <c r="S598" s="225"/>
      <c r="T598" s="225"/>
      <c r="U598" s="225"/>
      <c r="V598" s="225"/>
      <c r="W598" s="225"/>
      <c r="X598" s="225"/>
      <c r="Y598" s="225"/>
      <c r="Z598" s="225"/>
      <c r="AA598" s="225"/>
      <c r="AB598" s="226"/>
      <c r="AC598" s="226"/>
      <c r="AD598" s="226"/>
      <c r="AE598" s="226"/>
      <c r="AF598" s="226"/>
      <c r="AG598" s="226"/>
      <c r="AH598" s="226"/>
      <c r="AI598" s="226"/>
      <c r="AJ598" s="226"/>
    </row>
    <row r="599" spans="11:36" ht="15.75" customHeight="1">
      <c r="K599" s="225"/>
      <c r="L599" s="225"/>
      <c r="M599" s="225"/>
      <c r="N599" s="225"/>
      <c r="O599" s="225"/>
      <c r="P599" s="225"/>
      <c r="Q599" s="225"/>
      <c r="R599" s="225"/>
      <c r="S599" s="225"/>
      <c r="T599" s="225"/>
      <c r="U599" s="225"/>
      <c r="V599" s="225"/>
      <c r="W599" s="225"/>
      <c r="X599" s="225"/>
      <c r="Y599" s="225"/>
      <c r="Z599" s="225"/>
      <c r="AA599" s="225"/>
      <c r="AB599" s="226"/>
      <c r="AC599" s="226"/>
      <c r="AD599" s="226"/>
      <c r="AE599" s="226"/>
      <c r="AF599" s="226"/>
      <c r="AG599" s="226"/>
      <c r="AH599" s="226"/>
      <c r="AI599" s="226"/>
      <c r="AJ599" s="226"/>
    </row>
    <row r="600" spans="11:36" ht="15.75" customHeight="1">
      <c r="K600" s="225"/>
      <c r="L600" s="225"/>
      <c r="M600" s="225"/>
      <c r="N600" s="225"/>
      <c r="O600" s="225"/>
      <c r="P600" s="225"/>
      <c r="Q600" s="225"/>
      <c r="R600" s="225"/>
      <c r="S600" s="225"/>
      <c r="T600" s="225"/>
      <c r="U600" s="225"/>
      <c r="V600" s="225"/>
      <c r="W600" s="225"/>
      <c r="X600" s="225"/>
      <c r="Y600" s="225"/>
      <c r="Z600" s="225"/>
      <c r="AA600" s="225"/>
      <c r="AB600" s="226"/>
      <c r="AC600" s="226"/>
      <c r="AD600" s="226"/>
      <c r="AE600" s="226"/>
      <c r="AF600" s="226"/>
      <c r="AG600" s="226"/>
      <c r="AH600" s="226"/>
      <c r="AI600" s="226"/>
      <c r="AJ600" s="226"/>
    </row>
    <row r="601" spans="11:36" ht="15.75" customHeight="1">
      <c r="K601" s="225"/>
      <c r="L601" s="225"/>
      <c r="M601" s="225"/>
      <c r="N601" s="225"/>
      <c r="O601" s="225"/>
      <c r="P601" s="225"/>
      <c r="Q601" s="225"/>
      <c r="R601" s="225"/>
      <c r="S601" s="225"/>
      <c r="T601" s="225"/>
      <c r="U601" s="225"/>
      <c r="V601" s="225"/>
      <c r="W601" s="225"/>
      <c r="X601" s="225"/>
      <c r="Y601" s="225"/>
      <c r="Z601" s="225"/>
      <c r="AA601" s="225"/>
      <c r="AB601" s="226"/>
      <c r="AC601" s="226"/>
      <c r="AD601" s="226"/>
      <c r="AE601" s="226"/>
      <c r="AF601" s="226"/>
      <c r="AG601" s="226"/>
      <c r="AH601" s="226"/>
      <c r="AI601" s="226"/>
      <c r="AJ601" s="226"/>
    </row>
    <row r="602" spans="11:36" ht="15.75" customHeight="1">
      <c r="K602" s="225"/>
      <c r="L602" s="225"/>
      <c r="M602" s="225"/>
      <c r="N602" s="225"/>
      <c r="O602" s="225"/>
      <c r="P602" s="225"/>
      <c r="Q602" s="225"/>
      <c r="R602" s="225"/>
      <c r="S602" s="225"/>
      <c r="T602" s="225"/>
      <c r="U602" s="225"/>
      <c r="V602" s="225"/>
      <c r="W602" s="225"/>
      <c r="X602" s="225"/>
      <c r="Y602" s="225"/>
      <c r="Z602" s="225"/>
      <c r="AA602" s="225"/>
      <c r="AB602" s="226"/>
      <c r="AC602" s="226"/>
      <c r="AD602" s="226"/>
      <c r="AE602" s="226"/>
      <c r="AF602" s="226"/>
      <c r="AG602" s="226"/>
      <c r="AH602" s="226"/>
      <c r="AI602" s="226"/>
      <c r="AJ602" s="226"/>
    </row>
    <row r="603" spans="11:36" ht="15.75" customHeight="1">
      <c r="K603" s="225"/>
      <c r="L603" s="225"/>
      <c r="M603" s="225"/>
      <c r="N603" s="225"/>
      <c r="O603" s="225"/>
      <c r="P603" s="225"/>
      <c r="Q603" s="225"/>
      <c r="R603" s="225"/>
      <c r="S603" s="225"/>
      <c r="T603" s="225"/>
      <c r="U603" s="225"/>
      <c r="V603" s="225"/>
      <c r="W603" s="225"/>
      <c r="X603" s="225"/>
      <c r="Y603" s="225"/>
      <c r="Z603" s="225"/>
      <c r="AA603" s="225"/>
      <c r="AB603" s="226"/>
      <c r="AC603" s="226"/>
      <c r="AD603" s="226"/>
      <c r="AE603" s="226"/>
      <c r="AF603" s="226"/>
      <c r="AG603" s="226"/>
      <c r="AH603" s="226"/>
      <c r="AI603" s="226"/>
      <c r="AJ603" s="226"/>
    </row>
    <row r="604" spans="11:36" ht="15.75" customHeight="1">
      <c r="K604" s="225"/>
      <c r="L604" s="225"/>
      <c r="M604" s="225"/>
      <c r="N604" s="225"/>
      <c r="O604" s="225"/>
      <c r="P604" s="225"/>
      <c r="Q604" s="225"/>
      <c r="R604" s="225"/>
      <c r="S604" s="225"/>
      <c r="T604" s="225"/>
      <c r="U604" s="225"/>
      <c r="V604" s="225"/>
      <c r="W604" s="225"/>
      <c r="X604" s="225"/>
      <c r="Y604" s="225"/>
      <c r="Z604" s="225"/>
      <c r="AA604" s="225"/>
      <c r="AB604" s="226"/>
      <c r="AC604" s="226"/>
      <c r="AD604" s="226"/>
      <c r="AE604" s="226"/>
      <c r="AF604" s="226"/>
      <c r="AG604" s="226"/>
      <c r="AH604" s="226"/>
      <c r="AI604" s="226"/>
      <c r="AJ604" s="226"/>
    </row>
    <row r="605" spans="11:36" ht="15.75" customHeight="1">
      <c r="K605" s="225"/>
      <c r="L605" s="225"/>
      <c r="M605" s="225"/>
      <c r="N605" s="225"/>
      <c r="O605" s="225"/>
      <c r="P605" s="225"/>
      <c r="Q605" s="225"/>
      <c r="R605" s="225"/>
      <c r="S605" s="225"/>
      <c r="T605" s="225"/>
      <c r="U605" s="225"/>
      <c r="V605" s="225"/>
      <c r="W605" s="225"/>
      <c r="X605" s="225"/>
      <c r="Y605" s="225"/>
      <c r="Z605" s="225"/>
      <c r="AA605" s="225"/>
      <c r="AB605" s="226"/>
      <c r="AC605" s="226"/>
      <c r="AD605" s="226"/>
      <c r="AE605" s="226"/>
      <c r="AF605" s="226"/>
      <c r="AG605" s="226"/>
      <c r="AH605" s="226"/>
      <c r="AI605" s="226"/>
      <c r="AJ605" s="226"/>
    </row>
    <row r="606" spans="11:36" ht="15.75" customHeight="1">
      <c r="K606" s="225"/>
      <c r="L606" s="225"/>
      <c r="M606" s="225"/>
      <c r="N606" s="225"/>
      <c r="O606" s="225"/>
      <c r="P606" s="225"/>
      <c r="Q606" s="225"/>
      <c r="R606" s="225"/>
      <c r="S606" s="225"/>
      <c r="T606" s="225"/>
      <c r="U606" s="225"/>
      <c r="V606" s="225"/>
      <c r="W606" s="225"/>
      <c r="X606" s="225"/>
      <c r="Y606" s="225"/>
      <c r="Z606" s="225"/>
      <c r="AA606" s="225"/>
      <c r="AB606" s="226"/>
      <c r="AC606" s="226"/>
      <c r="AD606" s="226"/>
      <c r="AE606" s="226"/>
      <c r="AF606" s="226"/>
      <c r="AG606" s="226"/>
      <c r="AH606" s="226"/>
      <c r="AI606" s="226"/>
      <c r="AJ606" s="226"/>
    </row>
    <row r="607" spans="11:36" ht="15.75" customHeight="1">
      <c r="K607" s="225"/>
      <c r="L607" s="225"/>
      <c r="M607" s="225"/>
      <c r="N607" s="225"/>
      <c r="O607" s="225"/>
      <c r="P607" s="225"/>
      <c r="Q607" s="225"/>
      <c r="R607" s="225"/>
      <c r="S607" s="225"/>
      <c r="T607" s="225"/>
      <c r="U607" s="225"/>
      <c r="V607" s="225"/>
      <c r="W607" s="225"/>
      <c r="X607" s="225"/>
      <c r="Y607" s="225"/>
      <c r="Z607" s="225"/>
      <c r="AA607" s="225"/>
      <c r="AB607" s="226"/>
      <c r="AC607" s="226"/>
      <c r="AD607" s="226"/>
      <c r="AE607" s="226"/>
      <c r="AF607" s="226"/>
      <c r="AG607" s="226"/>
      <c r="AH607" s="226"/>
      <c r="AI607" s="226"/>
      <c r="AJ607" s="226"/>
    </row>
    <row r="608" spans="11:36" ht="15.75" customHeight="1">
      <c r="K608" s="225"/>
      <c r="L608" s="225"/>
      <c r="M608" s="225"/>
      <c r="N608" s="225"/>
      <c r="O608" s="225"/>
      <c r="P608" s="225"/>
      <c r="Q608" s="225"/>
      <c r="R608" s="225"/>
      <c r="S608" s="225"/>
      <c r="T608" s="225"/>
      <c r="U608" s="225"/>
      <c r="V608" s="225"/>
      <c r="W608" s="225"/>
      <c r="X608" s="225"/>
      <c r="Y608" s="225"/>
      <c r="Z608" s="225"/>
      <c r="AA608" s="225"/>
      <c r="AB608" s="226"/>
      <c r="AC608" s="226"/>
      <c r="AD608" s="226"/>
      <c r="AE608" s="226"/>
      <c r="AF608" s="226"/>
      <c r="AG608" s="226"/>
      <c r="AH608" s="226"/>
      <c r="AI608" s="226"/>
      <c r="AJ608" s="226"/>
    </row>
    <row r="609" spans="11:36" ht="15.75" customHeight="1">
      <c r="K609" s="225"/>
      <c r="L609" s="225"/>
      <c r="M609" s="225"/>
      <c r="N609" s="225"/>
      <c r="O609" s="225"/>
      <c r="P609" s="225"/>
      <c r="Q609" s="225"/>
      <c r="R609" s="225"/>
      <c r="S609" s="225"/>
      <c r="T609" s="225"/>
      <c r="U609" s="225"/>
      <c r="V609" s="225"/>
      <c r="W609" s="225"/>
      <c r="X609" s="225"/>
      <c r="Y609" s="225"/>
      <c r="Z609" s="225"/>
      <c r="AA609" s="225"/>
      <c r="AB609" s="226"/>
      <c r="AC609" s="226"/>
      <c r="AD609" s="226"/>
      <c r="AE609" s="226"/>
      <c r="AF609" s="226"/>
      <c r="AG609" s="226"/>
      <c r="AH609" s="226"/>
      <c r="AI609" s="226"/>
      <c r="AJ609" s="226"/>
    </row>
    <row r="610" spans="11:36" ht="15.75" customHeight="1">
      <c r="K610" s="225"/>
      <c r="L610" s="225"/>
      <c r="M610" s="225"/>
      <c r="N610" s="225"/>
      <c r="O610" s="225"/>
      <c r="P610" s="225"/>
      <c r="Q610" s="225"/>
      <c r="R610" s="225"/>
      <c r="S610" s="225"/>
      <c r="T610" s="225"/>
      <c r="U610" s="225"/>
      <c r="V610" s="225"/>
      <c r="W610" s="225"/>
      <c r="X610" s="225"/>
      <c r="Y610" s="225"/>
      <c r="Z610" s="225"/>
      <c r="AA610" s="225"/>
      <c r="AB610" s="226"/>
      <c r="AC610" s="226"/>
      <c r="AD610" s="226"/>
      <c r="AE610" s="226"/>
      <c r="AF610" s="226"/>
      <c r="AG610" s="226"/>
      <c r="AH610" s="226"/>
      <c r="AI610" s="226"/>
      <c r="AJ610" s="226"/>
    </row>
    <row r="611" spans="11:36" ht="15.75" customHeight="1">
      <c r="K611" s="225"/>
      <c r="L611" s="225"/>
      <c r="M611" s="225"/>
      <c r="N611" s="225"/>
      <c r="O611" s="225"/>
      <c r="P611" s="225"/>
      <c r="Q611" s="225"/>
      <c r="R611" s="225"/>
      <c r="S611" s="225"/>
      <c r="T611" s="225"/>
      <c r="U611" s="225"/>
      <c r="V611" s="225"/>
      <c r="W611" s="225"/>
      <c r="X611" s="225"/>
      <c r="Y611" s="225"/>
      <c r="Z611" s="225"/>
      <c r="AA611" s="225"/>
      <c r="AB611" s="226"/>
      <c r="AC611" s="226"/>
      <c r="AD611" s="226"/>
      <c r="AE611" s="226"/>
      <c r="AF611" s="226"/>
      <c r="AG611" s="226"/>
      <c r="AH611" s="226"/>
      <c r="AI611" s="226"/>
      <c r="AJ611" s="226"/>
    </row>
    <row r="612" spans="11:36" ht="15.75" customHeight="1">
      <c r="K612" s="225"/>
      <c r="L612" s="225"/>
      <c r="M612" s="225"/>
      <c r="N612" s="225"/>
      <c r="O612" s="225"/>
      <c r="P612" s="225"/>
      <c r="Q612" s="225"/>
      <c r="R612" s="225"/>
      <c r="S612" s="225"/>
      <c r="T612" s="225"/>
      <c r="U612" s="225"/>
      <c r="V612" s="225"/>
      <c r="W612" s="225"/>
      <c r="X612" s="225"/>
      <c r="Y612" s="225"/>
      <c r="Z612" s="225"/>
      <c r="AA612" s="225"/>
      <c r="AB612" s="226"/>
      <c r="AC612" s="226"/>
      <c r="AD612" s="226"/>
      <c r="AE612" s="226"/>
      <c r="AF612" s="226"/>
      <c r="AG612" s="226"/>
      <c r="AH612" s="226"/>
      <c r="AI612" s="226"/>
      <c r="AJ612" s="226"/>
    </row>
    <row r="613" spans="11:36" ht="15.75" customHeight="1">
      <c r="K613" s="225"/>
      <c r="L613" s="225"/>
      <c r="M613" s="225"/>
      <c r="N613" s="225"/>
      <c r="O613" s="225"/>
      <c r="P613" s="225"/>
      <c r="Q613" s="225"/>
      <c r="R613" s="225"/>
      <c r="S613" s="225"/>
      <c r="T613" s="225"/>
      <c r="U613" s="225"/>
      <c r="V613" s="225"/>
      <c r="W613" s="225"/>
      <c r="X613" s="225"/>
      <c r="Y613" s="225"/>
      <c r="Z613" s="225"/>
      <c r="AA613" s="225"/>
      <c r="AB613" s="226"/>
      <c r="AC613" s="226"/>
      <c r="AD613" s="226"/>
      <c r="AE613" s="226"/>
      <c r="AF613" s="226"/>
      <c r="AG613" s="226"/>
      <c r="AH613" s="226"/>
      <c r="AI613" s="226"/>
      <c r="AJ613" s="226"/>
    </row>
    <row r="614" spans="11:36" ht="15.75" customHeight="1">
      <c r="K614" s="225"/>
      <c r="L614" s="225"/>
      <c r="M614" s="225"/>
      <c r="N614" s="225"/>
      <c r="O614" s="225"/>
      <c r="P614" s="225"/>
      <c r="Q614" s="225"/>
      <c r="R614" s="225"/>
      <c r="S614" s="225"/>
      <c r="T614" s="225"/>
      <c r="U614" s="225"/>
      <c r="V614" s="225"/>
      <c r="W614" s="225"/>
      <c r="X614" s="225"/>
      <c r="Y614" s="225"/>
      <c r="Z614" s="225"/>
      <c r="AA614" s="225"/>
      <c r="AB614" s="226"/>
      <c r="AC614" s="226"/>
      <c r="AD614" s="226"/>
      <c r="AE614" s="226"/>
      <c r="AF614" s="226"/>
      <c r="AG614" s="226"/>
      <c r="AH614" s="226"/>
      <c r="AI614" s="226"/>
      <c r="AJ614" s="226"/>
    </row>
    <row r="615" spans="11:36" ht="15.75" customHeight="1">
      <c r="K615" s="225"/>
      <c r="L615" s="225"/>
      <c r="M615" s="225"/>
      <c r="N615" s="225"/>
      <c r="O615" s="225"/>
      <c r="P615" s="225"/>
      <c r="Q615" s="225"/>
      <c r="R615" s="225"/>
      <c r="S615" s="225"/>
      <c r="T615" s="225"/>
      <c r="U615" s="225"/>
      <c r="V615" s="225"/>
      <c r="W615" s="225"/>
      <c r="X615" s="225"/>
      <c r="Y615" s="225"/>
      <c r="Z615" s="225"/>
      <c r="AA615" s="225"/>
      <c r="AB615" s="226"/>
      <c r="AC615" s="226"/>
      <c r="AD615" s="226"/>
      <c r="AE615" s="226"/>
      <c r="AF615" s="226"/>
      <c r="AG615" s="226"/>
      <c r="AH615" s="226"/>
      <c r="AI615" s="226"/>
      <c r="AJ615" s="226"/>
    </row>
    <row r="616" spans="11:36" ht="15.75" customHeight="1">
      <c r="K616" s="225"/>
      <c r="L616" s="225"/>
      <c r="M616" s="225"/>
      <c r="N616" s="225"/>
      <c r="O616" s="225"/>
      <c r="P616" s="225"/>
      <c r="Q616" s="225"/>
      <c r="R616" s="225"/>
      <c r="S616" s="225"/>
      <c r="T616" s="225"/>
      <c r="U616" s="225"/>
      <c r="V616" s="225"/>
      <c r="W616" s="225"/>
      <c r="X616" s="225"/>
      <c r="Y616" s="225"/>
      <c r="Z616" s="225"/>
      <c r="AA616" s="225"/>
      <c r="AB616" s="226"/>
      <c r="AC616" s="226"/>
      <c r="AD616" s="226"/>
      <c r="AE616" s="226"/>
      <c r="AF616" s="226"/>
      <c r="AG616" s="226"/>
      <c r="AH616" s="226"/>
      <c r="AI616" s="226"/>
      <c r="AJ616" s="226"/>
    </row>
    <row r="617" spans="11:36" ht="15.75" customHeight="1">
      <c r="K617" s="225"/>
      <c r="L617" s="225"/>
      <c r="M617" s="225"/>
      <c r="N617" s="225"/>
      <c r="O617" s="225"/>
      <c r="P617" s="225"/>
      <c r="Q617" s="225"/>
      <c r="R617" s="225"/>
      <c r="S617" s="225"/>
      <c r="T617" s="225"/>
      <c r="U617" s="225"/>
      <c r="V617" s="225"/>
      <c r="W617" s="225"/>
      <c r="X617" s="225"/>
      <c r="Y617" s="225"/>
      <c r="Z617" s="225"/>
      <c r="AA617" s="225"/>
      <c r="AB617" s="226"/>
      <c r="AC617" s="226"/>
      <c r="AD617" s="226"/>
      <c r="AE617" s="226"/>
      <c r="AF617" s="226"/>
      <c r="AG617" s="226"/>
      <c r="AH617" s="226"/>
      <c r="AI617" s="226"/>
      <c r="AJ617" s="226"/>
    </row>
    <row r="618" spans="11:36" ht="15.75" customHeight="1">
      <c r="K618" s="225"/>
      <c r="L618" s="225"/>
      <c r="M618" s="225"/>
      <c r="N618" s="225"/>
      <c r="O618" s="225"/>
      <c r="P618" s="225"/>
      <c r="Q618" s="225"/>
      <c r="R618" s="225"/>
      <c r="S618" s="225"/>
      <c r="T618" s="225"/>
      <c r="U618" s="225"/>
      <c r="V618" s="225"/>
      <c r="W618" s="225"/>
      <c r="X618" s="225"/>
      <c r="Y618" s="225"/>
      <c r="Z618" s="225"/>
      <c r="AA618" s="225"/>
      <c r="AB618" s="226"/>
      <c r="AC618" s="226"/>
      <c r="AD618" s="226"/>
      <c r="AE618" s="226"/>
      <c r="AF618" s="226"/>
      <c r="AG618" s="226"/>
      <c r="AH618" s="226"/>
      <c r="AI618" s="226"/>
      <c r="AJ618" s="226"/>
    </row>
    <row r="619" spans="11:36" ht="15.75" customHeight="1">
      <c r="K619" s="225"/>
      <c r="L619" s="225"/>
      <c r="M619" s="225"/>
      <c r="N619" s="225"/>
      <c r="O619" s="225"/>
      <c r="P619" s="225"/>
      <c r="Q619" s="225"/>
      <c r="R619" s="225"/>
      <c r="S619" s="225"/>
      <c r="T619" s="225"/>
      <c r="U619" s="225"/>
      <c r="V619" s="225"/>
      <c r="W619" s="225"/>
      <c r="X619" s="225"/>
      <c r="Y619" s="225"/>
      <c r="Z619" s="225"/>
      <c r="AA619" s="225"/>
      <c r="AB619" s="226"/>
      <c r="AC619" s="226"/>
      <c r="AD619" s="226"/>
      <c r="AE619" s="226"/>
      <c r="AF619" s="226"/>
      <c r="AG619" s="226"/>
      <c r="AH619" s="226"/>
      <c r="AI619" s="226"/>
      <c r="AJ619" s="226"/>
    </row>
    <row r="620" spans="11:36" ht="15.75" customHeight="1">
      <c r="K620" s="225"/>
      <c r="L620" s="225"/>
      <c r="M620" s="225"/>
      <c r="N620" s="225"/>
      <c r="O620" s="225"/>
      <c r="P620" s="225"/>
      <c r="Q620" s="225"/>
      <c r="R620" s="225"/>
      <c r="S620" s="225"/>
      <c r="T620" s="225"/>
      <c r="U620" s="225"/>
      <c r="V620" s="225"/>
      <c r="W620" s="225"/>
      <c r="X620" s="225"/>
      <c r="Y620" s="225"/>
      <c r="Z620" s="225"/>
      <c r="AA620" s="225"/>
      <c r="AB620" s="226"/>
      <c r="AC620" s="226"/>
      <c r="AD620" s="226"/>
      <c r="AE620" s="226"/>
      <c r="AF620" s="226"/>
      <c r="AG620" s="226"/>
      <c r="AH620" s="226"/>
      <c r="AI620" s="226"/>
      <c r="AJ620" s="226"/>
    </row>
    <row r="621" spans="11:36" ht="15.75" customHeight="1">
      <c r="K621" s="225"/>
      <c r="L621" s="225"/>
      <c r="M621" s="225"/>
      <c r="N621" s="225"/>
      <c r="O621" s="225"/>
      <c r="P621" s="225"/>
      <c r="Q621" s="225"/>
      <c r="R621" s="225"/>
      <c r="S621" s="225"/>
      <c r="T621" s="225"/>
      <c r="U621" s="225"/>
      <c r="V621" s="225"/>
      <c r="W621" s="225"/>
      <c r="X621" s="225"/>
      <c r="Y621" s="225"/>
      <c r="Z621" s="225"/>
      <c r="AA621" s="225"/>
      <c r="AB621" s="226"/>
      <c r="AC621" s="226"/>
      <c r="AD621" s="226"/>
      <c r="AE621" s="226"/>
      <c r="AF621" s="226"/>
      <c r="AG621" s="226"/>
      <c r="AH621" s="226"/>
      <c r="AI621" s="226"/>
      <c r="AJ621" s="226"/>
    </row>
    <row r="622" spans="11:36" ht="15.75" customHeight="1">
      <c r="K622" s="225"/>
      <c r="L622" s="225"/>
      <c r="M622" s="225"/>
      <c r="N622" s="225"/>
      <c r="O622" s="225"/>
      <c r="P622" s="225"/>
      <c r="Q622" s="225"/>
      <c r="R622" s="225"/>
      <c r="S622" s="225"/>
      <c r="T622" s="225"/>
      <c r="U622" s="225"/>
      <c r="V622" s="225"/>
      <c r="W622" s="225"/>
      <c r="X622" s="225"/>
      <c r="Y622" s="225"/>
      <c r="Z622" s="225"/>
      <c r="AA622" s="225"/>
      <c r="AB622" s="226"/>
      <c r="AC622" s="226"/>
      <c r="AD622" s="226"/>
      <c r="AE622" s="226"/>
      <c r="AF622" s="226"/>
      <c r="AG622" s="226"/>
      <c r="AH622" s="226"/>
      <c r="AI622" s="226"/>
      <c r="AJ622" s="226"/>
    </row>
    <row r="623" spans="11:36" ht="15.75" customHeight="1">
      <c r="K623" s="225"/>
      <c r="L623" s="225"/>
      <c r="M623" s="225"/>
      <c r="N623" s="225"/>
      <c r="O623" s="225"/>
      <c r="P623" s="225"/>
      <c r="Q623" s="225"/>
      <c r="R623" s="225"/>
      <c r="S623" s="225"/>
      <c r="T623" s="225"/>
      <c r="U623" s="225"/>
      <c r="V623" s="225"/>
      <c r="W623" s="225"/>
      <c r="X623" s="225"/>
      <c r="Y623" s="225"/>
      <c r="Z623" s="225"/>
      <c r="AA623" s="225"/>
      <c r="AB623" s="226"/>
      <c r="AC623" s="226"/>
      <c r="AD623" s="226"/>
      <c r="AE623" s="226"/>
      <c r="AF623" s="226"/>
      <c r="AG623" s="226"/>
      <c r="AH623" s="226"/>
      <c r="AI623" s="226"/>
      <c r="AJ623" s="226"/>
    </row>
    <row r="624" spans="11:36" ht="15.75" customHeight="1">
      <c r="K624" s="225"/>
      <c r="L624" s="225"/>
      <c r="M624" s="225"/>
      <c r="N624" s="225"/>
      <c r="O624" s="225"/>
      <c r="P624" s="225"/>
      <c r="Q624" s="225"/>
      <c r="R624" s="225"/>
      <c r="S624" s="225"/>
      <c r="T624" s="225"/>
      <c r="U624" s="225"/>
      <c r="V624" s="225"/>
      <c r="W624" s="225"/>
      <c r="X624" s="225"/>
      <c r="Y624" s="225"/>
      <c r="Z624" s="225"/>
      <c r="AA624" s="225"/>
      <c r="AB624" s="226"/>
      <c r="AC624" s="226"/>
      <c r="AD624" s="226"/>
      <c r="AE624" s="226"/>
      <c r="AF624" s="226"/>
      <c r="AG624" s="226"/>
      <c r="AH624" s="226"/>
      <c r="AI624" s="226"/>
      <c r="AJ624" s="226"/>
    </row>
    <row r="625" spans="11:36" ht="15.75" customHeight="1">
      <c r="K625" s="225"/>
      <c r="L625" s="225"/>
      <c r="M625" s="225"/>
      <c r="N625" s="225"/>
      <c r="O625" s="225"/>
      <c r="P625" s="225"/>
      <c r="Q625" s="225"/>
      <c r="R625" s="225"/>
      <c r="S625" s="225"/>
      <c r="T625" s="225"/>
      <c r="U625" s="225"/>
      <c r="V625" s="225"/>
      <c r="W625" s="225"/>
      <c r="X625" s="225"/>
      <c r="Y625" s="225"/>
      <c r="Z625" s="225"/>
      <c r="AA625" s="225"/>
      <c r="AB625" s="226"/>
      <c r="AC625" s="226"/>
      <c r="AD625" s="226"/>
      <c r="AE625" s="226"/>
      <c r="AF625" s="226"/>
      <c r="AG625" s="226"/>
      <c r="AH625" s="226"/>
      <c r="AI625" s="226"/>
      <c r="AJ625" s="226"/>
    </row>
    <row r="626" spans="11:36" ht="15.75" customHeight="1">
      <c r="K626" s="225"/>
      <c r="L626" s="225"/>
      <c r="M626" s="225"/>
      <c r="N626" s="225"/>
      <c r="O626" s="225"/>
      <c r="P626" s="225"/>
      <c r="Q626" s="225"/>
      <c r="R626" s="225"/>
      <c r="S626" s="225"/>
      <c r="T626" s="225"/>
      <c r="U626" s="225"/>
      <c r="V626" s="225"/>
      <c r="W626" s="225"/>
      <c r="X626" s="225"/>
      <c r="Y626" s="225"/>
      <c r="Z626" s="225"/>
      <c r="AA626" s="225"/>
      <c r="AB626" s="226"/>
      <c r="AC626" s="226"/>
      <c r="AD626" s="226"/>
      <c r="AE626" s="226"/>
      <c r="AF626" s="226"/>
      <c r="AG626" s="226"/>
      <c r="AH626" s="226"/>
      <c r="AI626" s="226"/>
      <c r="AJ626" s="226"/>
    </row>
    <row r="627" spans="11:36" ht="15.75" customHeight="1">
      <c r="K627" s="225"/>
      <c r="L627" s="225"/>
      <c r="M627" s="225"/>
      <c r="N627" s="225"/>
      <c r="O627" s="225"/>
      <c r="P627" s="225"/>
      <c r="Q627" s="225"/>
      <c r="R627" s="225"/>
      <c r="S627" s="225"/>
      <c r="T627" s="225"/>
      <c r="U627" s="225"/>
      <c r="V627" s="225"/>
      <c r="W627" s="225"/>
      <c r="X627" s="225"/>
      <c r="Y627" s="225"/>
      <c r="Z627" s="225"/>
      <c r="AA627" s="225"/>
      <c r="AB627" s="226"/>
      <c r="AC627" s="226"/>
      <c r="AD627" s="226"/>
      <c r="AE627" s="226"/>
      <c r="AF627" s="226"/>
      <c r="AG627" s="226"/>
      <c r="AH627" s="226"/>
      <c r="AI627" s="226"/>
      <c r="AJ627" s="226"/>
    </row>
    <row r="628" spans="11:36" ht="15.75" customHeight="1">
      <c r="K628" s="225"/>
      <c r="L628" s="225"/>
      <c r="M628" s="225"/>
      <c r="N628" s="225"/>
      <c r="O628" s="225"/>
      <c r="P628" s="225"/>
      <c r="Q628" s="225"/>
      <c r="R628" s="225"/>
      <c r="S628" s="225"/>
      <c r="T628" s="225"/>
      <c r="U628" s="225"/>
      <c r="V628" s="225"/>
      <c r="W628" s="225"/>
      <c r="X628" s="225"/>
      <c r="Y628" s="225"/>
      <c r="Z628" s="225"/>
      <c r="AA628" s="225"/>
      <c r="AB628" s="226"/>
      <c r="AC628" s="226"/>
      <c r="AD628" s="226"/>
      <c r="AE628" s="226"/>
      <c r="AF628" s="226"/>
      <c r="AG628" s="226"/>
      <c r="AH628" s="226"/>
      <c r="AI628" s="226"/>
      <c r="AJ628" s="226"/>
    </row>
    <row r="629" spans="11:36" ht="15.75" customHeight="1">
      <c r="K629" s="225"/>
      <c r="L629" s="225"/>
      <c r="M629" s="225"/>
      <c r="N629" s="225"/>
      <c r="O629" s="225"/>
      <c r="P629" s="225"/>
      <c r="Q629" s="225"/>
      <c r="R629" s="225"/>
      <c r="S629" s="225"/>
      <c r="T629" s="225"/>
      <c r="U629" s="225"/>
      <c r="V629" s="225"/>
      <c r="W629" s="225"/>
      <c r="X629" s="225"/>
      <c r="Y629" s="225"/>
      <c r="Z629" s="225"/>
      <c r="AA629" s="225"/>
      <c r="AB629" s="226"/>
      <c r="AC629" s="226"/>
      <c r="AD629" s="226"/>
      <c r="AE629" s="226"/>
      <c r="AF629" s="226"/>
      <c r="AG629" s="226"/>
      <c r="AH629" s="226"/>
      <c r="AI629" s="226"/>
      <c r="AJ629" s="226"/>
    </row>
    <row r="630" spans="11:36" ht="15.75" customHeight="1">
      <c r="K630" s="225"/>
      <c r="L630" s="225"/>
      <c r="M630" s="225"/>
      <c r="N630" s="225"/>
      <c r="O630" s="225"/>
      <c r="P630" s="225"/>
      <c r="Q630" s="225"/>
      <c r="R630" s="225"/>
      <c r="S630" s="225"/>
      <c r="T630" s="225"/>
      <c r="U630" s="225"/>
      <c r="V630" s="225"/>
      <c r="W630" s="225"/>
      <c r="X630" s="225"/>
      <c r="Y630" s="225"/>
      <c r="Z630" s="225"/>
      <c r="AA630" s="225"/>
      <c r="AB630" s="226"/>
      <c r="AC630" s="226"/>
      <c r="AD630" s="226"/>
      <c r="AE630" s="226"/>
      <c r="AF630" s="226"/>
      <c r="AG630" s="226"/>
      <c r="AH630" s="226"/>
      <c r="AI630" s="226"/>
      <c r="AJ630" s="226"/>
    </row>
    <row r="631" spans="11:36" ht="15.75" customHeight="1">
      <c r="K631" s="225"/>
      <c r="L631" s="225"/>
      <c r="M631" s="225"/>
      <c r="N631" s="225"/>
      <c r="O631" s="225"/>
      <c r="P631" s="225"/>
      <c r="Q631" s="225"/>
      <c r="R631" s="225"/>
      <c r="S631" s="225"/>
      <c r="T631" s="225"/>
      <c r="U631" s="225"/>
      <c r="V631" s="225"/>
      <c r="W631" s="225"/>
      <c r="X631" s="225"/>
      <c r="Y631" s="225"/>
      <c r="Z631" s="225"/>
      <c r="AA631" s="225"/>
      <c r="AB631" s="226"/>
      <c r="AC631" s="226"/>
      <c r="AD631" s="226"/>
      <c r="AE631" s="226"/>
      <c r="AF631" s="226"/>
      <c r="AG631" s="226"/>
      <c r="AH631" s="226"/>
      <c r="AI631" s="226"/>
      <c r="AJ631" s="226"/>
    </row>
    <row r="632" spans="11:36" ht="15.75" customHeight="1">
      <c r="K632" s="225"/>
      <c r="L632" s="225"/>
      <c r="M632" s="225"/>
      <c r="N632" s="225"/>
      <c r="O632" s="225"/>
      <c r="P632" s="225"/>
      <c r="Q632" s="225"/>
      <c r="R632" s="225"/>
      <c r="S632" s="225"/>
      <c r="T632" s="225"/>
      <c r="U632" s="225"/>
      <c r="V632" s="225"/>
      <c r="W632" s="225"/>
      <c r="X632" s="225"/>
      <c r="Y632" s="225"/>
      <c r="Z632" s="225"/>
      <c r="AA632" s="225"/>
      <c r="AB632" s="226"/>
      <c r="AC632" s="226"/>
      <c r="AD632" s="226"/>
      <c r="AE632" s="226"/>
      <c r="AF632" s="226"/>
      <c r="AG632" s="226"/>
      <c r="AH632" s="226"/>
      <c r="AI632" s="226"/>
      <c r="AJ632" s="226"/>
    </row>
    <row r="633" spans="11:36" ht="15.75" customHeight="1">
      <c r="K633" s="225"/>
      <c r="L633" s="225"/>
      <c r="M633" s="225"/>
      <c r="N633" s="225"/>
      <c r="O633" s="225"/>
      <c r="P633" s="225"/>
      <c r="Q633" s="225"/>
      <c r="R633" s="225"/>
      <c r="S633" s="225"/>
      <c r="T633" s="225"/>
      <c r="U633" s="225"/>
      <c r="V633" s="225"/>
      <c r="W633" s="225"/>
      <c r="X633" s="225"/>
      <c r="Y633" s="225"/>
      <c r="Z633" s="225"/>
      <c r="AA633" s="225"/>
      <c r="AB633" s="226"/>
      <c r="AC633" s="226"/>
      <c r="AD633" s="226"/>
      <c r="AE633" s="226"/>
      <c r="AF633" s="226"/>
      <c r="AG633" s="226"/>
      <c r="AH633" s="226"/>
      <c r="AI633" s="226"/>
      <c r="AJ633" s="226"/>
    </row>
    <row r="634" spans="11:36" ht="15.75" customHeight="1">
      <c r="K634" s="225"/>
      <c r="L634" s="225"/>
      <c r="M634" s="225"/>
      <c r="N634" s="225"/>
      <c r="O634" s="225"/>
      <c r="P634" s="225"/>
      <c r="Q634" s="225"/>
      <c r="R634" s="225"/>
      <c r="S634" s="225"/>
      <c r="T634" s="225"/>
      <c r="U634" s="225"/>
      <c r="V634" s="225"/>
      <c r="W634" s="225"/>
      <c r="X634" s="225"/>
      <c r="Y634" s="225"/>
      <c r="Z634" s="225"/>
      <c r="AA634" s="225"/>
      <c r="AB634" s="226"/>
      <c r="AC634" s="226"/>
      <c r="AD634" s="226"/>
      <c r="AE634" s="226"/>
      <c r="AF634" s="226"/>
      <c r="AG634" s="226"/>
      <c r="AH634" s="226"/>
      <c r="AI634" s="226"/>
      <c r="AJ634" s="226"/>
    </row>
    <row r="635" spans="11:36" ht="15.75" customHeight="1">
      <c r="K635" s="225"/>
      <c r="L635" s="225"/>
      <c r="M635" s="225"/>
      <c r="N635" s="225"/>
      <c r="O635" s="225"/>
      <c r="P635" s="225"/>
      <c r="Q635" s="225"/>
      <c r="R635" s="225"/>
      <c r="S635" s="225"/>
      <c r="T635" s="225"/>
      <c r="U635" s="225"/>
      <c r="V635" s="225"/>
      <c r="W635" s="225"/>
      <c r="X635" s="225"/>
      <c r="Y635" s="225"/>
      <c r="Z635" s="225"/>
      <c r="AA635" s="225"/>
      <c r="AB635" s="226"/>
      <c r="AC635" s="226"/>
      <c r="AD635" s="226"/>
      <c r="AE635" s="226"/>
      <c r="AF635" s="226"/>
      <c r="AG635" s="226"/>
      <c r="AH635" s="226"/>
      <c r="AI635" s="226"/>
      <c r="AJ635" s="226"/>
    </row>
    <row r="636" spans="11:36" ht="15.75" customHeight="1">
      <c r="K636" s="225"/>
      <c r="L636" s="225"/>
      <c r="M636" s="225"/>
      <c r="N636" s="225"/>
      <c r="O636" s="225"/>
      <c r="P636" s="225"/>
      <c r="Q636" s="225"/>
      <c r="R636" s="225"/>
      <c r="S636" s="225"/>
      <c r="T636" s="225"/>
      <c r="U636" s="225"/>
      <c r="V636" s="225"/>
      <c r="W636" s="225"/>
      <c r="X636" s="225"/>
      <c r="Y636" s="225"/>
      <c r="Z636" s="225"/>
      <c r="AA636" s="225"/>
      <c r="AB636" s="226"/>
      <c r="AC636" s="226"/>
      <c r="AD636" s="226"/>
      <c r="AE636" s="226"/>
      <c r="AF636" s="226"/>
      <c r="AG636" s="226"/>
      <c r="AH636" s="226"/>
      <c r="AI636" s="226"/>
      <c r="AJ636" s="226"/>
    </row>
    <row r="637" spans="11:36" ht="15.75" customHeight="1">
      <c r="K637" s="225"/>
      <c r="L637" s="225"/>
      <c r="M637" s="225"/>
      <c r="N637" s="225"/>
      <c r="O637" s="225"/>
      <c r="P637" s="225"/>
      <c r="Q637" s="225"/>
      <c r="R637" s="225"/>
      <c r="S637" s="225"/>
      <c r="T637" s="225"/>
      <c r="U637" s="225"/>
      <c r="V637" s="225"/>
      <c r="W637" s="225"/>
      <c r="X637" s="225"/>
      <c r="Y637" s="225"/>
      <c r="Z637" s="225"/>
      <c r="AA637" s="225"/>
      <c r="AB637" s="226"/>
      <c r="AC637" s="226"/>
      <c r="AD637" s="226"/>
      <c r="AE637" s="226"/>
      <c r="AF637" s="226"/>
      <c r="AG637" s="226"/>
      <c r="AH637" s="226"/>
      <c r="AI637" s="226"/>
      <c r="AJ637" s="226"/>
    </row>
    <row r="638" spans="11:36" ht="15.75" customHeight="1">
      <c r="K638" s="225"/>
      <c r="L638" s="225"/>
      <c r="M638" s="225"/>
      <c r="N638" s="225"/>
      <c r="O638" s="225"/>
      <c r="P638" s="225"/>
      <c r="Q638" s="225"/>
      <c r="R638" s="225"/>
      <c r="S638" s="225"/>
      <c r="T638" s="225"/>
      <c r="U638" s="225"/>
      <c r="V638" s="225"/>
      <c r="W638" s="225"/>
      <c r="X638" s="225"/>
      <c r="Y638" s="225"/>
      <c r="Z638" s="225"/>
      <c r="AA638" s="225"/>
      <c r="AB638" s="226"/>
      <c r="AC638" s="226"/>
      <c r="AD638" s="226"/>
      <c r="AE638" s="226"/>
      <c r="AF638" s="226"/>
      <c r="AG638" s="226"/>
      <c r="AH638" s="226"/>
      <c r="AI638" s="226"/>
      <c r="AJ638" s="226"/>
    </row>
    <row r="639" spans="11:36" ht="15.75" customHeight="1">
      <c r="K639" s="225"/>
      <c r="L639" s="225"/>
      <c r="M639" s="225"/>
      <c r="N639" s="225"/>
      <c r="O639" s="225"/>
      <c r="P639" s="225"/>
      <c r="Q639" s="225"/>
      <c r="R639" s="225"/>
      <c r="S639" s="225"/>
      <c r="T639" s="225"/>
      <c r="U639" s="225"/>
      <c r="V639" s="225"/>
      <c r="W639" s="225"/>
      <c r="X639" s="225"/>
      <c r="Y639" s="225"/>
      <c r="Z639" s="225"/>
      <c r="AA639" s="225"/>
      <c r="AB639" s="226"/>
      <c r="AC639" s="226"/>
      <c r="AD639" s="226"/>
      <c r="AE639" s="226"/>
      <c r="AF639" s="226"/>
      <c r="AG639" s="226"/>
      <c r="AH639" s="226"/>
      <c r="AI639" s="226"/>
      <c r="AJ639" s="226"/>
    </row>
    <row r="640" spans="11:36" ht="15.75" customHeight="1">
      <c r="K640" s="225"/>
      <c r="L640" s="225"/>
      <c r="M640" s="225"/>
      <c r="N640" s="225"/>
      <c r="O640" s="225"/>
      <c r="P640" s="225"/>
      <c r="Q640" s="225"/>
      <c r="R640" s="225"/>
      <c r="S640" s="225"/>
      <c r="T640" s="225"/>
      <c r="U640" s="225"/>
      <c r="V640" s="225"/>
      <c r="W640" s="225"/>
      <c r="X640" s="225"/>
      <c r="Y640" s="225"/>
      <c r="Z640" s="225"/>
      <c r="AA640" s="225"/>
      <c r="AB640" s="226"/>
      <c r="AC640" s="226"/>
      <c r="AD640" s="226"/>
      <c r="AE640" s="226"/>
      <c r="AF640" s="226"/>
      <c r="AG640" s="226"/>
      <c r="AH640" s="226"/>
      <c r="AI640" s="226"/>
      <c r="AJ640" s="226"/>
    </row>
    <row r="641" spans="11:36" ht="15.75" customHeight="1">
      <c r="K641" s="225"/>
      <c r="L641" s="225"/>
      <c r="M641" s="225"/>
      <c r="N641" s="225"/>
      <c r="O641" s="225"/>
      <c r="P641" s="225"/>
      <c r="Q641" s="225"/>
      <c r="R641" s="225"/>
      <c r="S641" s="225"/>
      <c r="T641" s="225"/>
      <c r="U641" s="225"/>
      <c r="V641" s="225"/>
      <c r="W641" s="225"/>
      <c r="X641" s="225"/>
      <c r="Y641" s="225"/>
      <c r="Z641" s="225"/>
      <c r="AA641" s="225"/>
      <c r="AB641" s="226"/>
      <c r="AC641" s="226"/>
      <c r="AD641" s="226"/>
      <c r="AE641" s="226"/>
      <c r="AF641" s="226"/>
      <c r="AG641" s="226"/>
      <c r="AH641" s="226"/>
      <c r="AI641" s="226"/>
      <c r="AJ641" s="226"/>
    </row>
    <row r="642" spans="11:36" ht="15.75" customHeight="1">
      <c r="K642" s="225"/>
      <c r="L642" s="225"/>
      <c r="M642" s="225"/>
      <c r="N642" s="225"/>
      <c r="O642" s="225"/>
      <c r="P642" s="225"/>
      <c r="Q642" s="225"/>
      <c r="R642" s="225"/>
      <c r="S642" s="225"/>
      <c r="T642" s="225"/>
      <c r="U642" s="225"/>
      <c r="V642" s="225"/>
      <c r="W642" s="225"/>
      <c r="X642" s="225"/>
      <c r="Y642" s="225"/>
      <c r="Z642" s="225"/>
      <c r="AA642" s="225"/>
      <c r="AB642" s="226"/>
      <c r="AC642" s="226"/>
      <c r="AD642" s="226"/>
      <c r="AE642" s="226"/>
      <c r="AF642" s="226"/>
      <c r="AG642" s="226"/>
      <c r="AH642" s="226"/>
      <c r="AI642" s="226"/>
      <c r="AJ642" s="226"/>
    </row>
    <row r="643" spans="11:36" ht="15.75" customHeight="1">
      <c r="K643" s="225"/>
      <c r="L643" s="225"/>
      <c r="M643" s="225"/>
      <c r="N643" s="225"/>
      <c r="O643" s="225"/>
      <c r="P643" s="225"/>
      <c r="Q643" s="225"/>
      <c r="R643" s="225"/>
      <c r="S643" s="225"/>
      <c r="T643" s="225"/>
      <c r="U643" s="225"/>
      <c r="V643" s="225"/>
      <c r="W643" s="225"/>
      <c r="X643" s="225"/>
      <c r="Y643" s="225"/>
      <c r="Z643" s="225"/>
      <c r="AA643" s="225"/>
      <c r="AB643" s="226"/>
      <c r="AC643" s="226"/>
      <c r="AD643" s="226"/>
      <c r="AE643" s="226"/>
      <c r="AF643" s="226"/>
      <c r="AG643" s="226"/>
      <c r="AH643" s="226"/>
      <c r="AI643" s="226"/>
      <c r="AJ643" s="226"/>
    </row>
    <row r="644" spans="11:36" ht="15.75" customHeight="1">
      <c r="K644" s="225"/>
      <c r="L644" s="225"/>
      <c r="M644" s="225"/>
      <c r="N644" s="225"/>
      <c r="O644" s="225"/>
      <c r="P644" s="225"/>
      <c r="Q644" s="225"/>
      <c r="R644" s="225"/>
      <c r="S644" s="225"/>
      <c r="T644" s="225"/>
      <c r="U644" s="225"/>
      <c r="V644" s="225"/>
      <c r="W644" s="225"/>
      <c r="X644" s="225"/>
      <c r="Y644" s="225"/>
      <c r="Z644" s="225"/>
      <c r="AA644" s="225"/>
      <c r="AB644" s="226"/>
      <c r="AC644" s="226"/>
      <c r="AD644" s="226"/>
      <c r="AE644" s="226"/>
      <c r="AF644" s="226"/>
      <c r="AG644" s="226"/>
      <c r="AH644" s="226"/>
      <c r="AI644" s="226"/>
      <c r="AJ644" s="226"/>
    </row>
    <row r="645" spans="11:36" ht="15.75" customHeight="1">
      <c r="K645" s="225"/>
      <c r="L645" s="225"/>
      <c r="M645" s="225"/>
      <c r="N645" s="225"/>
      <c r="O645" s="225"/>
      <c r="P645" s="225"/>
      <c r="Q645" s="225"/>
      <c r="R645" s="225"/>
      <c r="S645" s="225"/>
      <c r="T645" s="225"/>
      <c r="U645" s="225"/>
      <c r="V645" s="225"/>
      <c r="W645" s="225"/>
      <c r="X645" s="225"/>
      <c r="Y645" s="225"/>
      <c r="Z645" s="225"/>
      <c r="AA645" s="225"/>
      <c r="AB645" s="226"/>
      <c r="AC645" s="226"/>
      <c r="AD645" s="226"/>
      <c r="AE645" s="226"/>
      <c r="AF645" s="226"/>
      <c r="AG645" s="226"/>
      <c r="AH645" s="226"/>
      <c r="AI645" s="226"/>
      <c r="AJ645" s="226"/>
    </row>
    <row r="646" spans="11:36" ht="15.75" customHeight="1">
      <c r="K646" s="225"/>
      <c r="L646" s="225"/>
      <c r="M646" s="225"/>
      <c r="N646" s="225"/>
      <c r="O646" s="225"/>
      <c r="P646" s="225"/>
      <c r="Q646" s="225"/>
      <c r="R646" s="225"/>
      <c r="S646" s="225"/>
      <c r="T646" s="225"/>
      <c r="U646" s="225"/>
      <c r="V646" s="225"/>
      <c r="W646" s="225"/>
      <c r="X646" s="225"/>
      <c r="Y646" s="225"/>
      <c r="Z646" s="225"/>
      <c r="AA646" s="225"/>
      <c r="AB646" s="226"/>
      <c r="AC646" s="226"/>
      <c r="AD646" s="226"/>
      <c r="AE646" s="226"/>
      <c r="AF646" s="226"/>
      <c r="AG646" s="226"/>
      <c r="AH646" s="226"/>
      <c r="AI646" s="226"/>
      <c r="AJ646" s="226"/>
    </row>
    <row r="647" spans="11:36" ht="15.75" customHeight="1">
      <c r="K647" s="225"/>
      <c r="L647" s="225"/>
      <c r="M647" s="225"/>
      <c r="N647" s="225"/>
      <c r="O647" s="225"/>
      <c r="P647" s="225"/>
      <c r="Q647" s="225"/>
      <c r="R647" s="225"/>
      <c r="S647" s="225"/>
      <c r="T647" s="225"/>
      <c r="U647" s="225"/>
      <c r="V647" s="225"/>
      <c r="W647" s="225"/>
      <c r="X647" s="225"/>
      <c r="Y647" s="225"/>
      <c r="Z647" s="225"/>
      <c r="AA647" s="225"/>
      <c r="AB647" s="226"/>
      <c r="AC647" s="226"/>
      <c r="AD647" s="226"/>
      <c r="AE647" s="226"/>
      <c r="AF647" s="226"/>
      <c r="AG647" s="226"/>
      <c r="AH647" s="226"/>
      <c r="AI647" s="226"/>
      <c r="AJ647" s="226"/>
    </row>
    <row r="648" spans="11:36" ht="15.75" customHeight="1">
      <c r="K648" s="225"/>
      <c r="L648" s="225"/>
      <c r="M648" s="225"/>
      <c r="N648" s="225"/>
      <c r="O648" s="225"/>
      <c r="P648" s="225"/>
      <c r="Q648" s="225"/>
      <c r="R648" s="225"/>
      <c r="S648" s="225"/>
      <c r="T648" s="225"/>
      <c r="U648" s="225"/>
      <c r="V648" s="225"/>
      <c r="W648" s="225"/>
      <c r="X648" s="225"/>
      <c r="Y648" s="225"/>
      <c r="Z648" s="225"/>
      <c r="AA648" s="225"/>
      <c r="AB648" s="226"/>
      <c r="AC648" s="226"/>
      <c r="AD648" s="226"/>
      <c r="AE648" s="226"/>
      <c r="AF648" s="226"/>
      <c r="AG648" s="226"/>
      <c r="AH648" s="226"/>
      <c r="AI648" s="226"/>
      <c r="AJ648" s="226"/>
    </row>
    <row r="649" spans="11:36" ht="15.75" customHeight="1">
      <c r="K649" s="225"/>
      <c r="L649" s="225"/>
      <c r="M649" s="225"/>
      <c r="N649" s="225"/>
      <c r="O649" s="225"/>
      <c r="P649" s="225"/>
      <c r="Q649" s="225"/>
      <c r="R649" s="225"/>
      <c r="S649" s="225"/>
      <c r="T649" s="225"/>
      <c r="U649" s="225"/>
      <c r="V649" s="225"/>
      <c r="W649" s="225"/>
      <c r="X649" s="225"/>
      <c r="Y649" s="225"/>
      <c r="Z649" s="225"/>
      <c r="AA649" s="225"/>
      <c r="AB649" s="226"/>
      <c r="AC649" s="226"/>
      <c r="AD649" s="226"/>
      <c r="AE649" s="226"/>
      <c r="AF649" s="226"/>
      <c r="AG649" s="226"/>
      <c r="AH649" s="226"/>
      <c r="AI649" s="226"/>
      <c r="AJ649" s="226"/>
    </row>
    <row r="650" spans="11:36" ht="15.75" customHeight="1">
      <c r="K650" s="225"/>
      <c r="L650" s="225"/>
      <c r="M650" s="225"/>
      <c r="N650" s="225"/>
      <c r="O650" s="225"/>
      <c r="P650" s="225"/>
      <c r="Q650" s="225"/>
      <c r="R650" s="225"/>
      <c r="S650" s="225"/>
      <c r="T650" s="225"/>
      <c r="U650" s="225"/>
      <c r="V650" s="225"/>
      <c r="W650" s="225"/>
      <c r="X650" s="225"/>
      <c r="Y650" s="225"/>
      <c r="Z650" s="225"/>
      <c r="AA650" s="225"/>
      <c r="AB650" s="226"/>
      <c r="AC650" s="226"/>
      <c r="AD650" s="226"/>
      <c r="AE650" s="226"/>
      <c r="AF650" s="226"/>
      <c r="AG650" s="226"/>
      <c r="AH650" s="226"/>
      <c r="AI650" s="226"/>
      <c r="AJ650" s="226"/>
    </row>
    <row r="651" spans="11:36" ht="15.75" customHeight="1">
      <c r="K651" s="225"/>
      <c r="L651" s="225"/>
      <c r="M651" s="225"/>
      <c r="N651" s="225"/>
      <c r="O651" s="225"/>
      <c r="P651" s="225"/>
      <c r="Q651" s="225"/>
      <c r="R651" s="225"/>
      <c r="S651" s="225"/>
      <c r="T651" s="225"/>
      <c r="U651" s="225"/>
      <c r="V651" s="225"/>
      <c r="W651" s="225"/>
      <c r="X651" s="225"/>
      <c r="Y651" s="225"/>
      <c r="Z651" s="225"/>
      <c r="AA651" s="225"/>
      <c r="AB651" s="226"/>
      <c r="AC651" s="226"/>
      <c r="AD651" s="226"/>
      <c r="AE651" s="226"/>
      <c r="AF651" s="226"/>
      <c r="AG651" s="226"/>
      <c r="AH651" s="226"/>
      <c r="AI651" s="226"/>
      <c r="AJ651" s="226"/>
    </row>
    <row r="652" spans="11:36" ht="15.75" customHeight="1">
      <c r="K652" s="225"/>
      <c r="L652" s="225"/>
      <c r="M652" s="225"/>
      <c r="N652" s="225"/>
      <c r="O652" s="225"/>
      <c r="P652" s="225"/>
      <c r="Q652" s="225"/>
      <c r="R652" s="225"/>
      <c r="S652" s="225"/>
      <c r="T652" s="225"/>
      <c r="U652" s="225"/>
      <c r="V652" s="225"/>
      <c r="W652" s="225"/>
      <c r="X652" s="225"/>
      <c r="Y652" s="225"/>
      <c r="Z652" s="225"/>
      <c r="AA652" s="225"/>
      <c r="AB652" s="226"/>
      <c r="AC652" s="226"/>
      <c r="AD652" s="226"/>
      <c r="AE652" s="226"/>
      <c r="AF652" s="226"/>
      <c r="AG652" s="226"/>
      <c r="AH652" s="226"/>
      <c r="AI652" s="226"/>
      <c r="AJ652" s="226"/>
    </row>
    <row r="653" spans="11:36" ht="15.75" customHeight="1">
      <c r="K653" s="225"/>
      <c r="L653" s="225"/>
      <c r="M653" s="225"/>
      <c r="N653" s="225"/>
      <c r="O653" s="225"/>
      <c r="P653" s="225"/>
      <c r="Q653" s="225"/>
      <c r="R653" s="225"/>
      <c r="S653" s="225"/>
      <c r="T653" s="225"/>
      <c r="U653" s="225"/>
      <c r="V653" s="225"/>
      <c r="W653" s="225"/>
      <c r="X653" s="225"/>
      <c r="Y653" s="225"/>
      <c r="Z653" s="225"/>
      <c r="AA653" s="225"/>
      <c r="AB653" s="226"/>
      <c r="AC653" s="226"/>
      <c r="AD653" s="226"/>
      <c r="AE653" s="226"/>
      <c r="AF653" s="226"/>
      <c r="AG653" s="226"/>
      <c r="AH653" s="226"/>
      <c r="AI653" s="226"/>
      <c r="AJ653" s="226"/>
    </row>
    <row r="654" spans="11:36" ht="15.75" customHeight="1">
      <c r="K654" s="225"/>
      <c r="L654" s="225"/>
      <c r="M654" s="225"/>
      <c r="N654" s="225"/>
      <c r="O654" s="225"/>
      <c r="P654" s="225"/>
      <c r="Q654" s="225"/>
      <c r="R654" s="225"/>
      <c r="S654" s="225"/>
      <c r="T654" s="225"/>
      <c r="U654" s="225"/>
      <c r="V654" s="225"/>
      <c r="W654" s="225"/>
      <c r="X654" s="225"/>
      <c r="Y654" s="225"/>
      <c r="Z654" s="225"/>
      <c r="AA654" s="225"/>
      <c r="AB654" s="226"/>
      <c r="AC654" s="226"/>
      <c r="AD654" s="226"/>
      <c r="AE654" s="226"/>
      <c r="AF654" s="226"/>
      <c r="AG654" s="226"/>
      <c r="AH654" s="226"/>
      <c r="AI654" s="226"/>
      <c r="AJ654" s="226"/>
    </row>
    <row r="655" spans="11:36" ht="15.75" customHeight="1">
      <c r="K655" s="225"/>
      <c r="L655" s="225"/>
      <c r="M655" s="225"/>
      <c r="N655" s="225"/>
      <c r="O655" s="225"/>
      <c r="P655" s="225"/>
      <c r="Q655" s="225"/>
      <c r="R655" s="225"/>
      <c r="S655" s="225"/>
      <c r="T655" s="225"/>
      <c r="U655" s="225"/>
      <c r="V655" s="225"/>
      <c r="W655" s="225"/>
      <c r="X655" s="225"/>
      <c r="Y655" s="225"/>
      <c r="Z655" s="225"/>
      <c r="AA655" s="225"/>
      <c r="AB655" s="226"/>
      <c r="AC655" s="226"/>
      <c r="AD655" s="226"/>
      <c r="AE655" s="226"/>
      <c r="AF655" s="226"/>
      <c r="AG655" s="226"/>
      <c r="AH655" s="226"/>
      <c r="AI655" s="226"/>
      <c r="AJ655" s="226"/>
    </row>
    <row r="656" spans="11:36" ht="15.75" customHeight="1">
      <c r="K656" s="225"/>
      <c r="L656" s="225"/>
      <c r="M656" s="225"/>
      <c r="N656" s="225"/>
      <c r="O656" s="225"/>
      <c r="P656" s="225"/>
      <c r="Q656" s="225"/>
      <c r="R656" s="225"/>
      <c r="S656" s="225"/>
      <c r="T656" s="225"/>
      <c r="U656" s="225"/>
      <c r="V656" s="225"/>
      <c r="W656" s="225"/>
      <c r="X656" s="225"/>
      <c r="Y656" s="225"/>
      <c r="Z656" s="225"/>
      <c r="AA656" s="225"/>
      <c r="AB656" s="226"/>
      <c r="AC656" s="226"/>
      <c r="AD656" s="226"/>
      <c r="AE656" s="226"/>
      <c r="AF656" s="226"/>
      <c r="AG656" s="226"/>
      <c r="AH656" s="226"/>
      <c r="AI656" s="226"/>
      <c r="AJ656" s="226"/>
    </row>
    <row r="657" spans="11:36" ht="15.75" customHeight="1">
      <c r="K657" s="225"/>
      <c r="L657" s="225"/>
      <c r="M657" s="225"/>
      <c r="N657" s="225"/>
      <c r="O657" s="225"/>
      <c r="P657" s="225"/>
      <c r="Q657" s="225"/>
      <c r="R657" s="225"/>
      <c r="S657" s="225"/>
      <c r="T657" s="225"/>
      <c r="U657" s="225"/>
      <c r="V657" s="225"/>
      <c r="W657" s="225"/>
      <c r="X657" s="225"/>
      <c r="Y657" s="225"/>
      <c r="Z657" s="225"/>
      <c r="AA657" s="225"/>
      <c r="AB657" s="226"/>
      <c r="AC657" s="226"/>
      <c r="AD657" s="226"/>
      <c r="AE657" s="226"/>
      <c r="AF657" s="226"/>
      <c r="AG657" s="226"/>
      <c r="AH657" s="226"/>
      <c r="AI657" s="226"/>
      <c r="AJ657" s="226"/>
    </row>
    <row r="658" spans="11:36" ht="15.75" customHeight="1">
      <c r="K658" s="225"/>
      <c r="L658" s="225"/>
      <c r="M658" s="225"/>
      <c r="N658" s="225"/>
      <c r="O658" s="225"/>
      <c r="P658" s="225"/>
      <c r="Q658" s="225"/>
      <c r="R658" s="225"/>
      <c r="S658" s="225"/>
      <c r="T658" s="225"/>
      <c r="U658" s="225"/>
      <c r="V658" s="225"/>
      <c r="W658" s="225"/>
      <c r="X658" s="225"/>
      <c r="Y658" s="225"/>
      <c r="Z658" s="225"/>
      <c r="AA658" s="225"/>
      <c r="AB658" s="226"/>
      <c r="AC658" s="226"/>
      <c r="AD658" s="226"/>
      <c r="AE658" s="226"/>
      <c r="AF658" s="226"/>
      <c r="AG658" s="226"/>
      <c r="AH658" s="226"/>
      <c r="AI658" s="226"/>
      <c r="AJ658" s="226"/>
    </row>
    <row r="659" spans="11:36" ht="15.75" customHeight="1">
      <c r="K659" s="225"/>
      <c r="L659" s="225"/>
      <c r="M659" s="225"/>
      <c r="N659" s="225"/>
      <c r="O659" s="225"/>
      <c r="P659" s="225"/>
      <c r="Q659" s="225"/>
      <c r="R659" s="225"/>
      <c r="S659" s="225"/>
      <c r="T659" s="225"/>
      <c r="U659" s="225"/>
      <c r="V659" s="225"/>
      <c r="W659" s="225"/>
      <c r="X659" s="225"/>
      <c r="Y659" s="225"/>
      <c r="Z659" s="225"/>
      <c r="AA659" s="225"/>
      <c r="AB659" s="226"/>
      <c r="AC659" s="226"/>
      <c r="AD659" s="226"/>
      <c r="AE659" s="226"/>
      <c r="AF659" s="226"/>
      <c r="AG659" s="226"/>
      <c r="AH659" s="226"/>
      <c r="AI659" s="226"/>
      <c r="AJ659" s="226"/>
    </row>
    <row r="660" spans="11:36" ht="15.75" customHeight="1">
      <c r="K660" s="225"/>
      <c r="L660" s="225"/>
      <c r="M660" s="225"/>
      <c r="N660" s="225"/>
      <c r="O660" s="225"/>
      <c r="P660" s="225"/>
      <c r="Q660" s="225"/>
      <c r="R660" s="225"/>
      <c r="S660" s="225"/>
      <c r="T660" s="225"/>
      <c r="U660" s="225"/>
      <c r="V660" s="225"/>
      <c r="W660" s="225"/>
      <c r="X660" s="225"/>
      <c r="Y660" s="225"/>
      <c r="Z660" s="225"/>
      <c r="AA660" s="225"/>
      <c r="AB660" s="226"/>
      <c r="AC660" s="226"/>
      <c r="AD660" s="226"/>
      <c r="AE660" s="226"/>
      <c r="AF660" s="226"/>
      <c r="AG660" s="226"/>
      <c r="AH660" s="226"/>
      <c r="AI660" s="226"/>
      <c r="AJ660" s="226"/>
    </row>
    <row r="661" spans="11:36" ht="15.75" customHeight="1">
      <c r="K661" s="225"/>
      <c r="L661" s="225"/>
      <c r="M661" s="225"/>
      <c r="N661" s="225"/>
      <c r="O661" s="225"/>
      <c r="P661" s="225"/>
      <c r="Q661" s="225"/>
      <c r="R661" s="225"/>
      <c r="S661" s="225"/>
      <c r="T661" s="225"/>
      <c r="U661" s="225"/>
      <c r="V661" s="225"/>
      <c r="W661" s="225"/>
      <c r="X661" s="225"/>
      <c r="Y661" s="225"/>
      <c r="Z661" s="225"/>
      <c r="AA661" s="225"/>
      <c r="AB661" s="226"/>
      <c r="AC661" s="226"/>
      <c r="AD661" s="226"/>
      <c r="AE661" s="226"/>
      <c r="AF661" s="226"/>
      <c r="AG661" s="226"/>
      <c r="AH661" s="226"/>
      <c r="AI661" s="226"/>
      <c r="AJ661" s="226"/>
    </row>
    <row r="662" spans="11:36" ht="15.75" customHeight="1">
      <c r="K662" s="225"/>
      <c r="L662" s="225"/>
      <c r="M662" s="225"/>
      <c r="N662" s="225"/>
      <c r="O662" s="225"/>
      <c r="P662" s="225"/>
      <c r="Q662" s="225"/>
      <c r="R662" s="225"/>
      <c r="S662" s="225"/>
      <c r="T662" s="225"/>
      <c r="U662" s="225"/>
      <c r="V662" s="225"/>
      <c r="W662" s="225"/>
      <c r="X662" s="225"/>
      <c r="Y662" s="225"/>
      <c r="Z662" s="225"/>
      <c r="AA662" s="225"/>
      <c r="AB662" s="226"/>
      <c r="AC662" s="226"/>
      <c r="AD662" s="226"/>
      <c r="AE662" s="226"/>
      <c r="AF662" s="226"/>
      <c r="AG662" s="226"/>
      <c r="AH662" s="226"/>
      <c r="AI662" s="226"/>
      <c r="AJ662" s="226"/>
    </row>
    <row r="663" spans="11:36" ht="15.75" customHeight="1">
      <c r="K663" s="225"/>
      <c r="L663" s="225"/>
      <c r="M663" s="225"/>
      <c r="N663" s="225"/>
      <c r="O663" s="225"/>
      <c r="P663" s="225"/>
      <c r="Q663" s="225"/>
      <c r="R663" s="225"/>
      <c r="S663" s="225"/>
      <c r="T663" s="225"/>
      <c r="U663" s="225"/>
      <c r="V663" s="225"/>
      <c r="W663" s="225"/>
      <c r="X663" s="225"/>
      <c r="Y663" s="225"/>
      <c r="Z663" s="225"/>
      <c r="AA663" s="225"/>
      <c r="AB663" s="226"/>
      <c r="AC663" s="226"/>
      <c r="AD663" s="226"/>
      <c r="AE663" s="226"/>
      <c r="AF663" s="226"/>
      <c r="AG663" s="226"/>
      <c r="AH663" s="226"/>
      <c r="AI663" s="226"/>
      <c r="AJ663" s="226"/>
    </row>
    <row r="664" spans="11:36" ht="15.75" customHeight="1">
      <c r="K664" s="225"/>
      <c r="L664" s="225"/>
      <c r="M664" s="225"/>
      <c r="N664" s="225"/>
      <c r="O664" s="225"/>
      <c r="P664" s="225"/>
      <c r="Q664" s="225"/>
      <c r="R664" s="225"/>
      <c r="S664" s="225"/>
      <c r="T664" s="225"/>
      <c r="U664" s="225"/>
      <c r="V664" s="225"/>
      <c r="W664" s="225"/>
      <c r="X664" s="225"/>
      <c r="Y664" s="225"/>
      <c r="Z664" s="225"/>
      <c r="AA664" s="225"/>
      <c r="AB664" s="226"/>
      <c r="AC664" s="226"/>
      <c r="AD664" s="226"/>
      <c r="AE664" s="226"/>
      <c r="AF664" s="226"/>
      <c r="AG664" s="226"/>
      <c r="AH664" s="226"/>
      <c r="AI664" s="226"/>
      <c r="AJ664" s="226"/>
    </row>
    <row r="665" spans="11:36" ht="15.75" customHeight="1">
      <c r="K665" s="225"/>
      <c r="L665" s="225"/>
      <c r="M665" s="225"/>
      <c r="N665" s="225"/>
      <c r="O665" s="225"/>
      <c r="P665" s="225"/>
      <c r="Q665" s="225"/>
      <c r="R665" s="225"/>
      <c r="S665" s="225"/>
      <c r="T665" s="225"/>
      <c r="U665" s="225"/>
      <c r="V665" s="225"/>
      <c r="W665" s="225"/>
      <c r="X665" s="225"/>
      <c r="Y665" s="225"/>
      <c r="Z665" s="225"/>
      <c r="AA665" s="225"/>
      <c r="AB665" s="226"/>
      <c r="AC665" s="226"/>
      <c r="AD665" s="226"/>
      <c r="AE665" s="226"/>
      <c r="AF665" s="226"/>
      <c r="AG665" s="226"/>
      <c r="AH665" s="226"/>
      <c r="AI665" s="226"/>
      <c r="AJ665" s="226"/>
    </row>
    <row r="666" spans="11:36" ht="15.75" customHeight="1">
      <c r="K666" s="225"/>
      <c r="L666" s="225"/>
      <c r="M666" s="225"/>
      <c r="N666" s="225"/>
      <c r="O666" s="225"/>
      <c r="P666" s="225"/>
      <c r="Q666" s="225"/>
      <c r="R666" s="225"/>
      <c r="S666" s="225"/>
      <c r="T666" s="225"/>
      <c r="U666" s="225"/>
      <c r="V666" s="225"/>
      <c r="W666" s="225"/>
      <c r="X666" s="225"/>
      <c r="Y666" s="225"/>
      <c r="Z666" s="225"/>
      <c r="AA666" s="225"/>
      <c r="AB666" s="226"/>
      <c r="AC666" s="226"/>
      <c r="AD666" s="226"/>
      <c r="AE666" s="226"/>
      <c r="AF666" s="226"/>
      <c r="AG666" s="226"/>
      <c r="AH666" s="226"/>
      <c r="AI666" s="226"/>
      <c r="AJ666" s="226"/>
    </row>
    <row r="667" spans="11:36" ht="15.75" customHeight="1">
      <c r="K667" s="225"/>
      <c r="L667" s="225"/>
      <c r="M667" s="225"/>
      <c r="N667" s="225"/>
      <c r="O667" s="225"/>
      <c r="P667" s="225"/>
      <c r="Q667" s="225"/>
      <c r="R667" s="225"/>
      <c r="S667" s="225"/>
      <c r="T667" s="225"/>
      <c r="U667" s="225"/>
      <c r="V667" s="225"/>
      <c r="W667" s="225"/>
      <c r="X667" s="225"/>
      <c r="Y667" s="225"/>
      <c r="Z667" s="225"/>
      <c r="AA667" s="225"/>
      <c r="AB667" s="226"/>
      <c r="AC667" s="226"/>
      <c r="AD667" s="226"/>
      <c r="AE667" s="226"/>
      <c r="AF667" s="226"/>
      <c r="AG667" s="226"/>
      <c r="AH667" s="226"/>
      <c r="AI667" s="226"/>
      <c r="AJ667" s="226"/>
    </row>
    <row r="668" spans="11:36" ht="15.75" customHeight="1">
      <c r="K668" s="225"/>
      <c r="L668" s="225"/>
      <c r="M668" s="225"/>
      <c r="N668" s="225"/>
      <c r="O668" s="225"/>
      <c r="P668" s="225"/>
      <c r="Q668" s="225"/>
      <c r="R668" s="225"/>
      <c r="S668" s="225"/>
      <c r="T668" s="225"/>
      <c r="U668" s="225"/>
      <c r="V668" s="225"/>
      <c r="W668" s="225"/>
      <c r="X668" s="225"/>
      <c r="Y668" s="225"/>
      <c r="Z668" s="225"/>
      <c r="AA668" s="225"/>
      <c r="AB668" s="226"/>
      <c r="AC668" s="226"/>
      <c r="AD668" s="226"/>
      <c r="AE668" s="226"/>
      <c r="AF668" s="226"/>
      <c r="AG668" s="226"/>
      <c r="AH668" s="226"/>
      <c r="AI668" s="226"/>
      <c r="AJ668" s="226"/>
    </row>
    <row r="669" spans="11:36" ht="15.75" customHeight="1">
      <c r="K669" s="225"/>
      <c r="L669" s="225"/>
      <c r="M669" s="225"/>
      <c r="N669" s="225"/>
      <c r="O669" s="225"/>
      <c r="P669" s="225"/>
      <c r="Q669" s="225"/>
      <c r="R669" s="225"/>
      <c r="S669" s="225"/>
      <c r="T669" s="225"/>
      <c r="U669" s="225"/>
      <c r="V669" s="225"/>
      <c r="W669" s="225"/>
      <c r="X669" s="225"/>
      <c r="Y669" s="225"/>
      <c r="Z669" s="225"/>
      <c r="AA669" s="225"/>
      <c r="AB669" s="226"/>
      <c r="AC669" s="226"/>
      <c r="AD669" s="226"/>
      <c r="AE669" s="226"/>
      <c r="AF669" s="226"/>
      <c r="AG669" s="226"/>
      <c r="AH669" s="226"/>
      <c r="AI669" s="226"/>
      <c r="AJ669" s="226"/>
    </row>
    <row r="670" spans="11:36" ht="15.75" customHeight="1">
      <c r="K670" s="225"/>
      <c r="L670" s="225"/>
      <c r="M670" s="225"/>
      <c r="N670" s="225"/>
      <c r="O670" s="225"/>
      <c r="P670" s="225"/>
      <c r="Q670" s="225"/>
      <c r="R670" s="225"/>
      <c r="S670" s="225"/>
      <c r="T670" s="225"/>
      <c r="U670" s="225"/>
      <c r="V670" s="225"/>
      <c r="W670" s="225"/>
      <c r="X670" s="225"/>
      <c r="Y670" s="225"/>
      <c r="Z670" s="225"/>
      <c r="AA670" s="225"/>
      <c r="AB670" s="226"/>
      <c r="AC670" s="226"/>
      <c r="AD670" s="226"/>
      <c r="AE670" s="226"/>
      <c r="AF670" s="226"/>
      <c r="AG670" s="226"/>
      <c r="AH670" s="226"/>
      <c r="AI670" s="226"/>
      <c r="AJ670" s="226"/>
    </row>
    <row r="671" spans="11:36" ht="15.75" customHeight="1">
      <c r="K671" s="225"/>
      <c r="L671" s="225"/>
      <c r="M671" s="225"/>
      <c r="N671" s="225"/>
      <c r="O671" s="225"/>
      <c r="P671" s="225"/>
      <c r="Q671" s="225"/>
      <c r="R671" s="225"/>
      <c r="S671" s="225"/>
      <c r="T671" s="225"/>
      <c r="U671" s="225"/>
      <c r="V671" s="225"/>
      <c r="W671" s="225"/>
      <c r="X671" s="225"/>
      <c r="Y671" s="225"/>
      <c r="Z671" s="225"/>
      <c r="AA671" s="225"/>
      <c r="AB671" s="226"/>
      <c r="AC671" s="226"/>
      <c r="AD671" s="226"/>
      <c r="AE671" s="226"/>
      <c r="AF671" s="226"/>
      <c r="AG671" s="226"/>
      <c r="AH671" s="226"/>
      <c r="AI671" s="226"/>
      <c r="AJ671" s="226"/>
    </row>
    <row r="672" spans="11:36" ht="15.75" customHeight="1">
      <c r="K672" s="225"/>
      <c r="L672" s="225"/>
      <c r="M672" s="225"/>
      <c r="N672" s="225"/>
      <c r="O672" s="225"/>
      <c r="P672" s="225"/>
      <c r="Q672" s="225"/>
      <c r="R672" s="225"/>
      <c r="S672" s="225"/>
      <c r="T672" s="225"/>
      <c r="U672" s="225"/>
      <c r="V672" s="225"/>
      <c r="W672" s="225"/>
      <c r="X672" s="225"/>
      <c r="Y672" s="225"/>
      <c r="Z672" s="225"/>
      <c r="AA672" s="225"/>
      <c r="AB672" s="226"/>
      <c r="AC672" s="226"/>
      <c r="AD672" s="226"/>
      <c r="AE672" s="226"/>
      <c r="AF672" s="226"/>
      <c r="AG672" s="226"/>
      <c r="AH672" s="226"/>
      <c r="AI672" s="226"/>
      <c r="AJ672" s="226"/>
    </row>
    <row r="673" spans="11:36" ht="15.75" customHeight="1">
      <c r="K673" s="225"/>
      <c r="L673" s="225"/>
      <c r="M673" s="225"/>
      <c r="N673" s="225"/>
      <c r="O673" s="225"/>
      <c r="P673" s="225"/>
      <c r="Q673" s="225"/>
      <c r="R673" s="225"/>
      <c r="S673" s="225"/>
      <c r="T673" s="225"/>
      <c r="U673" s="225"/>
      <c r="V673" s="225"/>
      <c r="W673" s="225"/>
      <c r="X673" s="225"/>
      <c r="Y673" s="225"/>
      <c r="Z673" s="225"/>
      <c r="AA673" s="225"/>
      <c r="AB673" s="226"/>
      <c r="AC673" s="226"/>
      <c r="AD673" s="226"/>
      <c r="AE673" s="226"/>
      <c r="AF673" s="226"/>
      <c r="AG673" s="226"/>
      <c r="AH673" s="226"/>
      <c r="AI673" s="226"/>
      <c r="AJ673" s="226"/>
    </row>
    <row r="674" spans="11:36" ht="15.75" customHeight="1">
      <c r="K674" s="225"/>
      <c r="L674" s="225"/>
      <c r="M674" s="225"/>
      <c r="N674" s="225"/>
      <c r="O674" s="225"/>
      <c r="P674" s="225"/>
      <c r="Q674" s="225"/>
      <c r="R674" s="225"/>
      <c r="S674" s="225"/>
      <c r="T674" s="225"/>
      <c r="U674" s="225"/>
      <c r="V674" s="225"/>
      <c r="W674" s="225"/>
      <c r="X674" s="225"/>
      <c r="Y674" s="225"/>
      <c r="Z674" s="225"/>
      <c r="AA674" s="225"/>
      <c r="AB674" s="226"/>
      <c r="AC674" s="226"/>
      <c r="AD674" s="226"/>
      <c r="AE674" s="226"/>
      <c r="AF674" s="226"/>
      <c r="AG674" s="226"/>
      <c r="AH674" s="226"/>
      <c r="AI674" s="226"/>
      <c r="AJ674" s="226"/>
    </row>
    <row r="675" spans="11:36" ht="15.75" customHeight="1">
      <c r="K675" s="225"/>
      <c r="L675" s="225"/>
      <c r="M675" s="225"/>
      <c r="N675" s="225"/>
      <c r="O675" s="225"/>
      <c r="P675" s="225"/>
      <c r="Q675" s="225"/>
      <c r="R675" s="225"/>
      <c r="S675" s="225"/>
      <c r="T675" s="225"/>
      <c r="U675" s="225"/>
      <c r="V675" s="225"/>
      <c r="W675" s="225"/>
      <c r="X675" s="225"/>
      <c r="Y675" s="225"/>
      <c r="Z675" s="225"/>
      <c r="AA675" s="225"/>
      <c r="AB675" s="226"/>
      <c r="AC675" s="226"/>
      <c r="AD675" s="226"/>
      <c r="AE675" s="226"/>
      <c r="AF675" s="226"/>
      <c r="AG675" s="226"/>
      <c r="AH675" s="226"/>
      <c r="AI675" s="226"/>
      <c r="AJ675" s="226"/>
    </row>
    <row r="676" spans="11:36" ht="15.75" customHeight="1">
      <c r="K676" s="225"/>
      <c r="L676" s="225"/>
      <c r="M676" s="225"/>
      <c r="N676" s="225"/>
      <c r="O676" s="225"/>
      <c r="P676" s="225"/>
      <c r="Q676" s="225"/>
      <c r="R676" s="225"/>
      <c r="S676" s="225"/>
      <c r="T676" s="225"/>
      <c r="U676" s="225"/>
      <c r="V676" s="225"/>
      <c r="W676" s="225"/>
      <c r="X676" s="225"/>
      <c r="Y676" s="225"/>
      <c r="Z676" s="225"/>
      <c r="AA676" s="225"/>
      <c r="AB676" s="226"/>
      <c r="AC676" s="226"/>
      <c r="AD676" s="226"/>
      <c r="AE676" s="226"/>
      <c r="AF676" s="226"/>
      <c r="AG676" s="226"/>
      <c r="AH676" s="226"/>
      <c r="AI676" s="226"/>
      <c r="AJ676" s="226"/>
    </row>
    <row r="677" spans="11:36" ht="15.75" customHeight="1">
      <c r="K677" s="225"/>
      <c r="L677" s="225"/>
      <c r="M677" s="225"/>
      <c r="N677" s="225"/>
      <c r="O677" s="225"/>
      <c r="P677" s="225"/>
      <c r="Q677" s="225"/>
      <c r="R677" s="225"/>
      <c r="S677" s="225"/>
      <c r="T677" s="225"/>
      <c r="U677" s="225"/>
      <c r="V677" s="225"/>
      <c r="W677" s="225"/>
      <c r="X677" s="225"/>
      <c r="Y677" s="225"/>
      <c r="Z677" s="225"/>
      <c r="AA677" s="225"/>
      <c r="AB677" s="226"/>
      <c r="AC677" s="226"/>
      <c r="AD677" s="226"/>
      <c r="AE677" s="226"/>
      <c r="AF677" s="226"/>
      <c r="AG677" s="226"/>
      <c r="AH677" s="226"/>
      <c r="AI677" s="226"/>
      <c r="AJ677" s="226"/>
    </row>
    <row r="678" spans="11:36" ht="15.75" customHeight="1">
      <c r="K678" s="225"/>
      <c r="L678" s="225"/>
      <c r="M678" s="225"/>
      <c r="N678" s="225"/>
      <c r="O678" s="225"/>
      <c r="P678" s="225"/>
      <c r="Q678" s="225"/>
      <c r="R678" s="225"/>
      <c r="S678" s="225"/>
      <c r="T678" s="225"/>
      <c r="U678" s="225"/>
      <c r="V678" s="225"/>
      <c r="W678" s="225"/>
      <c r="X678" s="225"/>
      <c r="Y678" s="225"/>
      <c r="Z678" s="225"/>
      <c r="AA678" s="225"/>
      <c r="AB678" s="226"/>
      <c r="AC678" s="226"/>
      <c r="AD678" s="226"/>
      <c r="AE678" s="226"/>
      <c r="AF678" s="226"/>
      <c r="AG678" s="226"/>
      <c r="AH678" s="226"/>
      <c r="AI678" s="226"/>
      <c r="AJ678" s="226"/>
    </row>
    <row r="679" spans="11:36" ht="15.75" customHeight="1">
      <c r="K679" s="225"/>
      <c r="L679" s="225"/>
      <c r="M679" s="225"/>
      <c r="N679" s="225"/>
      <c r="O679" s="225"/>
      <c r="P679" s="225"/>
      <c r="Q679" s="225"/>
      <c r="R679" s="225"/>
      <c r="S679" s="225"/>
      <c r="T679" s="225"/>
      <c r="U679" s="225"/>
      <c r="V679" s="225"/>
      <c r="W679" s="225"/>
      <c r="X679" s="225"/>
      <c r="Y679" s="225"/>
      <c r="Z679" s="225"/>
      <c r="AA679" s="225"/>
      <c r="AB679" s="226"/>
      <c r="AC679" s="226"/>
      <c r="AD679" s="226"/>
      <c r="AE679" s="226"/>
      <c r="AF679" s="226"/>
      <c r="AG679" s="226"/>
      <c r="AH679" s="226"/>
      <c r="AI679" s="226"/>
      <c r="AJ679" s="226"/>
    </row>
    <row r="680" spans="11:36" ht="15.75" customHeight="1">
      <c r="K680" s="225"/>
      <c r="L680" s="225"/>
      <c r="M680" s="225"/>
      <c r="N680" s="225"/>
      <c r="O680" s="225"/>
      <c r="P680" s="225"/>
      <c r="Q680" s="225"/>
      <c r="R680" s="225"/>
      <c r="S680" s="225"/>
      <c r="T680" s="225"/>
      <c r="U680" s="225"/>
      <c r="V680" s="225"/>
      <c r="W680" s="225"/>
      <c r="X680" s="225"/>
      <c r="Y680" s="225"/>
      <c r="Z680" s="225"/>
      <c r="AA680" s="225"/>
      <c r="AB680" s="226"/>
      <c r="AC680" s="226"/>
      <c r="AD680" s="226"/>
      <c r="AE680" s="226"/>
      <c r="AF680" s="226"/>
      <c r="AG680" s="226"/>
      <c r="AH680" s="226"/>
      <c r="AI680" s="226"/>
      <c r="AJ680" s="226"/>
    </row>
    <row r="681" spans="11:36" ht="15.75" customHeight="1">
      <c r="K681" s="225"/>
      <c r="L681" s="225"/>
      <c r="M681" s="225"/>
      <c r="N681" s="225"/>
      <c r="O681" s="225"/>
      <c r="P681" s="225"/>
      <c r="Q681" s="225"/>
      <c r="R681" s="225"/>
      <c r="S681" s="225"/>
      <c r="T681" s="225"/>
      <c r="U681" s="225"/>
      <c r="V681" s="225"/>
      <c r="W681" s="225"/>
      <c r="X681" s="225"/>
      <c r="Y681" s="225"/>
      <c r="Z681" s="225"/>
      <c r="AA681" s="225"/>
      <c r="AB681" s="226"/>
      <c r="AC681" s="226"/>
      <c r="AD681" s="226"/>
      <c r="AE681" s="226"/>
      <c r="AF681" s="226"/>
      <c r="AG681" s="226"/>
      <c r="AH681" s="226"/>
      <c r="AI681" s="226"/>
      <c r="AJ681" s="226"/>
    </row>
    <row r="682" spans="11:36" ht="15.75" customHeight="1">
      <c r="K682" s="225"/>
      <c r="L682" s="225"/>
      <c r="M682" s="225"/>
      <c r="N682" s="225"/>
      <c r="O682" s="225"/>
      <c r="P682" s="225"/>
      <c r="Q682" s="225"/>
      <c r="R682" s="225"/>
      <c r="S682" s="225"/>
      <c r="T682" s="225"/>
      <c r="U682" s="225"/>
      <c r="V682" s="225"/>
      <c r="W682" s="225"/>
      <c r="X682" s="225"/>
      <c r="Y682" s="225"/>
      <c r="Z682" s="225"/>
      <c r="AA682" s="225"/>
      <c r="AB682" s="226"/>
      <c r="AC682" s="226"/>
      <c r="AD682" s="226"/>
      <c r="AE682" s="226"/>
      <c r="AF682" s="226"/>
      <c r="AG682" s="226"/>
      <c r="AH682" s="226"/>
      <c r="AI682" s="226"/>
      <c r="AJ682" s="226"/>
    </row>
    <row r="683" spans="11:36" ht="15.75" customHeight="1">
      <c r="K683" s="225"/>
      <c r="L683" s="225"/>
      <c r="M683" s="225"/>
      <c r="N683" s="225"/>
      <c r="O683" s="225"/>
      <c r="P683" s="225"/>
      <c r="Q683" s="225"/>
      <c r="R683" s="225"/>
      <c r="S683" s="225"/>
      <c r="T683" s="225"/>
      <c r="U683" s="225"/>
      <c r="V683" s="225"/>
      <c r="W683" s="225"/>
      <c r="X683" s="225"/>
      <c r="Y683" s="225"/>
      <c r="Z683" s="225"/>
      <c r="AA683" s="225"/>
      <c r="AB683" s="226"/>
      <c r="AC683" s="226"/>
      <c r="AD683" s="226"/>
      <c r="AE683" s="226"/>
      <c r="AF683" s="226"/>
      <c r="AG683" s="226"/>
      <c r="AH683" s="226"/>
      <c r="AI683" s="226"/>
      <c r="AJ683" s="226"/>
    </row>
    <row r="684" spans="11:36" ht="15.75" customHeight="1">
      <c r="K684" s="225"/>
      <c r="L684" s="225"/>
      <c r="M684" s="225"/>
      <c r="N684" s="225"/>
      <c r="O684" s="225"/>
      <c r="P684" s="225"/>
      <c r="Q684" s="225"/>
      <c r="R684" s="225"/>
      <c r="S684" s="225"/>
      <c r="T684" s="225"/>
      <c r="U684" s="225"/>
      <c r="V684" s="225"/>
      <c r="W684" s="225"/>
      <c r="X684" s="225"/>
      <c r="Y684" s="225"/>
      <c r="Z684" s="225"/>
      <c r="AA684" s="225"/>
      <c r="AB684" s="226"/>
      <c r="AC684" s="226"/>
      <c r="AD684" s="226"/>
      <c r="AE684" s="226"/>
      <c r="AF684" s="226"/>
      <c r="AG684" s="226"/>
      <c r="AH684" s="226"/>
      <c r="AI684" s="226"/>
      <c r="AJ684" s="226"/>
    </row>
    <row r="685" spans="11:36" ht="15.75" customHeight="1">
      <c r="K685" s="225"/>
      <c r="L685" s="225"/>
      <c r="M685" s="225"/>
      <c r="N685" s="225"/>
      <c r="O685" s="225"/>
      <c r="P685" s="225"/>
      <c r="Q685" s="225"/>
      <c r="R685" s="225"/>
      <c r="S685" s="225"/>
      <c r="T685" s="225"/>
      <c r="U685" s="225"/>
      <c r="V685" s="225"/>
      <c r="W685" s="225"/>
      <c r="X685" s="225"/>
      <c r="Y685" s="225"/>
      <c r="Z685" s="225"/>
      <c r="AA685" s="225"/>
      <c r="AB685" s="226"/>
      <c r="AC685" s="226"/>
      <c r="AD685" s="226"/>
      <c r="AE685" s="226"/>
      <c r="AF685" s="226"/>
      <c r="AG685" s="226"/>
      <c r="AH685" s="226"/>
      <c r="AI685" s="226"/>
      <c r="AJ685" s="226"/>
    </row>
    <row r="686" spans="11:36" ht="15.75" customHeight="1">
      <c r="K686" s="225"/>
      <c r="L686" s="225"/>
      <c r="M686" s="225"/>
      <c r="N686" s="225"/>
      <c r="O686" s="225"/>
      <c r="P686" s="225"/>
      <c r="Q686" s="225"/>
      <c r="R686" s="225"/>
      <c r="S686" s="225"/>
      <c r="T686" s="225"/>
      <c r="U686" s="225"/>
      <c r="V686" s="225"/>
      <c r="W686" s="225"/>
      <c r="X686" s="225"/>
      <c r="Y686" s="225"/>
      <c r="Z686" s="225"/>
      <c r="AA686" s="225"/>
      <c r="AB686" s="226"/>
      <c r="AC686" s="226"/>
      <c r="AD686" s="226"/>
      <c r="AE686" s="226"/>
      <c r="AF686" s="226"/>
      <c r="AG686" s="226"/>
      <c r="AH686" s="226"/>
      <c r="AI686" s="226"/>
      <c r="AJ686" s="226"/>
    </row>
    <row r="687" spans="11:36" ht="15.75" customHeight="1">
      <c r="K687" s="225"/>
      <c r="L687" s="225"/>
      <c r="M687" s="225"/>
      <c r="N687" s="225"/>
      <c r="O687" s="225"/>
      <c r="P687" s="225"/>
      <c r="Q687" s="225"/>
      <c r="R687" s="225"/>
      <c r="S687" s="225"/>
      <c r="T687" s="225"/>
      <c r="U687" s="225"/>
      <c r="V687" s="225"/>
      <c r="W687" s="225"/>
      <c r="X687" s="225"/>
      <c r="Y687" s="225"/>
      <c r="Z687" s="225"/>
      <c r="AA687" s="225"/>
      <c r="AB687" s="226"/>
      <c r="AC687" s="226"/>
      <c r="AD687" s="226"/>
      <c r="AE687" s="226"/>
      <c r="AF687" s="226"/>
      <c r="AG687" s="226"/>
      <c r="AH687" s="226"/>
      <c r="AI687" s="226"/>
      <c r="AJ687" s="226"/>
    </row>
    <row r="688" spans="11:36" ht="15.75" customHeight="1">
      <c r="K688" s="225"/>
      <c r="L688" s="225"/>
      <c r="M688" s="225"/>
      <c r="N688" s="225"/>
      <c r="O688" s="225"/>
      <c r="P688" s="225"/>
      <c r="Q688" s="225"/>
      <c r="R688" s="225"/>
      <c r="S688" s="225"/>
      <c r="T688" s="225"/>
      <c r="U688" s="225"/>
      <c r="V688" s="225"/>
      <c r="W688" s="225"/>
      <c r="X688" s="225"/>
      <c r="Y688" s="225"/>
      <c r="Z688" s="225"/>
      <c r="AA688" s="225"/>
      <c r="AB688" s="226"/>
      <c r="AC688" s="226"/>
      <c r="AD688" s="226"/>
      <c r="AE688" s="226"/>
      <c r="AF688" s="226"/>
      <c r="AG688" s="226"/>
      <c r="AH688" s="226"/>
      <c r="AI688" s="226"/>
      <c r="AJ688" s="226"/>
    </row>
    <row r="689" spans="11:36" ht="15.75" customHeight="1">
      <c r="K689" s="225"/>
      <c r="L689" s="225"/>
      <c r="M689" s="225"/>
      <c r="N689" s="225"/>
      <c r="O689" s="225"/>
      <c r="P689" s="225"/>
      <c r="Q689" s="225"/>
      <c r="R689" s="225"/>
      <c r="S689" s="225"/>
      <c r="T689" s="225"/>
      <c r="U689" s="225"/>
      <c r="V689" s="225"/>
      <c r="W689" s="225"/>
      <c r="X689" s="225"/>
      <c r="Y689" s="225"/>
      <c r="Z689" s="225"/>
      <c r="AA689" s="225"/>
      <c r="AB689" s="226"/>
      <c r="AC689" s="226"/>
      <c r="AD689" s="226"/>
      <c r="AE689" s="226"/>
      <c r="AF689" s="226"/>
      <c r="AG689" s="226"/>
      <c r="AH689" s="226"/>
      <c r="AI689" s="226"/>
      <c r="AJ689" s="226"/>
    </row>
    <row r="690" spans="11:36" ht="15.75" customHeight="1">
      <c r="K690" s="225"/>
      <c r="L690" s="225"/>
      <c r="M690" s="225"/>
      <c r="N690" s="225"/>
      <c r="O690" s="225"/>
      <c r="P690" s="225"/>
      <c r="Q690" s="225"/>
      <c r="R690" s="225"/>
      <c r="S690" s="225"/>
      <c r="T690" s="225"/>
      <c r="U690" s="225"/>
      <c r="V690" s="225"/>
      <c r="W690" s="225"/>
      <c r="X690" s="225"/>
      <c r="Y690" s="225"/>
      <c r="Z690" s="225"/>
      <c r="AA690" s="225"/>
      <c r="AB690" s="226"/>
      <c r="AC690" s="226"/>
      <c r="AD690" s="226"/>
      <c r="AE690" s="226"/>
      <c r="AF690" s="226"/>
      <c r="AG690" s="226"/>
      <c r="AH690" s="226"/>
      <c r="AI690" s="226"/>
      <c r="AJ690" s="226"/>
    </row>
    <row r="691" spans="11:36" ht="15.75" customHeight="1">
      <c r="K691" s="225"/>
      <c r="L691" s="225"/>
      <c r="M691" s="225"/>
      <c r="N691" s="225"/>
      <c r="O691" s="225"/>
      <c r="P691" s="225"/>
      <c r="Q691" s="225"/>
      <c r="R691" s="225"/>
      <c r="S691" s="225"/>
      <c r="T691" s="225"/>
      <c r="U691" s="225"/>
      <c r="V691" s="225"/>
      <c r="W691" s="225"/>
      <c r="X691" s="225"/>
      <c r="Y691" s="225"/>
      <c r="Z691" s="225"/>
      <c r="AA691" s="225"/>
      <c r="AB691" s="226"/>
      <c r="AC691" s="226"/>
      <c r="AD691" s="226"/>
      <c r="AE691" s="226"/>
      <c r="AF691" s="226"/>
      <c r="AG691" s="226"/>
      <c r="AH691" s="226"/>
      <c r="AI691" s="226"/>
      <c r="AJ691" s="226"/>
    </row>
    <row r="692" spans="11:36" ht="15.75" customHeight="1">
      <c r="K692" s="225"/>
      <c r="L692" s="225"/>
      <c r="M692" s="225"/>
      <c r="N692" s="225"/>
      <c r="O692" s="225"/>
      <c r="P692" s="225"/>
      <c r="Q692" s="225"/>
      <c r="R692" s="225"/>
      <c r="S692" s="225"/>
      <c r="T692" s="225"/>
      <c r="U692" s="225"/>
      <c r="V692" s="225"/>
      <c r="W692" s="225"/>
      <c r="X692" s="225"/>
      <c r="Y692" s="225"/>
      <c r="Z692" s="225"/>
      <c r="AA692" s="225"/>
      <c r="AB692" s="226"/>
      <c r="AC692" s="226"/>
      <c r="AD692" s="226"/>
      <c r="AE692" s="226"/>
      <c r="AF692" s="226"/>
      <c r="AG692" s="226"/>
      <c r="AH692" s="226"/>
      <c r="AI692" s="226"/>
      <c r="AJ692" s="226"/>
    </row>
    <row r="693" spans="11:36" ht="15.75" customHeight="1">
      <c r="K693" s="225"/>
      <c r="L693" s="225"/>
      <c r="M693" s="225"/>
      <c r="N693" s="225"/>
      <c r="O693" s="225"/>
      <c r="P693" s="225"/>
      <c r="Q693" s="225"/>
      <c r="R693" s="225"/>
      <c r="S693" s="225"/>
      <c r="T693" s="225"/>
      <c r="U693" s="225"/>
      <c r="V693" s="225"/>
      <c r="W693" s="225"/>
      <c r="X693" s="225"/>
      <c r="Y693" s="225"/>
      <c r="Z693" s="225"/>
      <c r="AA693" s="225"/>
      <c r="AB693" s="226"/>
      <c r="AC693" s="226"/>
      <c r="AD693" s="226"/>
      <c r="AE693" s="226"/>
      <c r="AF693" s="226"/>
      <c r="AG693" s="226"/>
      <c r="AH693" s="226"/>
      <c r="AI693" s="226"/>
      <c r="AJ693" s="226"/>
    </row>
    <row r="694" spans="11:36" ht="15.75" customHeight="1">
      <c r="K694" s="225"/>
      <c r="L694" s="225"/>
      <c r="M694" s="225"/>
      <c r="N694" s="225"/>
      <c r="O694" s="225"/>
      <c r="P694" s="225"/>
      <c r="Q694" s="225"/>
      <c r="R694" s="225"/>
      <c r="S694" s="225"/>
      <c r="T694" s="225"/>
      <c r="U694" s="225"/>
      <c r="V694" s="225"/>
      <c r="W694" s="225"/>
      <c r="X694" s="225"/>
      <c r="Y694" s="225"/>
      <c r="Z694" s="225"/>
      <c r="AA694" s="225"/>
      <c r="AB694" s="226"/>
      <c r="AC694" s="226"/>
      <c r="AD694" s="226"/>
      <c r="AE694" s="226"/>
      <c r="AF694" s="226"/>
      <c r="AG694" s="226"/>
      <c r="AH694" s="226"/>
      <c r="AI694" s="226"/>
      <c r="AJ694" s="226"/>
    </row>
    <row r="695" spans="11:36" ht="15.75" customHeight="1">
      <c r="K695" s="225"/>
      <c r="L695" s="225"/>
      <c r="M695" s="225"/>
      <c r="N695" s="225"/>
      <c r="O695" s="225"/>
      <c r="P695" s="225"/>
      <c r="Q695" s="225"/>
      <c r="R695" s="225"/>
      <c r="S695" s="225"/>
      <c r="T695" s="225"/>
      <c r="U695" s="225"/>
      <c r="V695" s="225"/>
      <c r="W695" s="225"/>
      <c r="X695" s="225"/>
      <c r="Y695" s="225"/>
      <c r="Z695" s="225"/>
      <c r="AA695" s="225"/>
      <c r="AB695" s="226"/>
      <c r="AC695" s="226"/>
      <c r="AD695" s="226"/>
      <c r="AE695" s="226"/>
      <c r="AF695" s="226"/>
      <c r="AG695" s="226"/>
      <c r="AH695" s="226"/>
      <c r="AI695" s="226"/>
      <c r="AJ695" s="226"/>
    </row>
    <row r="696" spans="11:36" ht="15.75" customHeight="1">
      <c r="K696" s="225"/>
      <c r="L696" s="225"/>
      <c r="M696" s="225"/>
      <c r="N696" s="225"/>
      <c r="O696" s="225"/>
      <c r="P696" s="225"/>
      <c r="Q696" s="225"/>
      <c r="R696" s="225"/>
      <c r="S696" s="225"/>
      <c r="T696" s="225"/>
      <c r="U696" s="225"/>
      <c r="V696" s="225"/>
      <c r="W696" s="225"/>
      <c r="X696" s="225"/>
      <c r="Y696" s="225"/>
      <c r="Z696" s="225"/>
      <c r="AA696" s="225"/>
      <c r="AB696" s="226"/>
      <c r="AC696" s="226"/>
      <c r="AD696" s="226"/>
      <c r="AE696" s="226"/>
      <c r="AF696" s="226"/>
      <c r="AG696" s="226"/>
      <c r="AH696" s="226"/>
      <c r="AI696" s="226"/>
      <c r="AJ696" s="226"/>
    </row>
    <row r="697" spans="11:36" ht="15.75" customHeight="1">
      <c r="K697" s="225"/>
      <c r="L697" s="225"/>
      <c r="M697" s="225"/>
      <c r="N697" s="225"/>
      <c r="O697" s="225"/>
      <c r="P697" s="225"/>
      <c r="Q697" s="225"/>
      <c r="R697" s="225"/>
      <c r="S697" s="225"/>
      <c r="T697" s="225"/>
      <c r="U697" s="225"/>
      <c r="V697" s="225"/>
      <c r="W697" s="225"/>
      <c r="X697" s="225"/>
      <c r="Y697" s="225"/>
      <c r="Z697" s="225"/>
      <c r="AA697" s="225"/>
      <c r="AB697" s="226"/>
      <c r="AC697" s="226"/>
      <c r="AD697" s="226"/>
      <c r="AE697" s="226"/>
      <c r="AF697" s="226"/>
      <c r="AG697" s="226"/>
      <c r="AH697" s="226"/>
      <c r="AI697" s="226"/>
      <c r="AJ697" s="226"/>
    </row>
    <row r="698" spans="11:36" ht="15.75" customHeight="1">
      <c r="K698" s="225"/>
      <c r="L698" s="225"/>
      <c r="M698" s="225"/>
      <c r="N698" s="225"/>
      <c r="O698" s="225"/>
      <c r="P698" s="225"/>
      <c r="Q698" s="225"/>
      <c r="R698" s="225"/>
      <c r="S698" s="225"/>
      <c r="T698" s="225"/>
      <c r="U698" s="225"/>
      <c r="V698" s="225"/>
      <c r="W698" s="225"/>
      <c r="X698" s="225"/>
      <c r="Y698" s="225"/>
      <c r="Z698" s="225"/>
      <c r="AA698" s="225"/>
      <c r="AB698" s="226"/>
      <c r="AC698" s="226"/>
      <c r="AD698" s="226"/>
      <c r="AE698" s="226"/>
      <c r="AF698" s="226"/>
      <c r="AG698" s="226"/>
      <c r="AH698" s="226"/>
      <c r="AI698" s="226"/>
      <c r="AJ698" s="226"/>
    </row>
    <row r="699" spans="11:36" ht="15.75" customHeight="1">
      <c r="K699" s="225"/>
      <c r="L699" s="225"/>
      <c r="M699" s="225"/>
      <c r="N699" s="225"/>
      <c r="O699" s="225"/>
      <c r="P699" s="225"/>
      <c r="Q699" s="225"/>
      <c r="R699" s="225"/>
      <c r="S699" s="225"/>
      <c r="T699" s="225"/>
      <c r="U699" s="225"/>
      <c r="V699" s="225"/>
      <c r="W699" s="225"/>
      <c r="X699" s="225"/>
      <c r="Y699" s="225"/>
      <c r="Z699" s="225"/>
      <c r="AA699" s="225"/>
      <c r="AB699" s="226"/>
      <c r="AC699" s="226"/>
      <c r="AD699" s="226"/>
      <c r="AE699" s="226"/>
      <c r="AF699" s="226"/>
      <c r="AG699" s="226"/>
      <c r="AH699" s="226"/>
      <c r="AI699" s="226"/>
      <c r="AJ699" s="226"/>
    </row>
    <row r="700" spans="11:36" ht="15.75" customHeight="1">
      <c r="K700" s="225"/>
      <c r="L700" s="225"/>
      <c r="M700" s="225"/>
      <c r="N700" s="225"/>
      <c r="O700" s="225"/>
      <c r="P700" s="225"/>
      <c r="Q700" s="225"/>
      <c r="R700" s="225"/>
      <c r="S700" s="225"/>
      <c r="T700" s="225"/>
      <c r="U700" s="225"/>
      <c r="V700" s="225"/>
      <c r="W700" s="225"/>
      <c r="X700" s="225"/>
      <c r="Y700" s="225"/>
      <c r="Z700" s="225"/>
      <c r="AA700" s="225"/>
      <c r="AB700" s="226"/>
      <c r="AC700" s="226"/>
      <c r="AD700" s="226"/>
      <c r="AE700" s="226"/>
      <c r="AF700" s="226"/>
      <c r="AG700" s="226"/>
      <c r="AH700" s="226"/>
      <c r="AI700" s="226"/>
      <c r="AJ700" s="226"/>
    </row>
    <row r="701" spans="11:36" ht="15.75" customHeight="1">
      <c r="K701" s="225"/>
      <c r="L701" s="225"/>
      <c r="M701" s="225"/>
      <c r="N701" s="225"/>
      <c r="O701" s="225"/>
      <c r="P701" s="225"/>
      <c r="Q701" s="225"/>
      <c r="R701" s="225"/>
      <c r="S701" s="225"/>
      <c r="T701" s="225"/>
      <c r="U701" s="225"/>
      <c r="V701" s="225"/>
      <c r="W701" s="225"/>
      <c r="X701" s="225"/>
      <c r="Y701" s="225"/>
      <c r="Z701" s="225"/>
      <c r="AA701" s="225"/>
      <c r="AB701" s="226"/>
      <c r="AC701" s="226"/>
      <c r="AD701" s="226"/>
      <c r="AE701" s="226"/>
      <c r="AF701" s="226"/>
      <c r="AG701" s="226"/>
      <c r="AH701" s="226"/>
      <c r="AI701" s="226"/>
      <c r="AJ701" s="226"/>
    </row>
    <row r="702" spans="11:36" ht="15.75" customHeight="1">
      <c r="K702" s="225"/>
      <c r="L702" s="225"/>
      <c r="M702" s="225"/>
      <c r="N702" s="225"/>
      <c r="O702" s="225"/>
      <c r="P702" s="225"/>
      <c r="Q702" s="225"/>
      <c r="R702" s="225"/>
      <c r="S702" s="225"/>
      <c r="T702" s="225"/>
      <c r="U702" s="225"/>
      <c r="V702" s="225"/>
      <c r="W702" s="225"/>
      <c r="X702" s="225"/>
      <c r="Y702" s="225"/>
      <c r="Z702" s="225"/>
      <c r="AA702" s="225"/>
      <c r="AB702" s="226"/>
      <c r="AC702" s="226"/>
      <c r="AD702" s="226"/>
      <c r="AE702" s="226"/>
      <c r="AF702" s="226"/>
      <c r="AG702" s="226"/>
      <c r="AH702" s="226"/>
      <c r="AI702" s="226"/>
      <c r="AJ702" s="226"/>
    </row>
    <row r="703" spans="11:36" ht="15.75" customHeight="1">
      <c r="K703" s="225"/>
      <c r="L703" s="225"/>
      <c r="M703" s="225"/>
      <c r="N703" s="225"/>
      <c r="O703" s="225"/>
      <c r="P703" s="225"/>
      <c r="Q703" s="225"/>
      <c r="R703" s="225"/>
      <c r="S703" s="225"/>
      <c r="T703" s="225"/>
      <c r="U703" s="225"/>
      <c r="V703" s="225"/>
      <c r="W703" s="225"/>
      <c r="X703" s="225"/>
      <c r="Y703" s="225"/>
      <c r="Z703" s="225"/>
      <c r="AA703" s="225"/>
      <c r="AB703" s="226"/>
      <c r="AC703" s="226"/>
      <c r="AD703" s="226"/>
      <c r="AE703" s="226"/>
      <c r="AF703" s="226"/>
      <c r="AG703" s="226"/>
      <c r="AH703" s="226"/>
      <c r="AI703" s="226"/>
      <c r="AJ703" s="226"/>
    </row>
    <row r="704" spans="11:36" ht="15.75" customHeight="1">
      <c r="K704" s="225"/>
      <c r="L704" s="225"/>
      <c r="M704" s="225"/>
      <c r="N704" s="225"/>
      <c r="O704" s="225"/>
      <c r="P704" s="225"/>
      <c r="Q704" s="225"/>
      <c r="R704" s="225"/>
      <c r="S704" s="225"/>
      <c r="T704" s="225"/>
      <c r="U704" s="225"/>
      <c r="V704" s="225"/>
      <c r="W704" s="225"/>
      <c r="X704" s="225"/>
      <c r="Y704" s="225"/>
      <c r="Z704" s="225"/>
      <c r="AA704" s="225"/>
      <c r="AB704" s="226"/>
      <c r="AC704" s="226"/>
      <c r="AD704" s="226"/>
      <c r="AE704" s="226"/>
      <c r="AF704" s="226"/>
      <c r="AG704" s="226"/>
      <c r="AH704" s="226"/>
      <c r="AI704" s="226"/>
      <c r="AJ704" s="226"/>
    </row>
    <row r="705" spans="11:36" ht="15.75" customHeight="1">
      <c r="K705" s="225"/>
      <c r="L705" s="225"/>
      <c r="M705" s="225"/>
      <c r="N705" s="225"/>
      <c r="O705" s="225"/>
      <c r="P705" s="225"/>
      <c r="Q705" s="225"/>
      <c r="R705" s="225"/>
      <c r="S705" s="225"/>
      <c r="T705" s="225"/>
      <c r="U705" s="225"/>
      <c r="V705" s="225"/>
      <c r="W705" s="225"/>
      <c r="X705" s="225"/>
      <c r="Y705" s="225"/>
      <c r="Z705" s="225"/>
      <c r="AA705" s="225"/>
      <c r="AB705" s="226"/>
      <c r="AC705" s="226"/>
      <c r="AD705" s="226"/>
      <c r="AE705" s="226"/>
      <c r="AF705" s="226"/>
      <c r="AG705" s="226"/>
      <c r="AH705" s="226"/>
      <c r="AI705" s="226"/>
      <c r="AJ705" s="226"/>
    </row>
    <row r="706" spans="11:36" ht="15.75" customHeight="1">
      <c r="K706" s="225"/>
      <c r="L706" s="225"/>
      <c r="M706" s="225"/>
      <c r="N706" s="225"/>
      <c r="O706" s="225"/>
      <c r="P706" s="225"/>
      <c r="Q706" s="225"/>
      <c r="R706" s="225"/>
      <c r="S706" s="225"/>
      <c r="T706" s="225"/>
      <c r="U706" s="225"/>
      <c r="V706" s="225"/>
      <c r="W706" s="225"/>
      <c r="X706" s="225"/>
      <c r="Y706" s="225"/>
      <c r="Z706" s="225"/>
      <c r="AA706" s="225"/>
      <c r="AB706" s="226"/>
      <c r="AC706" s="226"/>
      <c r="AD706" s="226"/>
      <c r="AE706" s="226"/>
      <c r="AF706" s="226"/>
      <c r="AG706" s="226"/>
      <c r="AH706" s="226"/>
      <c r="AI706" s="226"/>
      <c r="AJ706" s="226"/>
    </row>
    <row r="707" spans="11:36" ht="15.75" customHeight="1">
      <c r="K707" s="225"/>
      <c r="L707" s="225"/>
      <c r="M707" s="225"/>
      <c r="N707" s="225"/>
      <c r="O707" s="225"/>
      <c r="P707" s="225"/>
      <c r="Q707" s="225"/>
      <c r="R707" s="225"/>
      <c r="S707" s="225"/>
      <c r="T707" s="225"/>
      <c r="U707" s="225"/>
      <c r="V707" s="225"/>
      <c r="W707" s="225"/>
      <c r="X707" s="225"/>
      <c r="Y707" s="225"/>
      <c r="Z707" s="225"/>
      <c r="AA707" s="225"/>
      <c r="AB707" s="226"/>
      <c r="AC707" s="226"/>
      <c r="AD707" s="226"/>
      <c r="AE707" s="226"/>
      <c r="AF707" s="226"/>
      <c r="AG707" s="226"/>
      <c r="AH707" s="226"/>
      <c r="AI707" s="226"/>
      <c r="AJ707" s="226"/>
    </row>
    <row r="708" spans="11:36" ht="15.75" customHeight="1">
      <c r="K708" s="225"/>
      <c r="L708" s="225"/>
      <c r="M708" s="225"/>
      <c r="N708" s="225"/>
      <c r="O708" s="225"/>
      <c r="P708" s="225"/>
      <c r="Q708" s="225"/>
      <c r="R708" s="225"/>
      <c r="S708" s="225"/>
      <c r="T708" s="225"/>
      <c r="U708" s="225"/>
      <c r="V708" s="225"/>
      <c r="W708" s="225"/>
      <c r="X708" s="225"/>
      <c r="Y708" s="225"/>
      <c r="Z708" s="225"/>
      <c r="AA708" s="225"/>
      <c r="AB708" s="226"/>
      <c r="AC708" s="226"/>
      <c r="AD708" s="226"/>
      <c r="AE708" s="226"/>
      <c r="AF708" s="226"/>
      <c r="AG708" s="226"/>
      <c r="AH708" s="226"/>
      <c r="AI708" s="226"/>
      <c r="AJ708" s="226"/>
    </row>
    <row r="709" spans="11:36" ht="15.75" customHeight="1">
      <c r="K709" s="225"/>
      <c r="L709" s="225"/>
      <c r="M709" s="225"/>
      <c r="N709" s="225"/>
      <c r="O709" s="225"/>
      <c r="P709" s="225"/>
      <c r="Q709" s="225"/>
      <c r="R709" s="225"/>
      <c r="S709" s="225"/>
      <c r="T709" s="225"/>
      <c r="U709" s="225"/>
      <c r="V709" s="225"/>
      <c r="W709" s="225"/>
      <c r="X709" s="225"/>
      <c r="Y709" s="225"/>
      <c r="Z709" s="225"/>
      <c r="AA709" s="225"/>
      <c r="AB709" s="226"/>
      <c r="AC709" s="226"/>
      <c r="AD709" s="226"/>
      <c r="AE709" s="226"/>
      <c r="AF709" s="226"/>
      <c r="AG709" s="226"/>
      <c r="AH709" s="226"/>
      <c r="AI709" s="226"/>
      <c r="AJ709" s="226"/>
    </row>
    <row r="710" spans="11:36" ht="15.75" customHeight="1">
      <c r="K710" s="225"/>
      <c r="L710" s="225"/>
      <c r="M710" s="225"/>
      <c r="N710" s="225"/>
      <c r="O710" s="225"/>
      <c r="P710" s="225"/>
      <c r="Q710" s="225"/>
      <c r="R710" s="225"/>
      <c r="S710" s="225"/>
      <c r="T710" s="225"/>
      <c r="U710" s="225"/>
      <c r="V710" s="225"/>
      <c r="W710" s="225"/>
      <c r="X710" s="225"/>
      <c r="Y710" s="225"/>
      <c r="Z710" s="225"/>
      <c r="AA710" s="225"/>
      <c r="AB710" s="226"/>
      <c r="AC710" s="226"/>
      <c r="AD710" s="226"/>
      <c r="AE710" s="226"/>
      <c r="AF710" s="226"/>
      <c r="AG710" s="226"/>
      <c r="AH710" s="226"/>
      <c r="AI710" s="226"/>
      <c r="AJ710" s="226"/>
    </row>
    <row r="711" spans="11:36" ht="15.75" customHeight="1">
      <c r="K711" s="225"/>
      <c r="L711" s="225"/>
      <c r="M711" s="225"/>
      <c r="N711" s="225"/>
      <c r="O711" s="225"/>
      <c r="P711" s="225"/>
      <c r="Q711" s="225"/>
      <c r="R711" s="225"/>
      <c r="S711" s="225"/>
      <c r="T711" s="225"/>
      <c r="U711" s="225"/>
      <c r="V711" s="225"/>
      <c r="W711" s="225"/>
      <c r="X711" s="225"/>
      <c r="Y711" s="225"/>
      <c r="Z711" s="225"/>
      <c r="AA711" s="225"/>
      <c r="AB711" s="226"/>
      <c r="AC711" s="226"/>
      <c r="AD711" s="226"/>
      <c r="AE711" s="226"/>
      <c r="AF711" s="226"/>
      <c r="AG711" s="226"/>
      <c r="AH711" s="226"/>
      <c r="AI711" s="226"/>
      <c r="AJ711" s="226"/>
    </row>
    <row r="712" spans="11:36" ht="15.75" customHeight="1">
      <c r="K712" s="225"/>
      <c r="L712" s="225"/>
      <c r="M712" s="225"/>
      <c r="N712" s="225"/>
      <c r="O712" s="225"/>
      <c r="P712" s="225"/>
      <c r="Q712" s="225"/>
      <c r="R712" s="225"/>
      <c r="S712" s="225"/>
      <c r="T712" s="225"/>
      <c r="U712" s="225"/>
      <c r="V712" s="225"/>
      <c r="W712" s="225"/>
      <c r="X712" s="225"/>
      <c r="Y712" s="225"/>
      <c r="Z712" s="225"/>
      <c r="AA712" s="225"/>
      <c r="AB712" s="226"/>
      <c r="AC712" s="226"/>
      <c r="AD712" s="226"/>
      <c r="AE712" s="226"/>
      <c r="AF712" s="226"/>
      <c r="AG712" s="226"/>
      <c r="AH712" s="226"/>
      <c r="AI712" s="226"/>
      <c r="AJ712" s="226"/>
    </row>
    <row r="713" spans="11:36" ht="15.75" customHeight="1">
      <c r="K713" s="225"/>
      <c r="L713" s="225"/>
      <c r="M713" s="225"/>
      <c r="N713" s="225"/>
      <c r="O713" s="225"/>
      <c r="P713" s="225"/>
      <c r="Q713" s="225"/>
      <c r="R713" s="225"/>
      <c r="S713" s="225"/>
      <c r="T713" s="225"/>
      <c r="U713" s="225"/>
      <c r="V713" s="225"/>
      <c r="W713" s="225"/>
      <c r="X713" s="225"/>
      <c r="Y713" s="225"/>
      <c r="Z713" s="225"/>
      <c r="AA713" s="225"/>
      <c r="AB713" s="226"/>
      <c r="AC713" s="226"/>
      <c r="AD713" s="226"/>
      <c r="AE713" s="226"/>
      <c r="AF713" s="226"/>
      <c r="AG713" s="226"/>
      <c r="AH713" s="226"/>
      <c r="AI713" s="226"/>
      <c r="AJ713" s="226"/>
    </row>
    <row r="714" spans="11:36" ht="15.75" customHeight="1">
      <c r="K714" s="225"/>
      <c r="L714" s="225"/>
      <c r="M714" s="225"/>
      <c r="N714" s="225"/>
      <c r="O714" s="225"/>
      <c r="P714" s="225"/>
      <c r="Q714" s="225"/>
      <c r="R714" s="225"/>
      <c r="S714" s="225"/>
      <c r="T714" s="225"/>
      <c r="U714" s="225"/>
      <c r="V714" s="225"/>
      <c r="W714" s="225"/>
      <c r="X714" s="225"/>
      <c r="Y714" s="225"/>
      <c r="Z714" s="225"/>
      <c r="AA714" s="225"/>
      <c r="AB714" s="226"/>
      <c r="AC714" s="226"/>
      <c r="AD714" s="226"/>
      <c r="AE714" s="226"/>
      <c r="AF714" s="226"/>
      <c r="AG714" s="226"/>
      <c r="AH714" s="226"/>
      <c r="AI714" s="226"/>
      <c r="AJ714" s="226"/>
    </row>
    <row r="715" spans="11:36" ht="15.75" customHeight="1">
      <c r="K715" s="225"/>
      <c r="L715" s="225"/>
      <c r="M715" s="225"/>
      <c r="N715" s="225"/>
      <c r="O715" s="225"/>
      <c r="P715" s="225"/>
      <c r="Q715" s="225"/>
      <c r="R715" s="225"/>
      <c r="S715" s="225"/>
      <c r="T715" s="225"/>
      <c r="U715" s="225"/>
      <c r="V715" s="225"/>
      <c r="W715" s="225"/>
      <c r="X715" s="225"/>
      <c r="Y715" s="225"/>
      <c r="Z715" s="225"/>
      <c r="AA715" s="225"/>
      <c r="AB715" s="226"/>
      <c r="AC715" s="226"/>
      <c r="AD715" s="226"/>
      <c r="AE715" s="226"/>
      <c r="AF715" s="226"/>
      <c r="AG715" s="226"/>
      <c r="AH715" s="226"/>
      <c r="AI715" s="226"/>
      <c r="AJ715" s="226"/>
    </row>
    <row r="716" spans="11:36" ht="15.75" customHeight="1">
      <c r="K716" s="225"/>
      <c r="L716" s="225"/>
      <c r="M716" s="225"/>
      <c r="N716" s="225"/>
      <c r="O716" s="225"/>
      <c r="P716" s="225"/>
      <c r="Q716" s="225"/>
      <c r="R716" s="225"/>
      <c r="S716" s="225"/>
      <c r="T716" s="225"/>
      <c r="U716" s="225"/>
      <c r="V716" s="225"/>
      <c r="W716" s="225"/>
      <c r="X716" s="225"/>
      <c r="Y716" s="225"/>
      <c r="Z716" s="225"/>
      <c r="AA716" s="225"/>
      <c r="AB716" s="226"/>
      <c r="AC716" s="226"/>
      <c r="AD716" s="226"/>
      <c r="AE716" s="226"/>
      <c r="AF716" s="226"/>
      <c r="AG716" s="226"/>
      <c r="AH716" s="226"/>
      <c r="AI716" s="226"/>
      <c r="AJ716" s="226"/>
    </row>
    <row r="717" spans="11:36" ht="15.75" customHeight="1">
      <c r="K717" s="225"/>
      <c r="L717" s="225"/>
      <c r="M717" s="225"/>
      <c r="N717" s="225"/>
      <c r="O717" s="225"/>
      <c r="P717" s="225"/>
      <c r="Q717" s="225"/>
      <c r="R717" s="225"/>
      <c r="S717" s="225"/>
      <c r="T717" s="225"/>
      <c r="U717" s="225"/>
      <c r="V717" s="225"/>
      <c r="W717" s="225"/>
      <c r="X717" s="225"/>
      <c r="Y717" s="225"/>
      <c r="Z717" s="225"/>
      <c r="AA717" s="225"/>
      <c r="AB717" s="226"/>
      <c r="AC717" s="226"/>
      <c r="AD717" s="226"/>
      <c r="AE717" s="226"/>
      <c r="AF717" s="226"/>
      <c r="AG717" s="226"/>
      <c r="AH717" s="226"/>
      <c r="AI717" s="226"/>
      <c r="AJ717" s="226"/>
    </row>
    <row r="718" spans="11:36" ht="15.75" customHeight="1">
      <c r="K718" s="225"/>
      <c r="L718" s="225"/>
      <c r="M718" s="225"/>
      <c r="N718" s="225"/>
      <c r="O718" s="225"/>
      <c r="P718" s="225"/>
      <c r="Q718" s="225"/>
      <c r="R718" s="225"/>
      <c r="S718" s="225"/>
      <c r="T718" s="225"/>
      <c r="U718" s="225"/>
      <c r="V718" s="225"/>
      <c r="W718" s="225"/>
      <c r="X718" s="225"/>
      <c r="Y718" s="225"/>
      <c r="Z718" s="225"/>
      <c r="AA718" s="225"/>
      <c r="AB718" s="226"/>
      <c r="AC718" s="226"/>
      <c r="AD718" s="226"/>
      <c r="AE718" s="226"/>
      <c r="AF718" s="226"/>
      <c r="AG718" s="226"/>
      <c r="AH718" s="226"/>
      <c r="AI718" s="226"/>
      <c r="AJ718" s="226"/>
    </row>
    <row r="719" spans="11:36" ht="15.75" customHeight="1">
      <c r="K719" s="225"/>
      <c r="L719" s="225"/>
      <c r="M719" s="225"/>
      <c r="N719" s="225"/>
      <c r="O719" s="225"/>
      <c r="P719" s="225"/>
      <c r="Q719" s="225"/>
      <c r="R719" s="225"/>
      <c r="S719" s="225"/>
      <c r="T719" s="225"/>
      <c r="U719" s="225"/>
      <c r="V719" s="225"/>
      <c r="W719" s="225"/>
      <c r="X719" s="225"/>
      <c r="Y719" s="225"/>
      <c r="Z719" s="225"/>
      <c r="AA719" s="225"/>
      <c r="AB719" s="226"/>
      <c r="AC719" s="226"/>
      <c r="AD719" s="226"/>
      <c r="AE719" s="226"/>
      <c r="AF719" s="226"/>
      <c r="AG719" s="226"/>
      <c r="AH719" s="226"/>
      <c r="AI719" s="226"/>
      <c r="AJ719" s="226"/>
    </row>
    <row r="720" spans="11:36" ht="15.75" customHeight="1">
      <c r="K720" s="225"/>
      <c r="L720" s="225"/>
      <c r="M720" s="225"/>
      <c r="N720" s="225"/>
      <c r="O720" s="225"/>
      <c r="P720" s="225"/>
      <c r="Q720" s="225"/>
      <c r="R720" s="225"/>
      <c r="S720" s="225"/>
      <c r="T720" s="225"/>
      <c r="U720" s="225"/>
      <c r="V720" s="225"/>
      <c r="W720" s="225"/>
      <c r="X720" s="225"/>
      <c r="Y720" s="225"/>
      <c r="Z720" s="225"/>
      <c r="AA720" s="225"/>
      <c r="AB720" s="226"/>
      <c r="AC720" s="226"/>
      <c r="AD720" s="226"/>
      <c r="AE720" s="226"/>
      <c r="AF720" s="226"/>
      <c r="AG720" s="226"/>
      <c r="AH720" s="226"/>
      <c r="AI720" s="226"/>
      <c r="AJ720" s="226"/>
    </row>
    <row r="721" spans="11:36" ht="15.75" customHeight="1">
      <c r="K721" s="225"/>
      <c r="L721" s="225"/>
      <c r="M721" s="225"/>
      <c r="N721" s="225"/>
      <c r="O721" s="225"/>
      <c r="P721" s="225"/>
      <c r="Q721" s="225"/>
      <c r="R721" s="225"/>
      <c r="S721" s="225"/>
      <c r="T721" s="225"/>
      <c r="U721" s="225"/>
      <c r="V721" s="225"/>
      <c r="W721" s="225"/>
      <c r="X721" s="225"/>
      <c r="Y721" s="225"/>
      <c r="Z721" s="225"/>
      <c r="AA721" s="225"/>
      <c r="AB721" s="226"/>
      <c r="AC721" s="226"/>
      <c r="AD721" s="226"/>
      <c r="AE721" s="226"/>
      <c r="AF721" s="226"/>
      <c r="AG721" s="226"/>
      <c r="AH721" s="226"/>
      <c r="AI721" s="226"/>
      <c r="AJ721" s="226"/>
    </row>
    <row r="722" spans="11:36" ht="15.75" customHeight="1">
      <c r="K722" s="225"/>
      <c r="L722" s="225"/>
      <c r="M722" s="225"/>
      <c r="N722" s="225"/>
      <c r="O722" s="225"/>
      <c r="P722" s="225"/>
      <c r="Q722" s="225"/>
      <c r="R722" s="225"/>
      <c r="S722" s="225"/>
      <c r="T722" s="225"/>
      <c r="U722" s="225"/>
      <c r="V722" s="225"/>
      <c r="W722" s="225"/>
      <c r="X722" s="225"/>
      <c r="Y722" s="225"/>
      <c r="Z722" s="225"/>
      <c r="AA722" s="225"/>
      <c r="AB722" s="226"/>
      <c r="AC722" s="226"/>
      <c r="AD722" s="226"/>
      <c r="AE722" s="226"/>
      <c r="AF722" s="226"/>
      <c r="AG722" s="226"/>
      <c r="AH722" s="226"/>
      <c r="AI722" s="226"/>
      <c r="AJ722" s="226"/>
    </row>
    <row r="723" spans="11:36" ht="15.75" customHeight="1">
      <c r="K723" s="225"/>
      <c r="L723" s="225"/>
      <c r="M723" s="225"/>
      <c r="N723" s="225"/>
      <c r="O723" s="225"/>
      <c r="P723" s="225"/>
      <c r="Q723" s="225"/>
      <c r="R723" s="225"/>
      <c r="S723" s="225"/>
      <c r="T723" s="225"/>
      <c r="U723" s="225"/>
      <c r="V723" s="225"/>
      <c r="W723" s="225"/>
      <c r="X723" s="225"/>
      <c r="Y723" s="225"/>
      <c r="Z723" s="225"/>
      <c r="AA723" s="225"/>
      <c r="AB723" s="226"/>
      <c r="AC723" s="226"/>
      <c r="AD723" s="226"/>
      <c r="AE723" s="226"/>
      <c r="AF723" s="226"/>
      <c r="AG723" s="226"/>
      <c r="AH723" s="226"/>
      <c r="AI723" s="226"/>
      <c r="AJ723" s="226"/>
    </row>
    <row r="724" spans="11:36" ht="15.75" customHeight="1">
      <c r="K724" s="225"/>
      <c r="L724" s="225"/>
      <c r="M724" s="225"/>
      <c r="N724" s="225"/>
      <c r="O724" s="225"/>
      <c r="P724" s="225"/>
      <c r="Q724" s="225"/>
      <c r="R724" s="225"/>
      <c r="S724" s="225"/>
      <c r="T724" s="225"/>
      <c r="U724" s="225"/>
      <c r="V724" s="225"/>
      <c r="W724" s="225"/>
      <c r="X724" s="225"/>
      <c r="Y724" s="225"/>
      <c r="Z724" s="225"/>
      <c r="AA724" s="225"/>
      <c r="AB724" s="226"/>
      <c r="AC724" s="226"/>
      <c r="AD724" s="226"/>
      <c r="AE724" s="226"/>
      <c r="AF724" s="226"/>
      <c r="AG724" s="226"/>
      <c r="AH724" s="226"/>
      <c r="AI724" s="226"/>
      <c r="AJ724" s="226"/>
    </row>
    <row r="725" spans="11:36" ht="15.75" customHeight="1">
      <c r="K725" s="225"/>
      <c r="L725" s="225"/>
      <c r="M725" s="225"/>
      <c r="N725" s="225"/>
      <c r="O725" s="225"/>
      <c r="P725" s="225"/>
      <c r="Q725" s="225"/>
      <c r="R725" s="225"/>
      <c r="S725" s="225"/>
      <c r="T725" s="225"/>
      <c r="U725" s="225"/>
      <c r="V725" s="225"/>
      <c r="W725" s="225"/>
      <c r="X725" s="225"/>
      <c r="Y725" s="225"/>
      <c r="Z725" s="225"/>
      <c r="AA725" s="225"/>
      <c r="AB725" s="226"/>
      <c r="AC725" s="226"/>
      <c r="AD725" s="226"/>
      <c r="AE725" s="226"/>
      <c r="AF725" s="226"/>
      <c r="AG725" s="226"/>
      <c r="AH725" s="226"/>
      <c r="AI725" s="226"/>
      <c r="AJ725" s="226"/>
    </row>
    <row r="726" spans="11:36" ht="15.75" customHeight="1">
      <c r="K726" s="225"/>
      <c r="L726" s="225"/>
      <c r="M726" s="225"/>
      <c r="N726" s="225"/>
      <c r="O726" s="225"/>
      <c r="P726" s="225"/>
      <c r="Q726" s="225"/>
      <c r="R726" s="225"/>
      <c r="S726" s="225"/>
      <c r="T726" s="225"/>
      <c r="U726" s="225"/>
      <c r="V726" s="225"/>
      <c r="W726" s="225"/>
      <c r="X726" s="225"/>
      <c r="Y726" s="225"/>
      <c r="Z726" s="225"/>
      <c r="AA726" s="225"/>
      <c r="AB726" s="226"/>
      <c r="AC726" s="226"/>
      <c r="AD726" s="226"/>
      <c r="AE726" s="226"/>
      <c r="AF726" s="226"/>
      <c r="AG726" s="226"/>
      <c r="AH726" s="226"/>
      <c r="AI726" s="226"/>
      <c r="AJ726" s="226"/>
    </row>
    <row r="727" spans="11:36" ht="15.75" customHeight="1">
      <c r="K727" s="225"/>
      <c r="L727" s="225"/>
      <c r="M727" s="225"/>
      <c r="N727" s="225"/>
      <c r="O727" s="225"/>
      <c r="P727" s="225"/>
      <c r="Q727" s="225"/>
      <c r="R727" s="225"/>
      <c r="S727" s="225"/>
      <c r="T727" s="225"/>
      <c r="U727" s="225"/>
      <c r="V727" s="225"/>
      <c r="W727" s="225"/>
      <c r="X727" s="225"/>
      <c r="Y727" s="225"/>
      <c r="Z727" s="225"/>
      <c r="AA727" s="225"/>
      <c r="AB727" s="226"/>
      <c r="AC727" s="226"/>
      <c r="AD727" s="226"/>
      <c r="AE727" s="226"/>
      <c r="AF727" s="226"/>
      <c r="AG727" s="226"/>
      <c r="AH727" s="226"/>
      <c r="AI727" s="226"/>
      <c r="AJ727" s="226"/>
    </row>
    <row r="728" spans="11:36" ht="15.75" customHeight="1">
      <c r="K728" s="225"/>
      <c r="L728" s="225"/>
      <c r="M728" s="225"/>
      <c r="N728" s="225"/>
      <c r="O728" s="225"/>
      <c r="P728" s="225"/>
      <c r="Q728" s="225"/>
      <c r="R728" s="225"/>
      <c r="S728" s="225"/>
      <c r="T728" s="225"/>
      <c r="U728" s="225"/>
      <c r="V728" s="225"/>
      <c r="W728" s="225"/>
      <c r="X728" s="225"/>
      <c r="Y728" s="225"/>
      <c r="Z728" s="225"/>
      <c r="AA728" s="225"/>
      <c r="AB728" s="226"/>
      <c r="AC728" s="226"/>
      <c r="AD728" s="226"/>
      <c r="AE728" s="226"/>
      <c r="AF728" s="226"/>
      <c r="AG728" s="226"/>
      <c r="AH728" s="226"/>
      <c r="AI728" s="226"/>
      <c r="AJ728" s="226"/>
    </row>
    <row r="729" spans="11:36" ht="15.75" customHeight="1">
      <c r="K729" s="225"/>
      <c r="L729" s="225"/>
      <c r="M729" s="225"/>
      <c r="N729" s="225"/>
      <c r="O729" s="225"/>
      <c r="P729" s="225"/>
      <c r="Q729" s="225"/>
      <c r="R729" s="225"/>
      <c r="S729" s="225"/>
      <c r="T729" s="225"/>
      <c r="U729" s="225"/>
      <c r="V729" s="225"/>
      <c r="W729" s="225"/>
      <c r="X729" s="225"/>
      <c r="Y729" s="225"/>
      <c r="Z729" s="225"/>
      <c r="AA729" s="225"/>
      <c r="AB729" s="226"/>
      <c r="AC729" s="226"/>
      <c r="AD729" s="226"/>
      <c r="AE729" s="226"/>
      <c r="AF729" s="226"/>
      <c r="AG729" s="226"/>
      <c r="AH729" s="226"/>
      <c r="AI729" s="226"/>
      <c r="AJ729" s="226"/>
    </row>
    <row r="730" spans="11:36" ht="15.75" customHeight="1">
      <c r="K730" s="225"/>
      <c r="L730" s="225"/>
      <c r="M730" s="225"/>
      <c r="N730" s="225"/>
      <c r="O730" s="225"/>
      <c r="P730" s="225"/>
      <c r="Q730" s="225"/>
      <c r="R730" s="225"/>
      <c r="S730" s="225"/>
      <c r="T730" s="225"/>
      <c r="U730" s="225"/>
      <c r="V730" s="225"/>
      <c r="W730" s="225"/>
      <c r="X730" s="225"/>
      <c r="Y730" s="225"/>
      <c r="Z730" s="225"/>
      <c r="AA730" s="225"/>
      <c r="AB730" s="226"/>
      <c r="AC730" s="226"/>
      <c r="AD730" s="226"/>
      <c r="AE730" s="226"/>
      <c r="AF730" s="226"/>
      <c r="AG730" s="226"/>
      <c r="AH730" s="226"/>
      <c r="AI730" s="226"/>
      <c r="AJ730" s="226"/>
    </row>
    <row r="731" spans="11:36" ht="15.75" customHeight="1">
      <c r="K731" s="225"/>
      <c r="L731" s="225"/>
      <c r="M731" s="225"/>
      <c r="N731" s="225"/>
      <c r="O731" s="225"/>
      <c r="P731" s="225"/>
      <c r="Q731" s="225"/>
      <c r="R731" s="225"/>
      <c r="S731" s="225"/>
      <c r="T731" s="225"/>
      <c r="U731" s="225"/>
      <c r="V731" s="225"/>
      <c r="W731" s="225"/>
      <c r="X731" s="225"/>
      <c r="Y731" s="225"/>
      <c r="Z731" s="225"/>
      <c r="AA731" s="225"/>
      <c r="AB731" s="226"/>
      <c r="AC731" s="226"/>
      <c r="AD731" s="226"/>
      <c r="AE731" s="226"/>
      <c r="AF731" s="226"/>
      <c r="AG731" s="226"/>
      <c r="AH731" s="226"/>
      <c r="AI731" s="226"/>
      <c r="AJ731" s="226"/>
    </row>
    <row r="732" spans="11:36" ht="15.75" customHeight="1">
      <c r="K732" s="225"/>
      <c r="L732" s="225"/>
      <c r="M732" s="225"/>
      <c r="N732" s="225"/>
      <c r="O732" s="225"/>
      <c r="P732" s="225"/>
      <c r="Q732" s="225"/>
      <c r="R732" s="225"/>
      <c r="S732" s="225"/>
      <c r="T732" s="225"/>
      <c r="U732" s="225"/>
      <c r="V732" s="225"/>
      <c r="W732" s="225"/>
      <c r="X732" s="225"/>
      <c r="Y732" s="225"/>
      <c r="Z732" s="225"/>
      <c r="AA732" s="225"/>
      <c r="AB732" s="226"/>
      <c r="AC732" s="226"/>
      <c r="AD732" s="226"/>
      <c r="AE732" s="226"/>
      <c r="AF732" s="226"/>
      <c r="AG732" s="226"/>
      <c r="AH732" s="226"/>
      <c r="AI732" s="226"/>
      <c r="AJ732" s="226"/>
    </row>
    <row r="733" spans="11:36" ht="15.75" customHeight="1">
      <c r="K733" s="225"/>
      <c r="L733" s="225"/>
      <c r="M733" s="225"/>
      <c r="N733" s="225"/>
      <c r="O733" s="225"/>
      <c r="P733" s="225"/>
      <c r="Q733" s="225"/>
      <c r="R733" s="225"/>
      <c r="S733" s="225"/>
      <c r="T733" s="225"/>
      <c r="U733" s="225"/>
      <c r="V733" s="225"/>
      <c r="W733" s="225"/>
      <c r="X733" s="225"/>
      <c r="Y733" s="225"/>
      <c r="Z733" s="225"/>
      <c r="AA733" s="225"/>
      <c r="AB733" s="226"/>
      <c r="AC733" s="226"/>
      <c r="AD733" s="226"/>
      <c r="AE733" s="226"/>
      <c r="AF733" s="226"/>
      <c r="AG733" s="226"/>
      <c r="AH733" s="226"/>
      <c r="AI733" s="226"/>
      <c r="AJ733" s="226"/>
    </row>
    <row r="734" spans="11:36" ht="15.75" customHeight="1">
      <c r="K734" s="225"/>
      <c r="L734" s="225"/>
      <c r="M734" s="225"/>
      <c r="N734" s="225"/>
      <c r="O734" s="225"/>
      <c r="P734" s="225"/>
      <c r="Q734" s="225"/>
      <c r="R734" s="225"/>
      <c r="S734" s="225"/>
      <c r="T734" s="225"/>
      <c r="U734" s="225"/>
      <c r="V734" s="225"/>
      <c r="W734" s="225"/>
      <c r="X734" s="225"/>
      <c r="Y734" s="225"/>
      <c r="Z734" s="225"/>
      <c r="AA734" s="225"/>
      <c r="AB734" s="226"/>
      <c r="AC734" s="226"/>
      <c r="AD734" s="226"/>
      <c r="AE734" s="226"/>
      <c r="AF734" s="226"/>
      <c r="AG734" s="226"/>
      <c r="AH734" s="226"/>
      <c r="AI734" s="226"/>
      <c r="AJ734" s="226"/>
    </row>
    <row r="735" spans="11:36" ht="15.75" customHeight="1">
      <c r="K735" s="225"/>
      <c r="L735" s="225"/>
      <c r="M735" s="225"/>
      <c r="N735" s="225"/>
      <c r="O735" s="225"/>
      <c r="P735" s="225"/>
      <c r="Q735" s="225"/>
      <c r="R735" s="225"/>
      <c r="S735" s="225"/>
      <c r="T735" s="225"/>
      <c r="U735" s="225"/>
      <c r="V735" s="225"/>
      <c r="W735" s="225"/>
      <c r="X735" s="225"/>
      <c r="Y735" s="225"/>
      <c r="Z735" s="225"/>
      <c r="AA735" s="225"/>
      <c r="AB735" s="226"/>
      <c r="AC735" s="226"/>
      <c r="AD735" s="226"/>
      <c r="AE735" s="226"/>
      <c r="AF735" s="226"/>
      <c r="AG735" s="226"/>
      <c r="AH735" s="226"/>
      <c r="AI735" s="226"/>
      <c r="AJ735" s="226"/>
    </row>
    <row r="736" spans="11:36" ht="15.75" customHeight="1">
      <c r="K736" s="225"/>
      <c r="L736" s="225"/>
      <c r="M736" s="225"/>
      <c r="N736" s="225"/>
      <c r="O736" s="225"/>
      <c r="P736" s="225"/>
      <c r="Q736" s="225"/>
      <c r="R736" s="225"/>
      <c r="S736" s="225"/>
      <c r="T736" s="225"/>
      <c r="U736" s="225"/>
      <c r="V736" s="225"/>
      <c r="W736" s="225"/>
      <c r="X736" s="225"/>
      <c r="Y736" s="225"/>
      <c r="Z736" s="225"/>
      <c r="AA736" s="225"/>
      <c r="AB736" s="226"/>
      <c r="AC736" s="226"/>
      <c r="AD736" s="226"/>
      <c r="AE736" s="226"/>
      <c r="AF736" s="226"/>
      <c r="AG736" s="226"/>
      <c r="AH736" s="226"/>
      <c r="AI736" s="226"/>
      <c r="AJ736" s="226"/>
    </row>
    <row r="737" spans="11:36" ht="15.75" customHeight="1">
      <c r="K737" s="225"/>
      <c r="L737" s="225"/>
      <c r="M737" s="225"/>
      <c r="N737" s="225"/>
      <c r="O737" s="225"/>
      <c r="P737" s="225"/>
      <c r="Q737" s="225"/>
      <c r="R737" s="225"/>
      <c r="S737" s="225"/>
      <c r="T737" s="225"/>
      <c r="U737" s="225"/>
      <c r="V737" s="225"/>
      <c r="W737" s="225"/>
      <c r="X737" s="225"/>
      <c r="Y737" s="225"/>
      <c r="Z737" s="225"/>
      <c r="AA737" s="225"/>
      <c r="AB737" s="226"/>
      <c r="AC737" s="226"/>
      <c r="AD737" s="226"/>
      <c r="AE737" s="226"/>
      <c r="AF737" s="226"/>
      <c r="AG737" s="226"/>
      <c r="AH737" s="226"/>
      <c r="AI737" s="226"/>
      <c r="AJ737" s="226"/>
    </row>
    <row r="738" spans="11:36" ht="15.75" customHeight="1">
      <c r="K738" s="225"/>
      <c r="L738" s="225"/>
      <c r="M738" s="225"/>
      <c r="N738" s="225"/>
      <c r="O738" s="225"/>
      <c r="P738" s="225"/>
      <c r="Q738" s="225"/>
      <c r="R738" s="225"/>
      <c r="S738" s="225"/>
      <c r="T738" s="225"/>
      <c r="U738" s="225"/>
      <c r="V738" s="225"/>
      <c r="W738" s="225"/>
      <c r="X738" s="225"/>
      <c r="Y738" s="225"/>
      <c r="Z738" s="225"/>
      <c r="AA738" s="225"/>
      <c r="AB738" s="226"/>
      <c r="AC738" s="226"/>
      <c r="AD738" s="226"/>
      <c r="AE738" s="226"/>
      <c r="AF738" s="226"/>
      <c r="AG738" s="226"/>
      <c r="AH738" s="226"/>
      <c r="AI738" s="226"/>
      <c r="AJ738" s="226"/>
    </row>
    <row r="739" spans="11:36" ht="15.75" customHeight="1">
      <c r="K739" s="225"/>
      <c r="L739" s="225"/>
      <c r="M739" s="225"/>
      <c r="N739" s="225"/>
      <c r="O739" s="225"/>
      <c r="P739" s="225"/>
      <c r="Q739" s="225"/>
      <c r="R739" s="225"/>
      <c r="S739" s="225"/>
      <c r="T739" s="225"/>
      <c r="U739" s="225"/>
      <c r="V739" s="225"/>
      <c r="W739" s="225"/>
      <c r="X739" s="225"/>
      <c r="Y739" s="225"/>
      <c r="Z739" s="225"/>
      <c r="AA739" s="225"/>
      <c r="AB739" s="226"/>
      <c r="AC739" s="226"/>
      <c r="AD739" s="226"/>
      <c r="AE739" s="226"/>
      <c r="AF739" s="226"/>
      <c r="AG739" s="226"/>
      <c r="AH739" s="226"/>
      <c r="AI739" s="226"/>
      <c r="AJ739" s="226"/>
    </row>
    <row r="740" spans="11:36" ht="15.75" customHeight="1">
      <c r="K740" s="225"/>
      <c r="L740" s="225"/>
      <c r="M740" s="225"/>
      <c r="N740" s="225"/>
      <c r="O740" s="225"/>
      <c r="P740" s="225"/>
      <c r="Q740" s="225"/>
      <c r="R740" s="225"/>
      <c r="S740" s="225"/>
      <c r="T740" s="225"/>
      <c r="U740" s="225"/>
      <c r="V740" s="225"/>
      <c r="W740" s="225"/>
      <c r="X740" s="225"/>
      <c r="Y740" s="225"/>
      <c r="Z740" s="225"/>
      <c r="AA740" s="225"/>
      <c r="AB740" s="226"/>
      <c r="AC740" s="226"/>
      <c r="AD740" s="226"/>
      <c r="AE740" s="226"/>
      <c r="AF740" s="226"/>
      <c r="AG740" s="226"/>
      <c r="AH740" s="226"/>
      <c r="AI740" s="226"/>
      <c r="AJ740" s="226"/>
    </row>
    <row r="741" spans="11:36" ht="15.75" customHeight="1">
      <c r="K741" s="225"/>
      <c r="L741" s="225"/>
      <c r="M741" s="225"/>
      <c r="N741" s="225"/>
      <c r="O741" s="225"/>
      <c r="P741" s="225"/>
      <c r="Q741" s="225"/>
      <c r="R741" s="225"/>
      <c r="S741" s="225"/>
      <c r="T741" s="225"/>
      <c r="U741" s="225"/>
      <c r="V741" s="225"/>
      <c r="W741" s="225"/>
      <c r="X741" s="225"/>
      <c r="Y741" s="225"/>
      <c r="Z741" s="225"/>
      <c r="AA741" s="225"/>
      <c r="AB741" s="226"/>
      <c r="AC741" s="226"/>
      <c r="AD741" s="226"/>
      <c r="AE741" s="226"/>
      <c r="AF741" s="226"/>
      <c r="AG741" s="226"/>
      <c r="AH741" s="226"/>
      <c r="AI741" s="226"/>
      <c r="AJ741" s="226"/>
    </row>
    <row r="742" spans="11:36" ht="15.75" customHeight="1">
      <c r="K742" s="225"/>
      <c r="L742" s="225"/>
      <c r="M742" s="225"/>
      <c r="N742" s="225"/>
      <c r="O742" s="225"/>
      <c r="P742" s="225"/>
      <c r="Q742" s="225"/>
      <c r="R742" s="225"/>
      <c r="S742" s="225"/>
      <c r="T742" s="225"/>
      <c r="U742" s="225"/>
      <c r="V742" s="225"/>
      <c r="W742" s="225"/>
      <c r="X742" s="225"/>
      <c r="Y742" s="225"/>
      <c r="Z742" s="225"/>
      <c r="AA742" s="225"/>
      <c r="AB742" s="226"/>
      <c r="AC742" s="226"/>
      <c r="AD742" s="226"/>
      <c r="AE742" s="226"/>
      <c r="AF742" s="226"/>
      <c r="AG742" s="226"/>
      <c r="AH742" s="226"/>
      <c r="AI742" s="226"/>
      <c r="AJ742" s="226"/>
    </row>
    <row r="743" spans="11:36" ht="15.75" customHeight="1">
      <c r="K743" s="225"/>
      <c r="L743" s="225"/>
      <c r="M743" s="225"/>
      <c r="N743" s="225"/>
      <c r="O743" s="225"/>
      <c r="P743" s="225"/>
      <c r="Q743" s="225"/>
      <c r="R743" s="225"/>
      <c r="S743" s="225"/>
      <c r="T743" s="225"/>
      <c r="U743" s="225"/>
      <c r="V743" s="225"/>
      <c r="W743" s="225"/>
      <c r="X743" s="225"/>
      <c r="Y743" s="225"/>
      <c r="Z743" s="225"/>
      <c r="AA743" s="225"/>
      <c r="AB743" s="226"/>
      <c r="AC743" s="226"/>
      <c r="AD743" s="226"/>
      <c r="AE743" s="226"/>
      <c r="AF743" s="226"/>
      <c r="AG743" s="226"/>
      <c r="AH743" s="226"/>
      <c r="AI743" s="226"/>
      <c r="AJ743" s="226"/>
    </row>
    <row r="744" spans="11:36" ht="15.75" customHeight="1">
      <c r="K744" s="225"/>
      <c r="L744" s="225"/>
      <c r="M744" s="225"/>
      <c r="N744" s="225"/>
      <c r="O744" s="225"/>
      <c r="P744" s="225"/>
      <c r="Q744" s="225"/>
      <c r="R744" s="225"/>
      <c r="S744" s="225"/>
      <c r="T744" s="225"/>
      <c r="U744" s="225"/>
      <c r="V744" s="225"/>
      <c r="W744" s="225"/>
      <c r="X744" s="225"/>
      <c r="Y744" s="225"/>
      <c r="Z744" s="225"/>
      <c r="AA744" s="225"/>
      <c r="AB744" s="226"/>
      <c r="AC744" s="226"/>
      <c r="AD744" s="226"/>
      <c r="AE744" s="226"/>
      <c r="AF744" s="226"/>
      <c r="AG744" s="226"/>
      <c r="AH744" s="226"/>
      <c r="AI744" s="226"/>
      <c r="AJ744" s="226"/>
    </row>
    <row r="745" spans="11:36" ht="15.75" customHeight="1">
      <c r="K745" s="225"/>
      <c r="L745" s="225"/>
      <c r="M745" s="225"/>
      <c r="N745" s="225"/>
      <c r="O745" s="225"/>
      <c r="P745" s="225"/>
      <c r="Q745" s="225"/>
      <c r="R745" s="225"/>
      <c r="S745" s="225"/>
      <c r="T745" s="225"/>
      <c r="U745" s="225"/>
      <c r="V745" s="225"/>
      <c r="W745" s="225"/>
      <c r="X745" s="225"/>
      <c r="Y745" s="225"/>
      <c r="Z745" s="225"/>
      <c r="AA745" s="225"/>
      <c r="AB745" s="226"/>
      <c r="AC745" s="226"/>
      <c r="AD745" s="226"/>
      <c r="AE745" s="226"/>
      <c r="AF745" s="226"/>
      <c r="AG745" s="226"/>
      <c r="AH745" s="226"/>
      <c r="AI745" s="226"/>
      <c r="AJ745" s="226"/>
    </row>
    <row r="746" spans="11:36" ht="15.75" customHeight="1">
      <c r="K746" s="225"/>
      <c r="L746" s="225"/>
      <c r="M746" s="225"/>
      <c r="N746" s="225"/>
      <c r="O746" s="225"/>
      <c r="P746" s="225"/>
      <c r="Q746" s="225"/>
      <c r="R746" s="225"/>
      <c r="S746" s="225"/>
      <c r="T746" s="225"/>
      <c r="U746" s="225"/>
      <c r="V746" s="225"/>
      <c r="W746" s="225"/>
      <c r="X746" s="225"/>
      <c r="Y746" s="225"/>
      <c r="Z746" s="225"/>
      <c r="AA746" s="225"/>
      <c r="AB746" s="226"/>
      <c r="AC746" s="226"/>
      <c r="AD746" s="226"/>
      <c r="AE746" s="226"/>
      <c r="AF746" s="226"/>
      <c r="AG746" s="226"/>
      <c r="AH746" s="226"/>
      <c r="AI746" s="226"/>
      <c r="AJ746" s="226"/>
    </row>
    <row r="747" spans="11:36" ht="15.75" customHeight="1">
      <c r="K747" s="225"/>
      <c r="L747" s="225"/>
      <c r="M747" s="225"/>
      <c r="N747" s="225"/>
      <c r="O747" s="225"/>
      <c r="P747" s="225"/>
      <c r="Q747" s="225"/>
      <c r="R747" s="225"/>
      <c r="S747" s="225"/>
      <c r="T747" s="225"/>
      <c r="U747" s="225"/>
      <c r="V747" s="225"/>
      <c r="W747" s="225"/>
      <c r="X747" s="225"/>
      <c r="Y747" s="225"/>
      <c r="Z747" s="225"/>
      <c r="AA747" s="225"/>
      <c r="AB747" s="226"/>
      <c r="AC747" s="226"/>
      <c r="AD747" s="226"/>
      <c r="AE747" s="226"/>
      <c r="AF747" s="226"/>
      <c r="AG747" s="226"/>
      <c r="AH747" s="226"/>
      <c r="AI747" s="226"/>
      <c r="AJ747" s="226"/>
    </row>
    <row r="748" spans="11:36" ht="15.75" customHeight="1">
      <c r="K748" s="225"/>
      <c r="L748" s="225"/>
      <c r="M748" s="225"/>
      <c r="N748" s="225"/>
      <c r="O748" s="225"/>
      <c r="P748" s="225"/>
      <c r="Q748" s="225"/>
      <c r="R748" s="225"/>
      <c r="S748" s="225"/>
      <c r="T748" s="225"/>
      <c r="U748" s="225"/>
      <c r="V748" s="225"/>
      <c r="W748" s="225"/>
      <c r="X748" s="225"/>
      <c r="Y748" s="225"/>
      <c r="Z748" s="225"/>
      <c r="AA748" s="225"/>
      <c r="AB748" s="226"/>
      <c r="AC748" s="226"/>
      <c r="AD748" s="226"/>
      <c r="AE748" s="226"/>
      <c r="AF748" s="226"/>
      <c r="AG748" s="226"/>
      <c r="AH748" s="226"/>
      <c r="AI748" s="226"/>
      <c r="AJ748" s="226"/>
    </row>
    <row r="749" spans="11:36" ht="15.75" customHeight="1">
      <c r="K749" s="225"/>
      <c r="L749" s="225"/>
      <c r="M749" s="225"/>
      <c r="N749" s="225"/>
      <c r="O749" s="225"/>
      <c r="P749" s="225"/>
      <c r="Q749" s="225"/>
      <c r="R749" s="225"/>
      <c r="S749" s="225"/>
      <c r="T749" s="225"/>
      <c r="U749" s="225"/>
      <c r="V749" s="225"/>
      <c r="W749" s="225"/>
      <c r="X749" s="225"/>
      <c r="Y749" s="225"/>
      <c r="Z749" s="225"/>
      <c r="AA749" s="225"/>
      <c r="AB749" s="226"/>
      <c r="AC749" s="226"/>
      <c r="AD749" s="226"/>
      <c r="AE749" s="226"/>
      <c r="AF749" s="226"/>
      <c r="AG749" s="226"/>
      <c r="AH749" s="226"/>
      <c r="AI749" s="226"/>
      <c r="AJ749" s="226"/>
    </row>
    <row r="750" spans="11:36" ht="15.75" customHeight="1">
      <c r="K750" s="225"/>
      <c r="L750" s="225"/>
      <c r="M750" s="225"/>
      <c r="N750" s="225"/>
      <c r="O750" s="225"/>
      <c r="P750" s="225"/>
      <c r="Q750" s="225"/>
      <c r="R750" s="225"/>
      <c r="S750" s="225"/>
      <c r="T750" s="225"/>
      <c r="U750" s="225"/>
      <c r="V750" s="225"/>
      <c r="W750" s="225"/>
      <c r="X750" s="225"/>
      <c r="Y750" s="225"/>
      <c r="Z750" s="225"/>
      <c r="AA750" s="225"/>
      <c r="AB750" s="226"/>
      <c r="AC750" s="226"/>
      <c r="AD750" s="226"/>
      <c r="AE750" s="226"/>
      <c r="AF750" s="226"/>
      <c r="AG750" s="226"/>
      <c r="AH750" s="226"/>
      <c r="AI750" s="226"/>
      <c r="AJ750" s="226"/>
    </row>
    <row r="751" spans="11:36" ht="15.75" customHeight="1">
      <c r="K751" s="225"/>
      <c r="L751" s="225"/>
      <c r="M751" s="225"/>
      <c r="N751" s="225"/>
      <c r="O751" s="225"/>
      <c r="P751" s="225"/>
      <c r="Q751" s="225"/>
      <c r="R751" s="225"/>
      <c r="S751" s="225"/>
      <c r="T751" s="225"/>
      <c r="U751" s="225"/>
      <c r="V751" s="225"/>
      <c r="W751" s="225"/>
      <c r="X751" s="225"/>
      <c r="Y751" s="225"/>
      <c r="Z751" s="225"/>
      <c r="AA751" s="225"/>
      <c r="AB751" s="226"/>
      <c r="AC751" s="226"/>
      <c r="AD751" s="226"/>
      <c r="AE751" s="226"/>
      <c r="AF751" s="226"/>
      <c r="AG751" s="226"/>
      <c r="AH751" s="226"/>
      <c r="AI751" s="226"/>
      <c r="AJ751" s="226"/>
    </row>
    <row r="752" spans="11:36" ht="15.75" customHeight="1">
      <c r="K752" s="225"/>
      <c r="L752" s="225"/>
      <c r="M752" s="225"/>
      <c r="N752" s="225"/>
      <c r="O752" s="225"/>
      <c r="P752" s="225"/>
      <c r="Q752" s="225"/>
      <c r="R752" s="225"/>
      <c r="S752" s="225"/>
      <c r="T752" s="225"/>
      <c r="U752" s="225"/>
      <c r="V752" s="225"/>
      <c r="W752" s="225"/>
      <c r="X752" s="225"/>
      <c r="Y752" s="225"/>
      <c r="Z752" s="225"/>
      <c r="AA752" s="225"/>
      <c r="AB752" s="226"/>
      <c r="AC752" s="226"/>
      <c r="AD752" s="226"/>
      <c r="AE752" s="226"/>
      <c r="AF752" s="226"/>
      <c r="AG752" s="226"/>
      <c r="AH752" s="226"/>
      <c r="AI752" s="226"/>
      <c r="AJ752" s="226"/>
    </row>
    <row r="753" spans="11:36" ht="15.75" customHeight="1">
      <c r="K753" s="225"/>
      <c r="L753" s="225"/>
      <c r="M753" s="225"/>
      <c r="N753" s="225"/>
      <c r="O753" s="225"/>
      <c r="P753" s="225"/>
      <c r="Q753" s="225"/>
      <c r="R753" s="225"/>
      <c r="S753" s="225"/>
      <c r="T753" s="225"/>
      <c r="U753" s="225"/>
      <c r="V753" s="225"/>
      <c r="W753" s="225"/>
      <c r="X753" s="225"/>
      <c r="Y753" s="225"/>
      <c r="Z753" s="225"/>
      <c r="AA753" s="225"/>
      <c r="AB753" s="226"/>
      <c r="AC753" s="226"/>
      <c r="AD753" s="226"/>
      <c r="AE753" s="226"/>
      <c r="AF753" s="226"/>
      <c r="AG753" s="226"/>
      <c r="AH753" s="226"/>
      <c r="AI753" s="226"/>
      <c r="AJ753" s="226"/>
    </row>
    <row r="754" spans="11:36" ht="15.75" customHeight="1">
      <c r="K754" s="225"/>
      <c r="L754" s="225"/>
      <c r="M754" s="225"/>
      <c r="N754" s="225"/>
      <c r="O754" s="225"/>
      <c r="P754" s="225"/>
      <c r="Q754" s="225"/>
      <c r="R754" s="225"/>
      <c r="S754" s="225"/>
      <c r="T754" s="225"/>
      <c r="U754" s="225"/>
      <c r="V754" s="225"/>
      <c r="W754" s="225"/>
      <c r="X754" s="225"/>
      <c r="Y754" s="225"/>
      <c r="Z754" s="225"/>
      <c r="AA754" s="225"/>
      <c r="AB754" s="226"/>
      <c r="AC754" s="226"/>
      <c r="AD754" s="226"/>
      <c r="AE754" s="226"/>
      <c r="AF754" s="226"/>
      <c r="AG754" s="226"/>
      <c r="AH754" s="226"/>
      <c r="AI754" s="226"/>
      <c r="AJ754" s="226"/>
    </row>
    <row r="755" spans="11:36" ht="15.75" customHeight="1">
      <c r="K755" s="225"/>
      <c r="L755" s="225"/>
      <c r="M755" s="225"/>
      <c r="N755" s="225"/>
      <c r="O755" s="225"/>
      <c r="P755" s="225"/>
      <c r="Q755" s="225"/>
      <c r="R755" s="225"/>
      <c r="S755" s="225"/>
      <c r="T755" s="225"/>
      <c r="U755" s="225"/>
      <c r="V755" s="225"/>
      <c r="W755" s="225"/>
      <c r="X755" s="225"/>
      <c r="Y755" s="225"/>
      <c r="Z755" s="225"/>
      <c r="AA755" s="225"/>
      <c r="AB755" s="226"/>
      <c r="AC755" s="226"/>
      <c r="AD755" s="226"/>
      <c r="AE755" s="226"/>
      <c r="AF755" s="226"/>
      <c r="AG755" s="226"/>
      <c r="AH755" s="226"/>
      <c r="AI755" s="226"/>
      <c r="AJ755" s="226"/>
    </row>
    <row r="756" spans="11:36" ht="15.75" customHeight="1">
      <c r="K756" s="225"/>
      <c r="L756" s="225"/>
      <c r="M756" s="225"/>
      <c r="N756" s="225"/>
      <c r="O756" s="225"/>
      <c r="P756" s="225"/>
      <c r="Q756" s="225"/>
      <c r="R756" s="225"/>
      <c r="S756" s="225"/>
      <c r="T756" s="225"/>
      <c r="U756" s="225"/>
      <c r="V756" s="225"/>
      <c r="W756" s="225"/>
      <c r="X756" s="225"/>
      <c r="Y756" s="225"/>
      <c r="Z756" s="225"/>
      <c r="AA756" s="225"/>
      <c r="AB756" s="226"/>
      <c r="AC756" s="226"/>
      <c r="AD756" s="226"/>
      <c r="AE756" s="226"/>
      <c r="AF756" s="226"/>
      <c r="AG756" s="226"/>
      <c r="AH756" s="226"/>
      <c r="AI756" s="226"/>
      <c r="AJ756" s="226"/>
    </row>
    <row r="757" spans="11:36" ht="15.75" customHeight="1">
      <c r="K757" s="225"/>
      <c r="L757" s="225"/>
      <c r="M757" s="225"/>
      <c r="N757" s="225"/>
      <c r="O757" s="225"/>
      <c r="P757" s="225"/>
      <c r="Q757" s="225"/>
      <c r="R757" s="225"/>
      <c r="S757" s="225"/>
      <c r="T757" s="225"/>
      <c r="U757" s="225"/>
      <c r="V757" s="225"/>
      <c r="W757" s="225"/>
      <c r="X757" s="225"/>
      <c r="Y757" s="225"/>
      <c r="Z757" s="225"/>
      <c r="AA757" s="225"/>
      <c r="AB757" s="226"/>
      <c r="AC757" s="226"/>
      <c r="AD757" s="226"/>
      <c r="AE757" s="226"/>
      <c r="AF757" s="226"/>
      <c r="AG757" s="226"/>
      <c r="AH757" s="226"/>
      <c r="AI757" s="226"/>
      <c r="AJ757" s="226"/>
    </row>
    <row r="758" spans="11:36" ht="15.75" customHeight="1">
      <c r="K758" s="225"/>
      <c r="L758" s="225"/>
      <c r="M758" s="225"/>
      <c r="N758" s="225"/>
      <c r="O758" s="225"/>
      <c r="P758" s="225"/>
      <c r="Q758" s="225"/>
      <c r="R758" s="225"/>
      <c r="S758" s="225"/>
      <c r="T758" s="225"/>
      <c r="U758" s="225"/>
      <c r="V758" s="225"/>
      <c r="W758" s="225"/>
      <c r="X758" s="225"/>
      <c r="Y758" s="225"/>
      <c r="Z758" s="225"/>
      <c r="AA758" s="225"/>
      <c r="AB758" s="226"/>
      <c r="AC758" s="226"/>
      <c r="AD758" s="226"/>
      <c r="AE758" s="226"/>
      <c r="AF758" s="226"/>
      <c r="AG758" s="226"/>
      <c r="AH758" s="226"/>
      <c r="AI758" s="226"/>
      <c r="AJ758" s="226"/>
    </row>
    <row r="759" spans="11:36" ht="15.75" customHeight="1">
      <c r="K759" s="225"/>
      <c r="L759" s="225"/>
      <c r="M759" s="225"/>
      <c r="N759" s="225"/>
      <c r="O759" s="225"/>
      <c r="P759" s="225"/>
      <c r="Q759" s="225"/>
      <c r="R759" s="225"/>
      <c r="S759" s="225"/>
      <c r="T759" s="225"/>
      <c r="U759" s="225"/>
      <c r="V759" s="225"/>
      <c r="W759" s="225"/>
      <c r="X759" s="225"/>
      <c r="Y759" s="225"/>
      <c r="Z759" s="225"/>
      <c r="AA759" s="225"/>
      <c r="AB759" s="226"/>
      <c r="AC759" s="226"/>
      <c r="AD759" s="226"/>
      <c r="AE759" s="226"/>
      <c r="AF759" s="226"/>
      <c r="AG759" s="226"/>
      <c r="AH759" s="226"/>
      <c r="AI759" s="226"/>
      <c r="AJ759" s="226"/>
    </row>
    <row r="760" spans="11:36" ht="15.75" customHeight="1">
      <c r="K760" s="225"/>
      <c r="L760" s="225"/>
      <c r="M760" s="225"/>
      <c r="N760" s="225"/>
      <c r="O760" s="225"/>
      <c r="P760" s="225"/>
      <c r="Q760" s="225"/>
      <c r="R760" s="225"/>
      <c r="S760" s="225"/>
      <c r="T760" s="225"/>
      <c r="U760" s="225"/>
      <c r="V760" s="225"/>
      <c r="W760" s="225"/>
      <c r="X760" s="225"/>
      <c r="Y760" s="225"/>
      <c r="Z760" s="225"/>
      <c r="AA760" s="225"/>
      <c r="AB760" s="226"/>
      <c r="AC760" s="226"/>
      <c r="AD760" s="226"/>
      <c r="AE760" s="226"/>
      <c r="AF760" s="226"/>
      <c r="AG760" s="226"/>
      <c r="AH760" s="226"/>
      <c r="AI760" s="226"/>
      <c r="AJ760" s="226"/>
    </row>
    <row r="761" spans="11:36" ht="15.75" customHeight="1">
      <c r="K761" s="225"/>
      <c r="L761" s="225"/>
      <c r="M761" s="225"/>
      <c r="N761" s="225"/>
      <c r="O761" s="225"/>
      <c r="P761" s="225"/>
      <c r="Q761" s="225"/>
      <c r="R761" s="225"/>
      <c r="S761" s="225"/>
      <c r="T761" s="225"/>
      <c r="U761" s="225"/>
      <c r="V761" s="225"/>
      <c r="W761" s="225"/>
      <c r="X761" s="225"/>
      <c r="Y761" s="225"/>
      <c r="Z761" s="225"/>
      <c r="AA761" s="225"/>
      <c r="AB761" s="226"/>
      <c r="AC761" s="226"/>
      <c r="AD761" s="226"/>
      <c r="AE761" s="226"/>
      <c r="AF761" s="226"/>
      <c r="AG761" s="226"/>
      <c r="AH761" s="226"/>
      <c r="AI761" s="226"/>
      <c r="AJ761" s="226"/>
    </row>
    <row r="762" spans="11:36" ht="15.75" customHeight="1">
      <c r="K762" s="225"/>
      <c r="L762" s="225"/>
      <c r="M762" s="225"/>
      <c r="N762" s="225"/>
      <c r="O762" s="225"/>
      <c r="P762" s="225"/>
      <c r="Q762" s="225"/>
      <c r="R762" s="225"/>
      <c r="S762" s="225"/>
      <c r="T762" s="225"/>
      <c r="U762" s="225"/>
      <c r="V762" s="225"/>
      <c r="W762" s="225"/>
      <c r="X762" s="225"/>
      <c r="Y762" s="225"/>
      <c r="Z762" s="225"/>
      <c r="AA762" s="225"/>
      <c r="AB762" s="226"/>
      <c r="AC762" s="226"/>
      <c r="AD762" s="226"/>
      <c r="AE762" s="226"/>
      <c r="AF762" s="226"/>
      <c r="AG762" s="226"/>
      <c r="AH762" s="226"/>
      <c r="AI762" s="226"/>
      <c r="AJ762" s="226"/>
    </row>
    <row r="763" spans="11:36" ht="15.75" customHeight="1">
      <c r="K763" s="225"/>
      <c r="L763" s="225"/>
      <c r="M763" s="225"/>
      <c r="N763" s="225"/>
      <c r="O763" s="225"/>
      <c r="P763" s="225"/>
      <c r="Q763" s="225"/>
      <c r="R763" s="225"/>
      <c r="S763" s="225"/>
      <c r="T763" s="225"/>
      <c r="U763" s="225"/>
      <c r="V763" s="225"/>
      <c r="W763" s="225"/>
      <c r="X763" s="225"/>
      <c r="Y763" s="225"/>
      <c r="Z763" s="225"/>
      <c r="AA763" s="225"/>
      <c r="AB763" s="226"/>
      <c r="AC763" s="226"/>
      <c r="AD763" s="226"/>
      <c r="AE763" s="226"/>
      <c r="AF763" s="226"/>
      <c r="AG763" s="226"/>
      <c r="AH763" s="226"/>
      <c r="AI763" s="226"/>
      <c r="AJ763" s="226"/>
    </row>
    <row r="764" spans="11:36" ht="15.75" customHeight="1">
      <c r="K764" s="225"/>
      <c r="L764" s="225"/>
      <c r="M764" s="225"/>
      <c r="N764" s="225"/>
      <c r="O764" s="225"/>
      <c r="P764" s="225"/>
      <c r="Q764" s="225"/>
      <c r="R764" s="225"/>
      <c r="S764" s="225"/>
      <c r="T764" s="225"/>
      <c r="U764" s="225"/>
      <c r="V764" s="225"/>
      <c r="W764" s="225"/>
      <c r="X764" s="225"/>
      <c r="Y764" s="225"/>
      <c r="Z764" s="225"/>
      <c r="AA764" s="225"/>
      <c r="AB764" s="226"/>
      <c r="AC764" s="226"/>
      <c r="AD764" s="226"/>
      <c r="AE764" s="226"/>
      <c r="AF764" s="226"/>
      <c r="AG764" s="226"/>
      <c r="AH764" s="226"/>
      <c r="AI764" s="226"/>
      <c r="AJ764" s="226"/>
    </row>
    <row r="765" spans="11:36" ht="15.75" customHeight="1">
      <c r="K765" s="225"/>
      <c r="L765" s="225"/>
      <c r="M765" s="225"/>
      <c r="N765" s="225"/>
      <c r="O765" s="225"/>
      <c r="P765" s="225"/>
      <c r="Q765" s="225"/>
      <c r="R765" s="225"/>
      <c r="S765" s="225"/>
      <c r="T765" s="225"/>
      <c r="U765" s="225"/>
      <c r="V765" s="225"/>
      <c r="W765" s="225"/>
      <c r="X765" s="225"/>
      <c r="Y765" s="225"/>
      <c r="Z765" s="225"/>
      <c r="AA765" s="225"/>
      <c r="AB765" s="226"/>
      <c r="AC765" s="226"/>
      <c r="AD765" s="226"/>
      <c r="AE765" s="226"/>
      <c r="AF765" s="226"/>
      <c r="AG765" s="226"/>
      <c r="AH765" s="226"/>
      <c r="AI765" s="226"/>
      <c r="AJ765" s="226"/>
    </row>
    <row r="766" spans="11:36" ht="15.75" customHeight="1">
      <c r="K766" s="225"/>
      <c r="L766" s="225"/>
      <c r="M766" s="225"/>
      <c r="N766" s="225"/>
      <c r="O766" s="225"/>
      <c r="P766" s="225"/>
      <c r="Q766" s="225"/>
      <c r="R766" s="225"/>
      <c r="S766" s="225"/>
      <c r="T766" s="225"/>
      <c r="U766" s="225"/>
      <c r="V766" s="225"/>
      <c r="W766" s="225"/>
      <c r="X766" s="225"/>
      <c r="Y766" s="225"/>
      <c r="Z766" s="225"/>
      <c r="AA766" s="225"/>
      <c r="AB766" s="226"/>
      <c r="AC766" s="226"/>
      <c r="AD766" s="226"/>
      <c r="AE766" s="226"/>
      <c r="AF766" s="226"/>
      <c r="AG766" s="226"/>
      <c r="AH766" s="226"/>
      <c r="AI766" s="226"/>
      <c r="AJ766" s="226"/>
    </row>
    <row r="767" spans="11:36" ht="15.75" customHeight="1">
      <c r="K767" s="225"/>
      <c r="L767" s="225"/>
      <c r="M767" s="225"/>
      <c r="N767" s="225"/>
      <c r="O767" s="225"/>
      <c r="P767" s="225"/>
      <c r="Q767" s="225"/>
      <c r="R767" s="225"/>
      <c r="S767" s="225"/>
      <c r="T767" s="225"/>
      <c r="U767" s="225"/>
      <c r="V767" s="225"/>
      <c r="W767" s="225"/>
      <c r="X767" s="225"/>
      <c r="Y767" s="225"/>
      <c r="Z767" s="225"/>
      <c r="AA767" s="225"/>
      <c r="AB767" s="226"/>
      <c r="AC767" s="226"/>
      <c r="AD767" s="226"/>
      <c r="AE767" s="226"/>
      <c r="AF767" s="226"/>
      <c r="AG767" s="226"/>
      <c r="AH767" s="226"/>
      <c r="AI767" s="226"/>
      <c r="AJ767" s="226"/>
    </row>
    <row r="768" spans="11:36" ht="15.75" customHeight="1">
      <c r="K768" s="225"/>
      <c r="L768" s="225"/>
      <c r="M768" s="225"/>
      <c r="N768" s="225"/>
      <c r="O768" s="225"/>
      <c r="P768" s="225"/>
      <c r="Q768" s="225"/>
      <c r="R768" s="225"/>
      <c r="S768" s="225"/>
      <c r="T768" s="225"/>
      <c r="U768" s="225"/>
      <c r="V768" s="225"/>
      <c r="W768" s="225"/>
      <c r="X768" s="225"/>
      <c r="Y768" s="225"/>
      <c r="Z768" s="225"/>
      <c r="AA768" s="225"/>
      <c r="AB768" s="226"/>
      <c r="AC768" s="226"/>
      <c r="AD768" s="226"/>
      <c r="AE768" s="226"/>
      <c r="AF768" s="226"/>
      <c r="AG768" s="226"/>
      <c r="AH768" s="226"/>
      <c r="AI768" s="226"/>
      <c r="AJ768" s="226"/>
    </row>
    <row r="769" spans="11:36" ht="15.75" customHeight="1">
      <c r="K769" s="225"/>
      <c r="L769" s="225"/>
      <c r="M769" s="225"/>
      <c r="N769" s="225"/>
      <c r="O769" s="225"/>
      <c r="P769" s="225"/>
      <c r="Q769" s="225"/>
      <c r="R769" s="225"/>
      <c r="S769" s="225"/>
      <c r="T769" s="225"/>
      <c r="U769" s="225"/>
      <c r="V769" s="225"/>
      <c r="W769" s="225"/>
      <c r="X769" s="225"/>
      <c r="Y769" s="225"/>
      <c r="Z769" s="225"/>
      <c r="AA769" s="225"/>
      <c r="AB769" s="226"/>
      <c r="AC769" s="226"/>
      <c r="AD769" s="226"/>
      <c r="AE769" s="226"/>
      <c r="AF769" s="226"/>
      <c r="AG769" s="226"/>
      <c r="AH769" s="226"/>
      <c r="AI769" s="226"/>
      <c r="AJ769" s="226"/>
    </row>
    <row r="770" spans="11:36" ht="15.75" customHeight="1">
      <c r="K770" s="225"/>
      <c r="L770" s="225"/>
      <c r="M770" s="225"/>
      <c r="N770" s="225"/>
      <c r="O770" s="225"/>
      <c r="P770" s="225"/>
      <c r="Q770" s="225"/>
      <c r="R770" s="225"/>
      <c r="S770" s="225"/>
      <c r="T770" s="225"/>
      <c r="U770" s="225"/>
      <c r="V770" s="225"/>
      <c r="W770" s="225"/>
      <c r="X770" s="225"/>
      <c r="Y770" s="225"/>
      <c r="Z770" s="225"/>
      <c r="AA770" s="225"/>
      <c r="AB770" s="226"/>
      <c r="AC770" s="226"/>
      <c r="AD770" s="226"/>
      <c r="AE770" s="226"/>
      <c r="AF770" s="226"/>
      <c r="AG770" s="226"/>
      <c r="AH770" s="226"/>
      <c r="AI770" s="226"/>
      <c r="AJ770" s="226"/>
    </row>
    <row r="771" spans="11:36" ht="15.75" customHeight="1">
      <c r="K771" s="225"/>
      <c r="L771" s="225"/>
      <c r="M771" s="225"/>
      <c r="N771" s="225"/>
      <c r="O771" s="225"/>
      <c r="P771" s="225"/>
      <c r="Q771" s="225"/>
      <c r="R771" s="225"/>
      <c r="S771" s="225"/>
      <c r="T771" s="225"/>
      <c r="U771" s="225"/>
      <c r="V771" s="225"/>
      <c r="W771" s="225"/>
      <c r="X771" s="225"/>
      <c r="Y771" s="225"/>
      <c r="Z771" s="225"/>
      <c r="AA771" s="225"/>
      <c r="AB771" s="226"/>
      <c r="AC771" s="226"/>
      <c r="AD771" s="226"/>
      <c r="AE771" s="226"/>
      <c r="AF771" s="226"/>
      <c r="AG771" s="226"/>
      <c r="AH771" s="226"/>
      <c r="AI771" s="226"/>
      <c r="AJ771" s="226"/>
    </row>
    <row r="772" spans="11:36" ht="15.75" customHeight="1">
      <c r="K772" s="225"/>
      <c r="L772" s="225"/>
      <c r="M772" s="225"/>
      <c r="N772" s="225"/>
      <c r="O772" s="225"/>
      <c r="P772" s="225"/>
      <c r="Q772" s="225"/>
      <c r="R772" s="225"/>
      <c r="S772" s="225"/>
      <c r="T772" s="225"/>
      <c r="U772" s="225"/>
      <c r="V772" s="225"/>
      <c r="W772" s="225"/>
      <c r="X772" s="225"/>
      <c r="Y772" s="225"/>
      <c r="Z772" s="225"/>
      <c r="AA772" s="225"/>
      <c r="AB772" s="226"/>
      <c r="AC772" s="226"/>
      <c r="AD772" s="226"/>
      <c r="AE772" s="226"/>
      <c r="AF772" s="226"/>
      <c r="AG772" s="226"/>
      <c r="AH772" s="226"/>
      <c r="AI772" s="226"/>
      <c r="AJ772" s="226"/>
    </row>
    <row r="773" spans="11:36" ht="15.75" customHeight="1">
      <c r="K773" s="225"/>
      <c r="L773" s="225"/>
      <c r="M773" s="225"/>
      <c r="N773" s="225"/>
      <c r="O773" s="225"/>
      <c r="P773" s="225"/>
      <c r="Q773" s="225"/>
      <c r="R773" s="225"/>
      <c r="S773" s="225"/>
      <c r="T773" s="225"/>
      <c r="U773" s="225"/>
      <c r="V773" s="225"/>
      <c r="W773" s="225"/>
      <c r="X773" s="225"/>
      <c r="Y773" s="225"/>
      <c r="Z773" s="225"/>
      <c r="AA773" s="225"/>
      <c r="AB773" s="226"/>
      <c r="AC773" s="226"/>
      <c r="AD773" s="226"/>
      <c r="AE773" s="226"/>
      <c r="AF773" s="226"/>
      <c r="AG773" s="226"/>
      <c r="AH773" s="226"/>
      <c r="AI773" s="226"/>
      <c r="AJ773" s="226"/>
    </row>
    <row r="774" spans="11:36" ht="15.75" customHeight="1">
      <c r="K774" s="225"/>
      <c r="L774" s="225"/>
      <c r="M774" s="225"/>
      <c r="N774" s="225"/>
      <c r="O774" s="225"/>
      <c r="P774" s="225"/>
      <c r="Q774" s="225"/>
      <c r="R774" s="225"/>
      <c r="S774" s="225"/>
      <c r="T774" s="225"/>
      <c r="U774" s="225"/>
      <c r="V774" s="225"/>
      <c r="W774" s="225"/>
      <c r="X774" s="225"/>
      <c r="Y774" s="225"/>
      <c r="Z774" s="225"/>
      <c r="AA774" s="225"/>
      <c r="AB774" s="226"/>
      <c r="AC774" s="226"/>
      <c r="AD774" s="226"/>
      <c r="AE774" s="226"/>
      <c r="AF774" s="226"/>
      <c r="AG774" s="226"/>
      <c r="AH774" s="226"/>
      <c r="AI774" s="226"/>
      <c r="AJ774" s="226"/>
    </row>
    <row r="775" spans="11:36" ht="15.75" customHeight="1">
      <c r="K775" s="225"/>
      <c r="L775" s="225"/>
      <c r="M775" s="225"/>
      <c r="N775" s="225"/>
      <c r="O775" s="225"/>
      <c r="P775" s="225"/>
      <c r="Q775" s="225"/>
      <c r="R775" s="225"/>
      <c r="S775" s="225"/>
      <c r="T775" s="225"/>
      <c r="U775" s="225"/>
      <c r="V775" s="225"/>
      <c r="W775" s="225"/>
      <c r="X775" s="225"/>
      <c r="Y775" s="225"/>
      <c r="Z775" s="225"/>
      <c r="AA775" s="225"/>
      <c r="AB775" s="226"/>
      <c r="AC775" s="226"/>
      <c r="AD775" s="226"/>
      <c r="AE775" s="226"/>
      <c r="AF775" s="226"/>
      <c r="AG775" s="226"/>
      <c r="AH775" s="226"/>
      <c r="AI775" s="226"/>
      <c r="AJ775" s="226"/>
    </row>
    <row r="776" spans="11:36" ht="15.75" customHeight="1">
      <c r="K776" s="225"/>
      <c r="L776" s="225"/>
      <c r="M776" s="225"/>
      <c r="N776" s="225"/>
      <c r="O776" s="225"/>
      <c r="P776" s="225"/>
      <c r="Q776" s="225"/>
      <c r="R776" s="225"/>
      <c r="S776" s="225"/>
      <c r="T776" s="225"/>
      <c r="U776" s="225"/>
      <c r="V776" s="225"/>
      <c r="W776" s="225"/>
      <c r="X776" s="225"/>
      <c r="Y776" s="225"/>
      <c r="Z776" s="225"/>
      <c r="AA776" s="225"/>
      <c r="AB776" s="226"/>
      <c r="AC776" s="226"/>
      <c r="AD776" s="226"/>
      <c r="AE776" s="226"/>
      <c r="AF776" s="226"/>
      <c r="AG776" s="226"/>
      <c r="AH776" s="226"/>
      <c r="AI776" s="226"/>
      <c r="AJ776" s="226"/>
    </row>
    <row r="777" spans="11:36" ht="15.75" customHeight="1">
      <c r="K777" s="225"/>
      <c r="L777" s="225"/>
      <c r="M777" s="225"/>
      <c r="N777" s="225"/>
      <c r="O777" s="225"/>
      <c r="P777" s="225"/>
      <c r="Q777" s="225"/>
      <c r="R777" s="225"/>
      <c r="S777" s="225"/>
      <c r="T777" s="225"/>
      <c r="U777" s="225"/>
      <c r="V777" s="225"/>
      <c r="W777" s="225"/>
      <c r="X777" s="225"/>
      <c r="Y777" s="225"/>
      <c r="Z777" s="225"/>
      <c r="AA777" s="225"/>
      <c r="AB777" s="226"/>
      <c r="AC777" s="226"/>
      <c r="AD777" s="226"/>
      <c r="AE777" s="226"/>
      <c r="AF777" s="226"/>
      <c r="AG777" s="226"/>
      <c r="AH777" s="226"/>
      <c r="AI777" s="226"/>
      <c r="AJ777" s="226"/>
    </row>
    <row r="778" spans="11:36" ht="15.75" customHeight="1">
      <c r="K778" s="225"/>
      <c r="L778" s="225"/>
      <c r="M778" s="225"/>
      <c r="N778" s="225"/>
      <c r="O778" s="225"/>
      <c r="P778" s="225"/>
      <c r="Q778" s="225"/>
      <c r="R778" s="225"/>
      <c r="S778" s="225"/>
      <c r="T778" s="225"/>
      <c r="U778" s="225"/>
      <c r="V778" s="225"/>
      <c r="W778" s="225"/>
      <c r="X778" s="225"/>
      <c r="Y778" s="225"/>
      <c r="Z778" s="225"/>
      <c r="AA778" s="225"/>
      <c r="AB778" s="226"/>
      <c r="AC778" s="226"/>
      <c r="AD778" s="226"/>
      <c r="AE778" s="226"/>
      <c r="AF778" s="226"/>
      <c r="AG778" s="226"/>
      <c r="AH778" s="226"/>
      <c r="AI778" s="226"/>
      <c r="AJ778" s="226"/>
    </row>
    <row r="779" spans="11:36" ht="15.75" customHeight="1">
      <c r="K779" s="225"/>
      <c r="L779" s="225"/>
      <c r="M779" s="225"/>
      <c r="N779" s="225"/>
      <c r="O779" s="225"/>
      <c r="P779" s="225"/>
      <c r="Q779" s="225"/>
      <c r="R779" s="225"/>
      <c r="S779" s="225"/>
      <c r="T779" s="225"/>
      <c r="U779" s="225"/>
      <c r="V779" s="225"/>
      <c r="W779" s="225"/>
      <c r="X779" s="225"/>
      <c r="Y779" s="225"/>
      <c r="Z779" s="225"/>
      <c r="AA779" s="225"/>
      <c r="AB779" s="226"/>
      <c r="AC779" s="226"/>
      <c r="AD779" s="226"/>
      <c r="AE779" s="226"/>
      <c r="AF779" s="226"/>
      <c r="AG779" s="226"/>
      <c r="AH779" s="226"/>
      <c r="AI779" s="226"/>
      <c r="AJ779" s="226"/>
    </row>
    <row r="780" spans="11:36" ht="15.75" customHeight="1">
      <c r="K780" s="225"/>
      <c r="L780" s="225"/>
      <c r="M780" s="225"/>
      <c r="N780" s="225"/>
      <c r="O780" s="225"/>
      <c r="P780" s="225"/>
      <c r="Q780" s="225"/>
      <c r="R780" s="225"/>
      <c r="S780" s="225"/>
      <c r="T780" s="225"/>
      <c r="U780" s="225"/>
      <c r="V780" s="225"/>
      <c r="W780" s="225"/>
      <c r="X780" s="225"/>
      <c r="Y780" s="225"/>
      <c r="Z780" s="225"/>
      <c r="AA780" s="225"/>
      <c r="AB780" s="226"/>
      <c r="AC780" s="226"/>
      <c r="AD780" s="226"/>
      <c r="AE780" s="226"/>
      <c r="AF780" s="226"/>
      <c r="AG780" s="226"/>
      <c r="AH780" s="226"/>
      <c r="AI780" s="226"/>
      <c r="AJ780" s="226"/>
    </row>
    <row r="781" spans="11:36" ht="15.75" customHeight="1">
      <c r="K781" s="225"/>
      <c r="L781" s="225"/>
      <c r="M781" s="225"/>
      <c r="N781" s="225"/>
      <c r="O781" s="225"/>
      <c r="P781" s="225"/>
      <c r="Q781" s="225"/>
      <c r="R781" s="225"/>
      <c r="S781" s="225"/>
      <c r="T781" s="225"/>
      <c r="U781" s="225"/>
      <c r="V781" s="225"/>
      <c r="W781" s="225"/>
      <c r="X781" s="225"/>
      <c r="Y781" s="225"/>
      <c r="Z781" s="225"/>
      <c r="AA781" s="225"/>
      <c r="AB781" s="226"/>
      <c r="AC781" s="226"/>
      <c r="AD781" s="226"/>
      <c r="AE781" s="226"/>
      <c r="AF781" s="226"/>
      <c r="AG781" s="226"/>
      <c r="AH781" s="226"/>
      <c r="AI781" s="226"/>
      <c r="AJ781" s="226"/>
    </row>
    <row r="782" spans="11:36" ht="15.75" customHeight="1">
      <c r="K782" s="225"/>
      <c r="L782" s="225"/>
      <c r="M782" s="225"/>
      <c r="N782" s="225"/>
      <c r="O782" s="225"/>
      <c r="P782" s="225"/>
      <c r="Q782" s="225"/>
      <c r="R782" s="225"/>
      <c r="S782" s="225"/>
      <c r="T782" s="225"/>
      <c r="U782" s="225"/>
      <c r="V782" s="225"/>
      <c r="W782" s="225"/>
      <c r="X782" s="225"/>
      <c r="Y782" s="225"/>
      <c r="Z782" s="225"/>
      <c r="AA782" s="225"/>
      <c r="AB782" s="226"/>
      <c r="AC782" s="226"/>
      <c r="AD782" s="226"/>
      <c r="AE782" s="226"/>
      <c r="AF782" s="226"/>
      <c r="AG782" s="226"/>
      <c r="AH782" s="226"/>
      <c r="AI782" s="226"/>
      <c r="AJ782" s="226"/>
    </row>
    <row r="783" spans="11:36" ht="15.75" customHeight="1">
      <c r="K783" s="225"/>
      <c r="L783" s="225"/>
      <c r="M783" s="225"/>
      <c r="N783" s="225"/>
      <c r="O783" s="225"/>
      <c r="P783" s="225"/>
      <c r="Q783" s="225"/>
      <c r="R783" s="225"/>
      <c r="S783" s="225"/>
      <c r="T783" s="225"/>
      <c r="U783" s="225"/>
      <c r="V783" s="225"/>
      <c r="W783" s="225"/>
      <c r="X783" s="225"/>
      <c r="Y783" s="225"/>
      <c r="Z783" s="225"/>
      <c r="AA783" s="225"/>
      <c r="AB783" s="226"/>
      <c r="AC783" s="226"/>
      <c r="AD783" s="226"/>
      <c r="AE783" s="226"/>
      <c r="AF783" s="226"/>
      <c r="AG783" s="226"/>
      <c r="AH783" s="226"/>
      <c r="AI783" s="226"/>
      <c r="AJ783" s="226"/>
    </row>
    <row r="784" spans="11:36" ht="15.75" customHeight="1">
      <c r="K784" s="225"/>
      <c r="L784" s="225"/>
      <c r="M784" s="225"/>
      <c r="N784" s="225"/>
      <c r="O784" s="225"/>
      <c r="P784" s="225"/>
      <c r="Q784" s="225"/>
      <c r="R784" s="225"/>
      <c r="S784" s="225"/>
      <c r="T784" s="225"/>
      <c r="U784" s="225"/>
      <c r="V784" s="225"/>
      <c r="W784" s="225"/>
      <c r="X784" s="225"/>
      <c r="Y784" s="225"/>
      <c r="Z784" s="225"/>
      <c r="AA784" s="225"/>
      <c r="AB784" s="226"/>
      <c r="AC784" s="226"/>
      <c r="AD784" s="226"/>
      <c r="AE784" s="226"/>
      <c r="AF784" s="226"/>
      <c r="AG784" s="226"/>
      <c r="AH784" s="226"/>
      <c r="AI784" s="226"/>
      <c r="AJ784" s="226"/>
    </row>
    <row r="785" spans="11:36" ht="15.75" customHeight="1">
      <c r="K785" s="225"/>
      <c r="L785" s="225"/>
      <c r="M785" s="225"/>
      <c r="N785" s="225"/>
      <c r="O785" s="225"/>
      <c r="P785" s="225"/>
      <c r="Q785" s="225"/>
      <c r="R785" s="225"/>
      <c r="S785" s="225"/>
      <c r="T785" s="225"/>
      <c r="U785" s="225"/>
      <c r="V785" s="225"/>
      <c r="W785" s="225"/>
      <c r="X785" s="225"/>
      <c r="Y785" s="225"/>
      <c r="Z785" s="225"/>
      <c r="AA785" s="225"/>
      <c r="AB785" s="226"/>
      <c r="AC785" s="226"/>
      <c r="AD785" s="226"/>
      <c r="AE785" s="226"/>
      <c r="AF785" s="226"/>
      <c r="AG785" s="226"/>
      <c r="AH785" s="226"/>
      <c r="AI785" s="226"/>
      <c r="AJ785" s="226"/>
    </row>
    <row r="786" spans="11:36" ht="15.75" customHeight="1">
      <c r="K786" s="225"/>
      <c r="L786" s="225"/>
      <c r="M786" s="225"/>
      <c r="N786" s="225"/>
      <c r="O786" s="225"/>
      <c r="P786" s="225"/>
      <c r="Q786" s="225"/>
      <c r="R786" s="225"/>
      <c r="S786" s="225"/>
      <c r="T786" s="225"/>
      <c r="U786" s="225"/>
      <c r="V786" s="225"/>
      <c r="W786" s="225"/>
      <c r="X786" s="225"/>
      <c r="Y786" s="225"/>
      <c r="Z786" s="225"/>
      <c r="AA786" s="225"/>
      <c r="AB786" s="226"/>
      <c r="AC786" s="226"/>
      <c r="AD786" s="226"/>
      <c r="AE786" s="226"/>
      <c r="AF786" s="226"/>
      <c r="AG786" s="226"/>
      <c r="AH786" s="226"/>
      <c r="AI786" s="226"/>
      <c r="AJ786" s="226"/>
    </row>
    <row r="787" spans="11:36" ht="15.75" customHeight="1">
      <c r="K787" s="225"/>
      <c r="L787" s="225"/>
      <c r="M787" s="225"/>
      <c r="N787" s="225"/>
      <c r="O787" s="225"/>
      <c r="P787" s="225"/>
      <c r="Q787" s="225"/>
      <c r="R787" s="225"/>
      <c r="S787" s="225"/>
      <c r="T787" s="225"/>
      <c r="U787" s="225"/>
      <c r="V787" s="225"/>
      <c r="W787" s="225"/>
      <c r="X787" s="225"/>
      <c r="Y787" s="225"/>
      <c r="Z787" s="225"/>
      <c r="AA787" s="225"/>
      <c r="AB787" s="226"/>
      <c r="AC787" s="226"/>
      <c r="AD787" s="226"/>
      <c r="AE787" s="226"/>
      <c r="AF787" s="226"/>
      <c r="AG787" s="226"/>
      <c r="AH787" s="226"/>
      <c r="AI787" s="226"/>
      <c r="AJ787" s="226"/>
    </row>
    <row r="788" spans="11:36" ht="15.75" customHeight="1">
      <c r="K788" s="225"/>
      <c r="L788" s="225"/>
      <c r="M788" s="225"/>
      <c r="N788" s="225"/>
      <c r="O788" s="225"/>
      <c r="P788" s="225"/>
      <c r="Q788" s="225"/>
      <c r="R788" s="225"/>
      <c r="S788" s="225"/>
      <c r="T788" s="225"/>
      <c r="U788" s="225"/>
      <c r="V788" s="225"/>
      <c r="W788" s="225"/>
      <c r="X788" s="225"/>
      <c r="Y788" s="225"/>
      <c r="Z788" s="225"/>
      <c r="AA788" s="225"/>
      <c r="AB788" s="226"/>
      <c r="AC788" s="226"/>
      <c r="AD788" s="226"/>
      <c r="AE788" s="226"/>
      <c r="AF788" s="226"/>
      <c r="AG788" s="226"/>
      <c r="AH788" s="226"/>
      <c r="AI788" s="226"/>
      <c r="AJ788" s="226"/>
    </row>
    <row r="789" spans="11:36" ht="15.75" customHeight="1">
      <c r="K789" s="225"/>
      <c r="L789" s="225"/>
      <c r="M789" s="225"/>
      <c r="N789" s="225"/>
      <c r="O789" s="225"/>
      <c r="P789" s="225"/>
      <c r="Q789" s="225"/>
      <c r="R789" s="225"/>
      <c r="S789" s="225"/>
      <c r="T789" s="225"/>
      <c r="U789" s="225"/>
      <c r="V789" s="225"/>
      <c r="W789" s="225"/>
      <c r="X789" s="225"/>
      <c r="Y789" s="225"/>
      <c r="Z789" s="225"/>
      <c r="AA789" s="225"/>
      <c r="AB789" s="226"/>
      <c r="AC789" s="226"/>
      <c r="AD789" s="226"/>
      <c r="AE789" s="226"/>
      <c r="AF789" s="226"/>
      <c r="AG789" s="226"/>
      <c r="AH789" s="226"/>
      <c r="AI789" s="226"/>
      <c r="AJ789" s="226"/>
    </row>
    <row r="790" spans="11:36" ht="15.75" customHeight="1">
      <c r="K790" s="225"/>
      <c r="L790" s="225"/>
      <c r="M790" s="225"/>
      <c r="N790" s="225"/>
      <c r="O790" s="225"/>
      <c r="P790" s="225"/>
      <c r="Q790" s="225"/>
      <c r="R790" s="225"/>
      <c r="S790" s="225"/>
      <c r="T790" s="225"/>
      <c r="U790" s="225"/>
      <c r="V790" s="225"/>
      <c r="W790" s="225"/>
      <c r="X790" s="225"/>
      <c r="Y790" s="225"/>
      <c r="Z790" s="225"/>
      <c r="AA790" s="225"/>
      <c r="AB790" s="226"/>
      <c r="AC790" s="226"/>
      <c r="AD790" s="226"/>
      <c r="AE790" s="226"/>
      <c r="AF790" s="226"/>
      <c r="AG790" s="226"/>
      <c r="AH790" s="226"/>
      <c r="AI790" s="226"/>
      <c r="AJ790" s="226"/>
    </row>
    <row r="791" spans="11:36" ht="15.75" customHeight="1">
      <c r="K791" s="225"/>
      <c r="L791" s="225"/>
      <c r="M791" s="225"/>
      <c r="N791" s="225"/>
      <c r="O791" s="225"/>
      <c r="P791" s="225"/>
      <c r="Q791" s="225"/>
      <c r="R791" s="225"/>
      <c r="S791" s="225"/>
      <c r="T791" s="225"/>
      <c r="U791" s="225"/>
      <c r="V791" s="225"/>
      <c r="W791" s="225"/>
      <c r="X791" s="225"/>
      <c r="Y791" s="225"/>
      <c r="Z791" s="225"/>
      <c r="AA791" s="225"/>
      <c r="AB791" s="226"/>
      <c r="AC791" s="226"/>
      <c r="AD791" s="226"/>
      <c r="AE791" s="226"/>
      <c r="AF791" s="226"/>
      <c r="AG791" s="226"/>
      <c r="AH791" s="226"/>
      <c r="AI791" s="226"/>
      <c r="AJ791" s="226"/>
    </row>
    <row r="792" spans="11:36" ht="15.75" customHeight="1">
      <c r="K792" s="225"/>
      <c r="L792" s="225"/>
      <c r="M792" s="225"/>
      <c r="N792" s="225"/>
      <c r="O792" s="225"/>
      <c r="P792" s="225"/>
      <c r="Q792" s="225"/>
      <c r="R792" s="225"/>
      <c r="S792" s="225"/>
      <c r="T792" s="225"/>
      <c r="U792" s="225"/>
      <c r="V792" s="225"/>
      <c r="W792" s="225"/>
      <c r="X792" s="225"/>
      <c r="Y792" s="225"/>
      <c r="Z792" s="225"/>
      <c r="AA792" s="225"/>
      <c r="AB792" s="226"/>
      <c r="AC792" s="226"/>
      <c r="AD792" s="226"/>
      <c r="AE792" s="226"/>
      <c r="AF792" s="226"/>
      <c r="AG792" s="226"/>
      <c r="AH792" s="226"/>
      <c r="AI792" s="226"/>
      <c r="AJ792" s="226"/>
    </row>
    <row r="793" spans="11:36" ht="15.75" customHeight="1">
      <c r="K793" s="225"/>
      <c r="L793" s="225"/>
      <c r="M793" s="225"/>
      <c r="N793" s="225"/>
      <c r="O793" s="225"/>
      <c r="P793" s="225"/>
      <c r="Q793" s="225"/>
      <c r="R793" s="225"/>
      <c r="S793" s="225"/>
      <c r="T793" s="225"/>
      <c r="U793" s="225"/>
      <c r="V793" s="225"/>
      <c r="W793" s="225"/>
      <c r="X793" s="225"/>
      <c r="Y793" s="225"/>
      <c r="Z793" s="225"/>
      <c r="AA793" s="225"/>
      <c r="AB793" s="226"/>
      <c r="AC793" s="226"/>
      <c r="AD793" s="226"/>
      <c r="AE793" s="226"/>
      <c r="AF793" s="226"/>
      <c r="AG793" s="226"/>
      <c r="AH793" s="226"/>
      <c r="AI793" s="226"/>
      <c r="AJ793" s="226"/>
    </row>
    <row r="794" spans="11:36" ht="15.75" customHeight="1">
      <c r="K794" s="225"/>
      <c r="L794" s="225"/>
      <c r="M794" s="225"/>
      <c r="N794" s="225"/>
      <c r="O794" s="225"/>
      <c r="P794" s="225"/>
      <c r="Q794" s="225"/>
      <c r="R794" s="225"/>
      <c r="S794" s="225"/>
      <c r="T794" s="225"/>
      <c r="U794" s="225"/>
      <c r="V794" s="225"/>
      <c r="W794" s="225"/>
      <c r="X794" s="225"/>
      <c r="Y794" s="225"/>
      <c r="Z794" s="225"/>
      <c r="AA794" s="225"/>
      <c r="AB794" s="226"/>
      <c r="AC794" s="226"/>
      <c r="AD794" s="226"/>
      <c r="AE794" s="226"/>
      <c r="AF794" s="226"/>
      <c r="AG794" s="226"/>
      <c r="AH794" s="226"/>
      <c r="AI794" s="226"/>
      <c r="AJ794" s="226"/>
    </row>
    <row r="795" spans="11:36" ht="15.75" customHeight="1">
      <c r="K795" s="225"/>
      <c r="L795" s="225"/>
      <c r="M795" s="225"/>
      <c r="N795" s="225"/>
      <c r="O795" s="225"/>
      <c r="P795" s="225"/>
      <c r="Q795" s="225"/>
      <c r="R795" s="225"/>
      <c r="S795" s="225"/>
      <c r="T795" s="225"/>
      <c r="U795" s="225"/>
      <c r="V795" s="225"/>
      <c r="W795" s="225"/>
      <c r="X795" s="225"/>
      <c r="Y795" s="225"/>
      <c r="Z795" s="225"/>
      <c r="AA795" s="225"/>
      <c r="AB795" s="226"/>
      <c r="AC795" s="226"/>
      <c r="AD795" s="226"/>
      <c r="AE795" s="226"/>
      <c r="AF795" s="226"/>
      <c r="AG795" s="226"/>
      <c r="AH795" s="226"/>
      <c r="AI795" s="226"/>
      <c r="AJ795" s="226"/>
    </row>
    <row r="796" spans="11:36" ht="15.75" customHeight="1">
      <c r="K796" s="225"/>
      <c r="L796" s="225"/>
      <c r="M796" s="225"/>
      <c r="N796" s="225"/>
      <c r="O796" s="225"/>
      <c r="P796" s="225"/>
      <c r="Q796" s="225"/>
      <c r="R796" s="225"/>
      <c r="S796" s="225"/>
      <c r="T796" s="225"/>
      <c r="U796" s="225"/>
      <c r="V796" s="225"/>
      <c r="W796" s="225"/>
      <c r="X796" s="225"/>
      <c r="Y796" s="225"/>
      <c r="Z796" s="225"/>
      <c r="AA796" s="225"/>
      <c r="AB796" s="226"/>
      <c r="AC796" s="226"/>
      <c r="AD796" s="226"/>
      <c r="AE796" s="226"/>
      <c r="AF796" s="226"/>
      <c r="AG796" s="226"/>
      <c r="AH796" s="226"/>
      <c r="AI796" s="226"/>
      <c r="AJ796" s="226"/>
    </row>
    <row r="797" spans="11:36" ht="15.75" customHeight="1">
      <c r="K797" s="225"/>
      <c r="L797" s="225"/>
      <c r="M797" s="225"/>
      <c r="N797" s="225"/>
      <c r="O797" s="225"/>
      <c r="P797" s="225"/>
      <c r="Q797" s="225"/>
      <c r="R797" s="225"/>
      <c r="S797" s="225"/>
      <c r="T797" s="225"/>
      <c r="U797" s="225"/>
      <c r="V797" s="225"/>
      <c r="W797" s="225"/>
      <c r="X797" s="225"/>
      <c r="Y797" s="225"/>
      <c r="Z797" s="225"/>
      <c r="AA797" s="225"/>
      <c r="AB797" s="226"/>
      <c r="AC797" s="226"/>
      <c r="AD797" s="226"/>
      <c r="AE797" s="226"/>
      <c r="AF797" s="226"/>
      <c r="AG797" s="226"/>
      <c r="AH797" s="226"/>
      <c r="AI797" s="226"/>
      <c r="AJ797" s="226"/>
    </row>
    <row r="798" spans="11:36" ht="15.75" customHeight="1">
      <c r="K798" s="225"/>
      <c r="L798" s="225"/>
      <c r="M798" s="225"/>
      <c r="N798" s="225"/>
      <c r="O798" s="225"/>
      <c r="P798" s="225"/>
      <c r="Q798" s="225"/>
      <c r="R798" s="225"/>
      <c r="S798" s="225"/>
      <c r="T798" s="225"/>
      <c r="U798" s="225"/>
      <c r="V798" s="225"/>
      <c r="W798" s="225"/>
      <c r="X798" s="225"/>
      <c r="Y798" s="225"/>
      <c r="Z798" s="225"/>
      <c r="AA798" s="225"/>
      <c r="AB798" s="226"/>
      <c r="AC798" s="226"/>
      <c r="AD798" s="226"/>
      <c r="AE798" s="226"/>
      <c r="AF798" s="226"/>
      <c r="AG798" s="226"/>
      <c r="AH798" s="226"/>
      <c r="AI798" s="226"/>
      <c r="AJ798" s="226"/>
    </row>
    <row r="799" spans="11:36" ht="15.75" customHeight="1">
      <c r="K799" s="225"/>
      <c r="L799" s="225"/>
      <c r="M799" s="225"/>
      <c r="N799" s="225"/>
      <c r="O799" s="225"/>
      <c r="P799" s="225"/>
      <c r="Q799" s="225"/>
      <c r="R799" s="225"/>
      <c r="S799" s="225"/>
      <c r="T799" s="225"/>
      <c r="U799" s="225"/>
      <c r="V799" s="225"/>
      <c r="W799" s="225"/>
      <c r="X799" s="225"/>
      <c r="Y799" s="225"/>
      <c r="Z799" s="225"/>
      <c r="AA799" s="225"/>
      <c r="AB799" s="226"/>
      <c r="AC799" s="226"/>
      <c r="AD799" s="226"/>
      <c r="AE799" s="226"/>
      <c r="AF799" s="226"/>
      <c r="AG799" s="226"/>
      <c r="AH799" s="226"/>
      <c r="AI799" s="226"/>
      <c r="AJ799" s="226"/>
    </row>
    <row r="800" spans="11:36" ht="15.75" customHeight="1">
      <c r="K800" s="225"/>
      <c r="L800" s="225"/>
      <c r="M800" s="225"/>
      <c r="N800" s="225"/>
      <c r="O800" s="225"/>
      <c r="P800" s="225"/>
      <c r="Q800" s="225"/>
      <c r="R800" s="225"/>
      <c r="S800" s="225"/>
      <c r="T800" s="225"/>
      <c r="U800" s="225"/>
      <c r="V800" s="225"/>
      <c r="W800" s="225"/>
      <c r="X800" s="225"/>
      <c r="Y800" s="225"/>
      <c r="Z800" s="225"/>
      <c r="AA800" s="225"/>
      <c r="AB800" s="226"/>
      <c r="AC800" s="226"/>
      <c r="AD800" s="226"/>
      <c r="AE800" s="226"/>
      <c r="AF800" s="226"/>
      <c r="AG800" s="226"/>
      <c r="AH800" s="226"/>
      <c r="AI800" s="226"/>
      <c r="AJ800" s="226"/>
    </row>
    <row r="801" spans="11:36" ht="15.75" customHeight="1">
      <c r="K801" s="225"/>
      <c r="L801" s="225"/>
      <c r="M801" s="225"/>
      <c r="N801" s="225"/>
      <c r="O801" s="225"/>
      <c r="P801" s="225"/>
      <c r="Q801" s="225"/>
      <c r="R801" s="225"/>
      <c r="S801" s="225"/>
      <c r="T801" s="225"/>
      <c r="U801" s="225"/>
      <c r="V801" s="225"/>
      <c r="W801" s="225"/>
      <c r="X801" s="225"/>
      <c r="Y801" s="225"/>
      <c r="Z801" s="225"/>
      <c r="AA801" s="225"/>
      <c r="AB801" s="226"/>
      <c r="AC801" s="226"/>
      <c r="AD801" s="226"/>
      <c r="AE801" s="226"/>
      <c r="AF801" s="226"/>
      <c r="AG801" s="226"/>
      <c r="AH801" s="226"/>
      <c r="AI801" s="226"/>
      <c r="AJ801" s="226"/>
    </row>
    <row r="802" spans="11:36" ht="15.75" customHeight="1">
      <c r="K802" s="225"/>
      <c r="L802" s="225"/>
      <c r="M802" s="225"/>
      <c r="N802" s="225"/>
      <c r="O802" s="225"/>
      <c r="P802" s="225"/>
      <c r="Q802" s="225"/>
      <c r="R802" s="225"/>
      <c r="S802" s="225"/>
      <c r="T802" s="225"/>
      <c r="U802" s="225"/>
      <c r="V802" s="225"/>
      <c r="W802" s="225"/>
      <c r="X802" s="225"/>
      <c r="Y802" s="225"/>
      <c r="Z802" s="225"/>
      <c r="AA802" s="225"/>
      <c r="AB802" s="226"/>
      <c r="AC802" s="226"/>
      <c r="AD802" s="226"/>
      <c r="AE802" s="226"/>
      <c r="AF802" s="226"/>
      <c r="AG802" s="226"/>
      <c r="AH802" s="226"/>
      <c r="AI802" s="226"/>
      <c r="AJ802" s="226"/>
    </row>
    <row r="803" spans="11:36" ht="15.75" customHeight="1">
      <c r="K803" s="225"/>
      <c r="L803" s="225"/>
      <c r="M803" s="225"/>
      <c r="N803" s="225"/>
      <c r="O803" s="225"/>
      <c r="P803" s="225"/>
      <c r="Q803" s="225"/>
      <c r="R803" s="225"/>
      <c r="S803" s="225"/>
      <c r="T803" s="225"/>
      <c r="U803" s="225"/>
      <c r="V803" s="225"/>
      <c r="W803" s="225"/>
      <c r="X803" s="225"/>
      <c r="Y803" s="225"/>
      <c r="Z803" s="225"/>
      <c r="AA803" s="225"/>
      <c r="AB803" s="226"/>
      <c r="AC803" s="226"/>
      <c r="AD803" s="226"/>
      <c r="AE803" s="226"/>
      <c r="AF803" s="226"/>
      <c r="AG803" s="226"/>
      <c r="AH803" s="226"/>
      <c r="AI803" s="226"/>
      <c r="AJ803" s="226"/>
    </row>
    <row r="804" spans="11:36" ht="15.75" customHeight="1">
      <c r="K804" s="225"/>
      <c r="L804" s="225"/>
      <c r="M804" s="225"/>
      <c r="N804" s="225"/>
      <c r="O804" s="225"/>
      <c r="P804" s="225"/>
      <c r="Q804" s="225"/>
      <c r="R804" s="225"/>
      <c r="S804" s="225"/>
      <c r="T804" s="225"/>
      <c r="U804" s="225"/>
      <c r="V804" s="225"/>
      <c r="W804" s="225"/>
      <c r="X804" s="225"/>
      <c r="Y804" s="225"/>
      <c r="Z804" s="225"/>
      <c r="AA804" s="225"/>
      <c r="AB804" s="226"/>
      <c r="AC804" s="226"/>
      <c r="AD804" s="226"/>
      <c r="AE804" s="226"/>
      <c r="AF804" s="226"/>
      <c r="AG804" s="226"/>
      <c r="AH804" s="226"/>
      <c r="AI804" s="226"/>
      <c r="AJ804" s="226"/>
    </row>
    <row r="805" spans="11:36" ht="15.75" customHeight="1">
      <c r="K805" s="225"/>
      <c r="L805" s="225"/>
      <c r="M805" s="225"/>
      <c r="N805" s="225"/>
      <c r="O805" s="225"/>
      <c r="P805" s="225"/>
      <c r="Q805" s="225"/>
      <c r="R805" s="225"/>
      <c r="S805" s="225"/>
      <c r="T805" s="225"/>
      <c r="U805" s="225"/>
      <c r="V805" s="225"/>
      <c r="W805" s="225"/>
      <c r="X805" s="225"/>
      <c r="Y805" s="225"/>
      <c r="Z805" s="225"/>
      <c r="AA805" s="225"/>
      <c r="AB805" s="226"/>
      <c r="AC805" s="226"/>
      <c r="AD805" s="226"/>
      <c r="AE805" s="226"/>
      <c r="AF805" s="226"/>
      <c r="AG805" s="226"/>
      <c r="AH805" s="226"/>
      <c r="AI805" s="226"/>
      <c r="AJ805" s="226"/>
    </row>
    <row r="806" spans="11:36" ht="15.75" customHeight="1">
      <c r="K806" s="225"/>
      <c r="L806" s="225"/>
      <c r="M806" s="225"/>
      <c r="N806" s="225"/>
      <c r="O806" s="225"/>
      <c r="P806" s="225"/>
      <c r="Q806" s="225"/>
      <c r="R806" s="225"/>
      <c r="S806" s="225"/>
      <c r="T806" s="225"/>
      <c r="U806" s="225"/>
      <c r="V806" s="225"/>
      <c r="W806" s="225"/>
      <c r="X806" s="225"/>
      <c r="Y806" s="225"/>
      <c r="Z806" s="225"/>
      <c r="AA806" s="225"/>
      <c r="AB806" s="226"/>
      <c r="AC806" s="226"/>
      <c r="AD806" s="226"/>
      <c r="AE806" s="226"/>
      <c r="AF806" s="226"/>
      <c r="AG806" s="226"/>
      <c r="AH806" s="226"/>
      <c r="AI806" s="226"/>
      <c r="AJ806" s="226"/>
    </row>
    <row r="807" spans="11:36" ht="15.75" customHeight="1">
      <c r="K807" s="225"/>
      <c r="L807" s="225"/>
      <c r="M807" s="225"/>
      <c r="N807" s="225"/>
      <c r="O807" s="225"/>
      <c r="P807" s="225"/>
      <c r="Q807" s="225"/>
      <c r="R807" s="225"/>
      <c r="S807" s="225"/>
      <c r="T807" s="225"/>
      <c r="U807" s="225"/>
      <c r="V807" s="225"/>
      <c r="W807" s="225"/>
      <c r="X807" s="225"/>
      <c r="Y807" s="225"/>
      <c r="Z807" s="225"/>
      <c r="AA807" s="225"/>
      <c r="AB807" s="226"/>
      <c r="AC807" s="226"/>
      <c r="AD807" s="226"/>
      <c r="AE807" s="226"/>
      <c r="AF807" s="226"/>
      <c r="AG807" s="226"/>
      <c r="AH807" s="226"/>
      <c r="AI807" s="226"/>
      <c r="AJ807" s="226"/>
    </row>
    <row r="808" spans="11:36" ht="15.75" customHeight="1">
      <c r="K808" s="225"/>
      <c r="L808" s="225"/>
      <c r="M808" s="225"/>
      <c r="N808" s="225"/>
      <c r="O808" s="225"/>
      <c r="P808" s="225"/>
      <c r="Q808" s="225"/>
      <c r="R808" s="225"/>
      <c r="S808" s="225"/>
      <c r="T808" s="225"/>
      <c r="U808" s="225"/>
      <c r="V808" s="225"/>
      <c r="W808" s="225"/>
      <c r="X808" s="225"/>
      <c r="Y808" s="225"/>
      <c r="Z808" s="225"/>
      <c r="AA808" s="225"/>
      <c r="AB808" s="226"/>
      <c r="AC808" s="226"/>
      <c r="AD808" s="226"/>
      <c r="AE808" s="226"/>
      <c r="AF808" s="226"/>
      <c r="AG808" s="226"/>
      <c r="AH808" s="226"/>
      <c r="AI808" s="226"/>
      <c r="AJ808" s="226"/>
    </row>
    <row r="809" spans="11:36" ht="15.75" customHeight="1">
      <c r="K809" s="225"/>
      <c r="L809" s="225"/>
      <c r="M809" s="225"/>
      <c r="N809" s="225"/>
      <c r="O809" s="225"/>
      <c r="P809" s="225"/>
      <c r="Q809" s="225"/>
      <c r="R809" s="225"/>
      <c r="S809" s="225"/>
      <c r="T809" s="225"/>
      <c r="U809" s="225"/>
      <c r="V809" s="225"/>
      <c r="W809" s="225"/>
      <c r="X809" s="225"/>
      <c r="Y809" s="225"/>
      <c r="Z809" s="225"/>
      <c r="AA809" s="225"/>
      <c r="AB809" s="226"/>
      <c r="AC809" s="226"/>
      <c r="AD809" s="226"/>
      <c r="AE809" s="226"/>
      <c r="AF809" s="226"/>
      <c r="AG809" s="226"/>
      <c r="AH809" s="226"/>
      <c r="AI809" s="226"/>
      <c r="AJ809" s="226"/>
    </row>
    <row r="810" spans="11:36" ht="15.75" customHeight="1">
      <c r="K810" s="225"/>
      <c r="L810" s="225"/>
      <c r="M810" s="225"/>
      <c r="N810" s="225"/>
      <c r="O810" s="225"/>
      <c r="P810" s="225"/>
      <c r="Q810" s="225"/>
      <c r="R810" s="225"/>
      <c r="S810" s="225"/>
      <c r="T810" s="225"/>
      <c r="U810" s="225"/>
      <c r="V810" s="225"/>
      <c r="W810" s="225"/>
      <c r="X810" s="225"/>
      <c r="Y810" s="225"/>
      <c r="Z810" s="225"/>
      <c r="AA810" s="225"/>
      <c r="AB810" s="226"/>
      <c r="AC810" s="226"/>
      <c r="AD810" s="226"/>
      <c r="AE810" s="226"/>
      <c r="AF810" s="226"/>
      <c r="AG810" s="226"/>
      <c r="AH810" s="226"/>
      <c r="AI810" s="226"/>
      <c r="AJ810" s="226"/>
    </row>
    <row r="811" spans="11:36" ht="15.75" customHeight="1">
      <c r="K811" s="225"/>
      <c r="L811" s="225"/>
      <c r="M811" s="225"/>
      <c r="N811" s="225"/>
      <c r="O811" s="225"/>
      <c r="P811" s="225"/>
      <c r="Q811" s="225"/>
      <c r="R811" s="225"/>
      <c r="S811" s="225"/>
      <c r="T811" s="225"/>
      <c r="U811" s="225"/>
      <c r="V811" s="225"/>
      <c r="W811" s="225"/>
      <c r="X811" s="225"/>
      <c r="Y811" s="225"/>
      <c r="Z811" s="225"/>
      <c r="AA811" s="225"/>
      <c r="AB811" s="226"/>
      <c r="AC811" s="226"/>
      <c r="AD811" s="226"/>
      <c r="AE811" s="226"/>
      <c r="AF811" s="226"/>
      <c r="AG811" s="226"/>
      <c r="AH811" s="226"/>
      <c r="AI811" s="226"/>
      <c r="AJ811" s="226"/>
    </row>
    <row r="812" spans="11:36" ht="15.75" customHeight="1">
      <c r="K812" s="225"/>
      <c r="L812" s="225"/>
      <c r="M812" s="225"/>
      <c r="N812" s="225"/>
      <c r="O812" s="225"/>
      <c r="P812" s="225"/>
      <c r="Q812" s="225"/>
      <c r="R812" s="225"/>
      <c r="S812" s="225"/>
      <c r="T812" s="225"/>
      <c r="U812" s="225"/>
      <c r="V812" s="225"/>
      <c r="W812" s="225"/>
      <c r="X812" s="225"/>
      <c r="Y812" s="225"/>
      <c r="Z812" s="225"/>
      <c r="AA812" s="225"/>
      <c r="AB812" s="226"/>
      <c r="AC812" s="226"/>
      <c r="AD812" s="226"/>
      <c r="AE812" s="226"/>
      <c r="AF812" s="226"/>
      <c r="AG812" s="226"/>
      <c r="AH812" s="226"/>
      <c r="AI812" s="226"/>
      <c r="AJ812" s="226"/>
    </row>
    <row r="813" spans="11:36" ht="15.75" customHeight="1">
      <c r="K813" s="225"/>
      <c r="L813" s="225"/>
      <c r="M813" s="225"/>
      <c r="N813" s="225"/>
      <c r="O813" s="225"/>
      <c r="P813" s="225"/>
      <c r="Q813" s="225"/>
      <c r="R813" s="225"/>
      <c r="S813" s="225"/>
      <c r="T813" s="225"/>
      <c r="U813" s="225"/>
      <c r="V813" s="225"/>
      <c r="W813" s="225"/>
      <c r="X813" s="225"/>
      <c r="Y813" s="225"/>
      <c r="Z813" s="225"/>
      <c r="AA813" s="225"/>
      <c r="AB813" s="226"/>
      <c r="AC813" s="226"/>
      <c r="AD813" s="226"/>
      <c r="AE813" s="226"/>
      <c r="AF813" s="226"/>
      <c r="AG813" s="226"/>
      <c r="AH813" s="226"/>
      <c r="AI813" s="226"/>
      <c r="AJ813" s="226"/>
    </row>
    <row r="814" spans="11:36" ht="15.75" customHeight="1">
      <c r="K814" s="225"/>
      <c r="L814" s="225"/>
      <c r="M814" s="225"/>
      <c r="N814" s="225"/>
      <c r="O814" s="225"/>
      <c r="P814" s="225"/>
      <c r="Q814" s="225"/>
      <c r="R814" s="225"/>
      <c r="S814" s="225"/>
      <c r="T814" s="225"/>
      <c r="U814" s="225"/>
      <c r="V814" s="225"/>
      <c r="W814" s="225"/>
      <c r="X814" s="225"/>
      <c r="Y814" s="225"/>
      <c r="Z814" s="225"/>
      <c r="AA814" s="225"/>
      <c r="AB814" s="226"/>
      <c r="AC814" s="226"/>
      <c r="AD814" s="226"/>
      <c r="AE814" s="226"/>
      <c r="AF814" s="226"/>
      <c r="AG814" s="226"/>
      <c r="AH814" s="226"/>
      <c r="AI814" s="226"/>
      <c r="AJ814" s="226"/>
    </row>
    <row r="815" spans="11:36" ht="15.75" customHeight="1">
      <c r="K815" s="225"/>
      <c r="L815" s="225"/>
      <c r="M815" s="225"/>
      <c r="N815" s="225"/>
      <c r="O815" s="225"/>
      <c r="P815" s="225"/>
      <c r="Q815" s="225"/>
      <c r="R815" s="225"/>
      <c r="S815" s="225"/>
      <c r="T815" s="225"/>
      <c r="U815" s="225"/>
      <c r="V815" s="225"/>
      <c r="W815" s="225"/>
      <c r="X815" s="225"/>
      <c r="Y815" s="225"/>
      <c r="Z815" s="225"/>
      <c r="AA815" s="225"/>
      <c r="AB815" s="226"/>
      <c r="AC815" s="226"/>
      <c r="AD815" s="226"/>
      <c r="AE815" s="226"/>
      <c r="AF815" s="226"/>
      <c r="AG815" s="226"/>
      <c r="AH815" s="226"/>
      <c r="AI815" s="226"/>
      <c r="AJ815" s="226"/>
    </row>
    <row r="816" spans="11:36" ht="15.75" customHeight="1">
      <c r="K816" s="225"/>
      <c r="L816" s="225"/>
      <c r="M816" s="225"/>
      <c r="N816" s="225"/>
      <c r="O816" s="225"/>
      <c r="P816" s="225"/>
      <c r="Q816" s="225"/>
      <c r="R816" s="225"/>
      <c r="S816" s="225"/>
      <c r="T816" s="225"/>
      <c r="U816" s="225"/>
      <c r="V816" s="225"/>
      <c r="W816" s="225"/>
      <c r="X816" s="225"/>
      <c r="Y816" s="225"/>
      <c r="Z816" s="225"/>
      <c r="AA816" s="225"/>
      <c r="AB816" s="226"/>
      <c r="AC816" s="226"/>
      <c r="AD816" s="226"/>
      <c r="AE816" s="226"/>
      <c r="AF816" s="226"/>
      <c r="AG816" s="226"/>
      <c r="AH816" s="226"/>
      <c r="AI816" s="226"/>
      <c r="AJ816" s="226"/>
    </row>
    <row r="817" spans="11:36" ht="15.75" customHeight="1">
      <c r="K817" s="225"/>
      <c r="L817" s="225"/>
      <c r="M817" s="225"/>
      <c r="N817" s="225"/>
      <c r="O817" s="225"/>
      <c r="P817" s="225"/>
      <c r="Q817" s="225"/>
      <c r="R817" s="225"/>
      <c r="S817" s="225"/>
      <c r="T817" s="225"/>
      <c r="U817" s="225"/>
      <c r="V817" s="225"/>
      <c r="W817" s="225"/>
      <c r="X817" s="225"/>
      <c r="Y817" s="225"/>
      <c r="Z817" s="225"/>
      <c r="AA817" s="225"/>
      <c r="AB817" s="226"/>
      <c r="AC817" s="226"/>
      <c r="AD817" s="226"/>
      <c r="AE817" s="226"/>
      <c r="AF817" s="226"/>
      <c r="AG817" s="226"/>
      <c r="AH817" s="226"/>
      <c r="AI817" s="226"/>
      <c r="AJ817" s="226"/>
    </row>
    <row r="818" spans="11:36" ht="15.75" customHeight="1">
      <c r="K818" s="225"/>
      <c r="L818" s="225"/>
      <c r="M818" s="225"/>
      <c r="N818" s="225"/>
      <c r="O818" s="225"/>
      <c r="P818" s="225"/>
      <c r="Q818" s="225"/>
      <c r="R818" s="225"/>
      <c r="S818" s="225"/>
      <c r="T818" s="225"/>
      <c r="U818" s="225"/>
      <c r="V818" s="225"/>
      <c r="W818" s="225"/>
      <c r="X818" s="225"/>
      <c r="Y818" s="225"/>
      <c r="Z818" s="225"/>
      <c r="AA818" s="225"/>
      <c r="AB818" s="226"/>
      <c r="AC818" s="226"/>
      <c r="AD818" s="226"/>
      <c r="AE818" s="226"/>
      <c r="AF818" s="226"/>
      <c r="AG818" s="226"/>
      <c r="AH818" s="226"/>
      <c r="AI818" s="226"/>
      <c r="AJ818" s="226"/>
    </row>
    <row r="819" spans="11:36" ht="15.75" customHeight="1">
      <c r="K819" s="225"/>
      <c r="L819" s="225"/>
      <c r="M819" s="225"/>
      <c r="N819" s="225"/>
      <c r="O819" s="225"/>
      <c r="P819" s="225"/>
      <c r="Q819" s="225"/>
      <c r="R819" s="225"/>
      <c r="S819" s="225"/>
      <c r="T819" s="225"/>
      <c r="U819" s="225"/>
      <c r="V819" s="225"/>
      <c r="W819" s="225"/>
      <c r="X819" s="225"/>
      <c r="Y819" s="225"/>
      <c r="Z819" s="225"/>
      <c r="AA819" s="225"/>
      <c r="AB819" s="226"/>
      <c r="AC819" s="226"/>
      <c r="AD819" s="226"/>
      <c r="AE819" s="226"/>
      <c r="AF819" s="226"/>
      <c r="AG819" s="226"/>
      <c r="AH819" s="226"/>
      <c r="AI819" s="226"/>
      <c r="AJ819" s="226"/>
    </row>
    <row r="820" spans="11:36" ht="15.75" customHeight="1">
      <c r="K820" s="225"/>
      <c r="L820" s="225"/>
      <c r="M820" s="225"/>
      <c r="N820" s="225"/>
      <c r="O820" s="225"/>
      <c r="P820" s="225"/>
      <c r="Q820" s="225"/>
      <c r="R820" s="225"/>
      <c r="S820" s="225"/>
      <c r="T820" s="225"/>
      <c r="U820" s="225"/>
      <c r="V820" s="225"/>
      <c r="W820" s="225"/>
      <c r="X820" s="225"/>
      <c r="Y820" s="225"/>
      <c r="Z820" s="225"/>
      <c r="AA820" s="225"/>
      <c r="AB820" s="226"/>
      <c r="AC820" s="226"/>
      <c r="AD820" s="226"/>
      <c r="AE820" s="226"/>
      <c r="AF820" s="226"/>
      <c r="AG820" s="226"/>
      <c r="AH820" s="226"/>
      <c r="AI820" s="226"/>
      <c r="AJ820" s="226"/>
    </row>
    <row r="821" spans="11:36" ht="15.75" customHeight="1">
      <c r="K821" s="225"/>
      <c r="L821" s="225"/>
      <c r="M821" s="225"/>
      <c r="N821" s="225"/>
      <c r="O821" s="225"/>
      <c r="P821" s="225"/>
      <c r="Q821" s="225"/>
      <c r="R821" s="225"/>
      <c r="S821" s="225"/>
      <c r="T821" s="225"/>
      <c r="U821" s="225"/>
      <c r="V821" s="225"/>
      <c r="W821" s="225"/>
      <c r="X821" s="225"/>
      <c r="Y821" s="225"/>
      <c r="Z821" s="225"/>
      <c r="AA821" s="225"/>
      <c r="AB821" s="226"/>
      <c r="AC821" s="226"/>
      <c r="AD821" s="226"/>
      <c r="AE821" s="226"/>
      <c r="AF821" s="226"/>
      <c r="AG821" s="226"/>
      <c r="AH821" s="226"/>
      <c r="AI821" s="226"/>
      <c r="AJ821" s="226"/>
    </row>
    <row r="822" spans="11:36" ht="15.75" customHeight="1">
      <c r="K822" s="225"/>
      <c r="L822" s="225"/>
      <c r="M822" s="225"/>
      <c r="N822" s="225"/>
      <c r="O822" s="225"/>
      <c r="P822" s="225"/>
      <c r="Q822" s="225"/>
      <c r="R822" s="225"/>
      <c r="S822" s="225"/>
      <c r="T822" s="225"/>
      <c r="U822" s="225"/>
      <c r="V822" s="225"/>
      <c r="W822" s="225"/>
      <c r="X822" s="225"/>
      <c r="Y822" s="225"/>
      <c r="Z822" s="225"/>
      <c r="AA822" s="225"/>
      <c r="AB822" s="226"/>
      <c r="AC822" s="226"/>
      <c r="AD822" s="226"/>
      <c r="AE822" s="226"/>
      <c r="AF822" s="226"/>
      <c r="AG822" s="226"/>
      <c r="AH822" s="226"/>
      <c r="AI822" s="226"/>
      <c r="AJ822" s="226"/>
    </row>
    <row r="823" spans="11:36" ht="15.75" customHeight="1">
      <c r="K823" s="225"/>
      <c r="L823" s="225"/>
      <c r="M823" s="225"/>
      <c r="N823" s="225"/>
      <c r="O823" s="225"/>
      <c r="P823" s="225"/>
      <c r="Q823" s="225"/>
      <c r="R823" s="225"/>
      <c r="S823" s="225"/>
      <c r="T823" s="225"/>
      <c r="U823" s="225"/>
      <c r="V823" s="225"/>
      <c r="W823" s="225"/>
      <c r="X823" s="225"/>
      <c r="Y823" s="225"/>
      <c r="Z823" s="225"/>
      <c r="AA823" s="225"/>
      <c r="AB823" s="226"/>
      <c r="AC823" s="226"/>
      <c r="AD823" s="226"/>
      <c r="AE823" s="226"/>
      <c r="AF823" s="226"/>
      <c r="AG823" s="226"/>
      <c r="AH823" s="226"/>
      <c r="AI823" s="226"/>
      <c r="AJ823" s="226"/>
    </row>
    <row r="824" spans="11:36" ht="15.75" customHeight="1">
      <c r="K824" s="225"/>
      <c r="L824" s="225"/>
      <c r="M824" s="225"/>
      <c r="N824" s="225"/>
      <c r="O824" s="225"/>
      <c r="P824" s="225"/>
      <c r="Q824" s="225"/>
      <c r="R824" s="225"/>
      <c r="S824" s="225"/>
      <c r="T824" s="225"/>
      <c r="U824" s="225"/>
      <c r="V824" s="225"/>
      <c r="W824" s="225"/>
      <c r="X824" s="225"/>
      <c r="Y824" s="225"/>
      <c r="Z824" s="225"/>
      <c r="AA824" s="225"/>
      <c r="AB824" s="226"/>
      <c r="AC824" s="226"/>
      <c r="AD824" s="226"/>
      <c r="AE824" s="226"/>
      <c r="AF824" s="226"/>
      <c r="AG824" s="226"/>
      <c r="AH824" s="226"/>
      <c r="AI824" s="226"/>
      <c r="AJ824" s="226"/>
    </row>
    <row r="825" spans="11:36" ht="15.75" customHeight="1">
      <c r="K825" s="225"/>
      <c r="L825" s="225"/>
      <c r="M825" s="225"/>
      <c r="N825" s="225"/>
      <c r="O825" s="225"/>
      <c r="P825" s="225"/>
      <c r="Q825" s="225"/>
      <c r="R825" s="225"/>
      <c r="S825" s="225"/>
      <c r="T825" s="225"/>
      <c r="U825" s="225"/>
      <c r="V825" s="225"/>
      <c r="W825" s="225"/>
      <c r="X825" s="225"/>
      <c r="Y825" s="225"/>
      <c r="Z825" s="225"/>
      <c r="AA825" s="225"/>
      <c r="AB825" s="226"/>
      <c r="AC825" s="226"/>
      <c r="AD825" s="226"/>
      <c r="AE825" s="226"/>
      <c r="AF825" s="226"/>
      <c r="AG825" s="226"/>
      <c r="AH825" s="226"/>
      <c r="AI825" s="226"/>
      <c r="AJ825" s="226"/>
    </row>
    <row r="826" spans="11:36" ht="15.75" customHeight="1">
      <c r="K826" s="225"/>
      <c r="L826" s="225"/>
      <c r="M826" s="225"/>
      <c r="N826" s="225"/>
      <c r="O826" s="225"/>
      <c r="P826" s="225"/>
      <c r="Q826" s="225"/>
      <c r="R826" s="225"/>
      <c r="S826" s="225"/>
      <c r="T826" s="225"/>
      <c r="U826" s="225"/>
      <c r="V826" s="225"/>
      <c r="W826" s="225"/>
      <c r="X826" s="225"/>
      <c r="Y826" s="225"/>
      <c r="Z826" s="225"/>
      <c r="AA826" s="225"/>
      <c r="AB826" s="226"/>
      <c r="AC826" s="226"/>
      <c r="AD826" s="226"/>
      <c r="AE826" s="226"/>
      <c r="AF826" s="226"/>
      <c r="AG826" s="226"/>
      <c r="AH826" s="226"/>
      <c r="AI826" s="226"/>
      <c r="AJ826" s="226"/>
    </row>
    <row r="827" spans="11:36" ht="15.75" customHeight="1">
      <c r="K827" s="225"/>
      <c r="L827" s="225"/>
      <c r="M827" s="225"/>
      <c r="N827" s="225"/>
      <c r="O827" s="225"/>
      <c r="P827" s="225"/>
      <c r="Q827" s="225"/>
      <c r="R827" s="225"/>
      <c r="S827" s="225"/>
      <c r="T827" s="225"/>
      <c r="U827" s="225"/>
      <c r="V827" s="225"/>
      <c r="W827" s="225"/>
      <c r="X827" s="225"/>
      <c r="Y827" s="225"/>
      <c r="Z827" s="225"/>
      <c r="AA827" s="225"/>
      <c r="AB827" s="226"/>
      <c r="AC827" s="226"/>
      <c r="AD827" s="226"/>
      <c r="AE827" s="226"/>
      <c r="AF827" s="226"/>
      <c r="AG827" s="226"/>
      <c r="AH827" s="226"/>
      <c r="AI827" s="226"/>
      <c r="AJ827" s="226"/>
    </row>
    <row r="828" spans="11:36" ht="15.75" customHeight="1">
      <c r="K828" s="225"/>
      <c r="L828" s="225"/>
      <c r="M828" s="225"/>
      <c r="N828" s="225"/>
      <c r="O828" s="225"/>
      <c r="P828" s="225"/>
      <c r="Q828" s="225"/>
      <c r="R828" s="225"/>
      <c r="S828" s="225"/>
      <c r="T828" s="225"/>
      <c r="U828" s="225"/>
      <c r="V828" s="225"/>
      <c r="W828" s="225"/>
      <c r="X828" s="225"/>
      <c r="Y828" s="225"/>
      <c r="Z828" s="225"/>
      <c r="AA828" s="225"/>
      <c r="AB828" s="226"/>
      <c r="AC828" s="226"/>
      <c r="AD828" s="226"/>
      <c r="AE828" s="226"/>
      <c r="AF828" s="226"/>
      <c r="AG828" s="226"/>
      <c r="AH828" s="226"/>
      <c r="AI828" s="226"/>
      <c r="AJ828" s="226"/>
    </row>
    <row r="829" spans="11:36" ht="15.75" customHeight="1">
      <c r="K829" s="225"/>
      <c r="L829" s="225"/>
      <c r="M829" s="225"/>
      <c r="N829" s="225"/>
      <c r="O829" s="225"/>
      <c r="P829" s="225"/>
      <c r="Q829" s="225"/>
      <c r="R829" s="225"/>
      <c r="S829" s="225"/>
      <c r="T829" s="225"/>
      <c r="U829" s="225"/>
      <c r="V829" s="225"/>
      <c r="W829" s="225"/>
      <c r="X829" s="225"/>
      <c r="Y829" s="225"/>
      <c r="Z829" s="225"/>
      <c r="AA829" s="225"/>
      <c r="AB829" s="226"/>
      <c r="AC829" s="226"/>
      <c r="AD829" s="226"/>
      <c r="AE829" s="226"/>
      <c r="AF829" s="226"/>
      <c r="AG829" s="226"/>
      <c r="AH829" s="226"/>
      <c r="AI829" s="226"/>
      <c r="AJ829" s="226"/>
    </row>
    <row r="830" spans="11:36" ht="15.75" customHeight="1">
      <c r="K830" s="225"/>
      <c r="L830" s="225"/>
      <c r="M830" s="225"/>
      <c r="N830" s="225"/>
      <c r="O830" s="225"/>
      <c r="P830" s="225"/>
      <c r="Q830" s="225"/>
      <c r="R830" s="225"/>
      <c r="S830" s="225"/>
      <c r="T830" s="225"/>
      <c r="U830" s="225"/>
      <c r="V830" s="225"/>
      <c r="W830" s="225"/>
      <c r="X830" s="225"/>
      <c r="Y830" s="225"/>
      <c r="Z830" s="225"/>
      <c r="AA830" s="225"/>
      <c r="AB830" s="226"/>
      <c r="AC830" s="226"/>
      <c r="AD830" s="226"/>
      <c r="AE830" s="226"/>
      <c r="AF830" s="226"/>
      <c r="AG830" s="226"/>
      <c r="AH830" s="226"/>
      <c r="AI830" s="226"/>
      <c r="AJ830" s="226"/>
    </row>
    <row r="831" spans="11:36" ht="15.75" customHeight="1">
      <c r="K831" s="225"/>
      <c r="L831" s="225"/>
      <c r="M831" s="225"/>
      <c r="N831" s="225"/>
      <c r="O831" s="225"/>
      <c r="P831" s="225"/>
      <c r="Q831" s="225"/>
      <c r="R831" s="225"/>
      <c r="S831" s="225"/>
      <c r="T831" s="225"/>
      <c r="U831" s="225"/>
      <c r="V831" s="225"/>
      <c r="W831" s="225"/>
      <c r="X831" s="225"/>
      <c r="Y831" s="225"/>
      <c r="Z831" s="225"/>
      <c r="AA831" s="225"/>
      <c r="AB831" s="226"/>
      <c r="AC831" s="226"/>
      <c r="AD831" s="226"/>
      <c r="AE831" s="226"/>
      <c r="AF831" s="226"/>
      <c r="AG831" s="226"/>
      <c r="AH831" s="226"/>
      <c r="AI831" s="226"/>
      <c r="AJ831" s="226"/>
    </row>
    <row r="832" spans="11:36" ht="15.75" customHeight="1">
      <c r="K832" s="225"/>
      <c r="L832" s="225"/>
      <c r="M832" s="225"/>
      <c r="N832" s="225"/>
      <c r="O832" s="225"/>
      <c r="P832" s="225"/>
      <c r="Q832" s="225"/>
      <c r="R832" s="225"/>
      <c r="S832" s="225"/>
      <c r="T832" s="225"/>
      <c r="U832" s="225"/>
      <c r="V832" s="225"/>
      <c r="W832" s="225"/>
      <c r="X832" s="225"/>
      <c r="Y832" s="225"/>
      <c r="Z832" s="225"/>
      <c r="AA832" s="225"/>
      <c r="AB832" s="226"/>
      <c r="AC832" s="226"/>
      <c r="AD832" s="226"/>
      <c r="AE832" s="226"/>
      <c r="AF832" s="226"/>
      <c r="AG832" s="226"/>
      <c r="AH832" s="226"/>
      <c r="AI832" s="226"/>
      <c r="AJ832" s="226"/>
    </row>
    <row r="833" spans="11:36" ht="15.75" customHeight="1">
      <c r="K833" s="225"/>
      <c r="L833" s="225"/>
      <c r="M833" s="225"/>
      <c r="N833" s="225"/>
      <c r="O833" s="225"/>
      <c r="P833" s="225"/>
      <c r="Q833" s="225"/>
      <c r="R833" s="225"/>
      <c r="S833" s="225"/>
      <c r="T833" s="225"/>
      <c r="U833" s="225"/>
      <c r="V833" s="225"/>
      <c r="W833" s="225"/>
      <c r="X833" s="225"/>
      <c r="Y833" s="225"/>
      <c r="Z833" s="225"/>
      <c r="AA833" s="225"/>
      <c r="AB833" s="226"/>
      <c r="AC833" s="226"/>
      <c r="AD833" s="226"/>
      <c r="AE833" s="226"/>
      <c r="AF833" s="226"/>
      <c r="AG833" s="226"/>
      <c r="AH833" s="226"/>
      <c r="AI833" s="226"/>
      <c r="AJ833" s="226"/>
    </row>
    <row r="834" spans="11:36" ht="15.75" customHeight="1">
      <c r="K834" s="225"/>
      <c r="L834" s="225"/>
      <c r="M834" s="225"/>
      <c r="N834" s="225"/>
      <c r="O834" s="225"/>
      <c r="P834" s="225"/>
      <c r="Q834" s="225"/>
      <c r="R834" s="225"/>
      <c r="S834" s="225"/>
      <c r="T834" s="225"/>
      <c r="U834" s="225"/>
      <c r="V834" s="225"/>
      <c r="W834" s="225"/>
      <c r="X834" s="225"/>
      <c r="Y834" s="225"/>
      <c r="Z834" s="225"/>
      <c r="AA834" s="225"/>
      <c r="AB834" s="226"/>
      <c r="AC834" s="226"/>
      <c r="AD834" s="226"/>
      <c r="AE834" s="226"/>
      <c r="AF834" s="226"/>
      <c r="AG834" s="226"/>
      <c r="AH834" s="226"/>
      <c r="AI834" s="226"/>
      <c r="AJ834" s="226"/>
    </row>
    <row r="835" spans="11:36" ht="15.75" customHeight="1">
      <c r="K835" s="225"/>
      <c r="L835" s="225"/>
      <c r="M835" s="225"/>
      <c r="N835" s="225"/>
      <c r="O835" s="225"/>
      <c r="P835" s="225"/>
      <c r="Q835" s="225"/>
      <c r="R835" s="225"/>
      <c r="S835" s="225"/>
      <c r="T835" s="225"/>
      <c r="U835" s="225"/>
      <c r="V835" s="225"/>
      <c r="W835" s="225"/>
      <c r="X835" s="225"/>
      <c r="Y835" s="225"/>
      <c r="Z835" s="225"/>
      <c r="AA835" s="225"/>
      <c r="AB835" s="226"/>
      <c r="AC835" s="226"/>
      <c r="AD835" s="226"/>
      <c r="AE835" s="226"/>
      <c r="AF835" s="226"/>
      <c r="AG835" s="226"/>
      <c r="AH835" s="226"/>
      <c r="AI835" s="226"/>
      <c r="AJ835" s="226"/>
    </row>
    <row r="836" spans="11:36" ht="15.75" customHeight="1">
      <c r="K836" s="225"/>
      <c r="L836" s="225"/>
      <c r="M836" s="225"/>
      <c r="N836" s="225"/>
      <c r="O836" s="225"/>
      <c r="P836" s="225"/>
      <c r="Q836" s="225"/>
      <c r="R836" s="225"/>
      <c r="S836" s="225"/>
      <c r="T836" s="225"/>
      <c r="U836" s="225"/>
      <c r="V836" s="225"/>
      <c r="W836" s="225"/>
      <c r="X836" s="225"/>
      <c r="Y836" s="225"/>
      <c r="Z836" s="225"/>
      <c r="AA836" s="225"/>
      <c r="AB836" s="226"/>
      <c r="AC836" s="226"/>
      <c r="AD836" s="226"/>
      <c r="AE836" s="226"/>
      <c r="AF836" s="226"/>
      <c r="AG836" s="226"/>
      <c r="AH836" s="226"/>
      <c r="AI836" s="226"/>
      <c r="AJ836" s="226"/>
    </row>
    <row r="837" spans="11:36" ht="15.75" customHeight="1">
      <c r="K837" s="225"/>
      <c r="L837" s="225"/>
      <c r="M837" s="225"/>
      <c r="N837" s="225"/>
      <c r="O837" s="225"/>
      <c r="P837" s="225"/>
      <c r="Q837" s="225"/>
      <c r="R837" s="225"/>
      <c r="S837" s="225"/>
      <c r="T837" s="225"/>
      <c r="U837" s="225"/>
      <c r="V837" s="225"/>
      <c r="W837" s="225"/>
      <c r="X837" s="225"/>
      <c r="Y837" s="225"/>
      <c r="Z837" s="225"/>
      <c r="AA837" s="225"/>
      <c r="AB837" s="226"/>
      <c r="AC837" s="226"/>
      <c r="AD837" s="226"/>
      <c r="AE837" s="226"/>
      <c r="AF837" s="226"/>
      <c r="AG837" s="226"/>
      <c r="AH837" s="226"/>
      <c r="AI837" s="226"/>
      <c r="AJ837" s="226"/>
    </row>
    <row r="838" spans="11:36" ht="15.75" customHeight="1">
      <c r="K838" s="225"/>
      <c r="L838" s="225"/>
      <c r="M838" s="225"/>
      <c r="N838" s="225"/>
      <c r="O838" s="225"/>
      <c r="P838" s="225"/>
      <c r="Q838" s="225"/>
      <c r="R838" s="225"/>
      <c r="S838" s="225"/>
      <c r="T838" s="225"/>
      <c r="U838" s="225"/>
      <c r="V838" s="225"/>
      <c r="W838" s="225"/>
      <c r="X838" s="225"/>
      <c r="Y838" s="225"/>
      <c r="Z838" s="225"/>
      <c r="AA838" s="225"/>
      <c r="AB838" s="226"/>
      <c r="AC838" s="226"/>
      <c r="AD838" s="226"/>
      <c r="AE838" s="226"/>
      <c r="AF838" s="226"/>
      <c r="AG838" s="226"/>
      <c r="AH838" s="226"/>
      <c r="AI838" s="226"/>
      <c r="AJ838" s="226"/>
    </row>
    <row r="839" spans="11:36" ht="15.75" customHeight="1">
      <c r="K839" s="225"/>
      <c r="L839" s="225"/>
      <c r="M839" s="225"/>
      <c r="N839" s="225"/>
      <c r="O839" s="225"/>
      <c r="P839" s="225"/>
      <c r="Q839" s="225"/>
      <c r="R839" s="225"/>
      <c r="S839" s="225"/>
      <c r="T839" s="225"/>
      <c r="U839" s="225"/>
      <c r="V839" s="225"/>
      <c r="W839" s="225"/>
      <c r="X839" s="225"/>
      <c r="Y839" s="225"/>
      <c r="Z839" s="225"/>
      <c r="AA839" s="225"/>
      <c r="AB839" s="226"/>
      <c r="AC839" s="226"/>
      <c r="AD839" s="226"/>
      <c r="AE839" s="226"/>
      <c r="AF839" s="226"/>
      <c r="AG839" s="226"/>
      <c r="AH839" s="226"/>
      <c r="AI839" s="226"/>
      <c r="AJ839" s="226"/>
    </row>
    <row r="840" spans="11:36" ht="15.75" customHeight="1">
      <c r="K840" s="225"/>
      <c r="L840" s="225"/>
      <c r="M840" s="225"/>
      <c r="N840" s="225"/>
      <c r="O840" s="225"/>
      <c r="P840" s="225"/>
      <c r="Q840" s="225"/>
      <c r="R840" s="225"/>
      <c r="S840" s="225"/>
      <c r="T840" s="225"/>
      <c r="U840" s="225"/>
      <c r="V840" s="225"/>
      <c r="W840" s="225"/>
      <c r="X840" s="225"/>
      <c r="Y840" s="225"/>
      <c r="Z840" s="225"/>
      <c r="AA840" s="225"/>
      <c r="AB840" s="226"/>
      <c r="AC840" s="226"/>
      <c r="AD840" s="226"/>
      <c r="AE840" s="226"/>
      <c r="AF840" s="226"/>
      <c r="AG840" s="226"/>
      <c r="AH840" s="226"/>
      <c r="AI840" s="226"/>
      <c r="AJ840" s="226"/>
    </row>
    <row r="841" spans="11:36" ht="15.75" customHeight="1">
      <c r="K841" s="225"/>
      <c r="L841" s="225"/>
      <c r="M841" s="225"/>
      <c r="N841" s="225"/>
      <c r="O841" s="225"/>
      <c r="P841" s="225"/>
      <c r="Q841" s="225"/>
      <c r="R841" s="225"/>
      <c r="S841" s="225"/>
      <c r="T841" s="225"/>
      <c r="U841" s="225"/>
      <c r="V841" s="225"/>
      <c r="W841" s="225"/>
      <c r="X841" s="225"/>
      <c r="Y841" s="225"/>
      <c r="Z841" s="225"/>
      <c r="AA841" s="225"/>
      <c r="AB841" s="226"/>
      <c r="AC841" s="226"/>
      <c r="AD841" s="226"/>
      <c r="AE841" s="226"/>
      <c r="AF841" s="226"/>
      <c r="AG841" s="226"/>
      <c r="AH841" s="226"/>
      <c r="AI841" s="226"/>
      <c r="AJ841" s="226"/>
    </row>
    <row r="842" spans="11:36" ht="15.75" customHeight="1">
      <c r="K842" s="225"/>
      <c r="L842" s="225"/>
      <c r="M842" s="225"/>
      <c r="N842" s="225"/>
      <c r="O842" s="225"/>
      <c r="P842" s="225"/>
      <c r="Q842" s="225"/>
      <c r="R842" s="225"/>
      <c r="S842" s="225"/>
      <c r="T842" s="225"/>
      <c r="U842" s="225"/>
      <c r="V842" s="225"/>
      <c r="W842" s="225"/>
      <c r="X842" s="225"/>
      <c r="Y842" s="225"/>
      <c r="Z842" s="225"/>
      <c r="AA842" s="225"/>
      <c r="AB842" s="226"/>
      <c r="AC842" s="226"/>
      <c r="AD842" s="226"/>
      <c r="AE842" s="226"/>
      <c r="AF842" s="226"/>
      <c r="AG842" s="226"/>
      <c r="AH842" s="226"/>
      <c r="AI842" s="226"/>
      <c r="AJ842" s="226"/>
    </row>
    <row r="843" spans="11:36" ht="15.75" customHeight="1">
      <c r="K843" s="225"/>
      <c r="L843" s="225"/>
      <c r="M843" s="225"/>
      <c r="N843" s="225"/>
      <c r="O843" s="225"/>
      <c r="P843" s="225"/>
      <c r="Q843" s="225"/>
      <c r="R843" s="225"/>
      <c r="S843" s="225"/>
      <c r="T843" s="225"/>
      <c r="U843" s="225"/>
      <c r="V843" s="225"/>
      <c r="W843" s="225"/>
      <c r="X843" s="225"/>
      <c r="Y843" s="225"/>
      <c r="Z843" s="225"/>
      <c r="AA843" s="225"/>
      <c r="AB843" s="226"/>
      <c r="AC843" s="226"/>
      <c r="AD843" s="226"/>
      <c r="AE843" s="226"/>
      <c r="AF843" s="226"/>
      <c r="AG843" s="226"/>
      <c r="AH843" s="226"/>
      <c r="AI843" s="226"/>
      <c r="AJ843" s="226"/>
    </row>
    <row r="844" spans="11:36" ht="15.75" customHeight="1">
      <c r="K844" s="225"/>
      <c r="L844" s="225"/>
      <c r="M844" s="225"/>
      <c r="N844" s="225"/>
      <c r="O844" s="225"/>
      <c r="P844" s="225"/>
      <c r="Q844" s="225"/>
      <c r="R844" s="225"/>
      <c r="S844" s="225"/>
      <c r="T844" s="225"/>
      <c r="U844" s="225"/>
      <c r="V844" s="225"/>
      <c r="W844" s="225"/>
      <c r="X844" s="225"/>
      <c r="Y844" s="225"/>
      <c r="Z844" s="225"/>
      <c r="AA844" s="225"/>
      <c r="AB844" s="226"/>
      <c r="AC844" s="226"/>
      <c r="AD844" s="226"/>
      <c r="AE844" s="226"/>
      <c r="AF844" s="226"/>
      <c r="AG844" s="226"/>
      <c r="AH844" s="226"/>
      <c r="AI844" s="226"/>
      <c r="AJ844" s="226"/>
    </row>
    <row r="845" spans="11:36" ht="15.75" customHeight="1">
      <c r="K845" s="225"/>
      <c r="L845" s="225"/>
      <c r="M845" s="225"/>
      <c r="N845" s="225"/>
      <c r="O845" s="225"/>
      <c r="P845" s="225"/>
      <c r="Q845" s="225"/>
      <c r="R845" s="225"/>
      <c r="S845" s="225"/>
      <c r="T845" s="225"/>
      <c r="U845" s="225"/>
      <c r="V845" s="225"/>
      <c r="W845" s="225"/>
      <c r="X845" s="225"/>
      <c r="Y845" s="225"/>
      <c r="Z845" s="225"/>
      <c r="AA845" s="225"/>
      <c r="AB845" s="226"/>
      <c r="AC845" s="226"/>
      <c r="AD845" s="226"/>
      <c r="AE845" s="226"/>
      <c r="AF845" s="226"/>
      <c r="AG845" s="226"/>
      <c r="AH845" s="226"/>
      <c r="AI845" s="226"/>
      <c r="AJ845" s="226"/>
    </row>
    <row r="846" spans="11:36" ht="15.75" customHeight="1">
      <c r="K846" s="225"/>
      <c r="L846" s="225"/>
      <c r="M846" s="225"/>
      <c r="N846" s="225"/>
      <c r="O846" s="225"/>
      <c r="P846" s="225"/>
      <c r="Q846" s="225"/>
      <c r="R846" s="225"/>
      <c r="S846" s="225"/>
      <c r="T846" s="225"/>
      <c r="U846" s="225"/>
      <c r="V846" s="225"/>
      <c r="W846" s="225"/>
      <c r="X846" s="225"/>
      <c r="Y846" s="225"/>
      <c r="Z846" s="225"/>
      <c r="AA846" s="225"/>
      <c r="AB846" s="226"/>
      <c r="AC846" s="226"/>
      <c r="AD846" s="226"/>
      <c r="AE846" s="226"/>
      <c r="AF846" s="226"/>
      <c r="AG846" s="226"/>
      <c r="AH846" s="226"/>
      <c r="AI846" s="226"/>
      <c r="AJ846" s="226"/>
    </row>
    <row r="847" spans="11:36" ht="15.75" customHeight="1">
      <c r="K847" s="225"/>
      <c r="L847" s="225"/>
      <c r="M847" s="225"/>
      <c r="N847" s="225"/>
      <c r="O847" s="225"/>
      <c r="P847" s="225"/>
      <c r="Q847" s="225"/>
      <c r="R847" s="225"/>
      <c r="S847" s="225"/>
      <c r="T847" s="225"/>
      <c r="U847" s="225"/>
      <c r="V847" s="225"/>
      <c r="W847" s="225"/>
      <c r="X847" s="225"/>
      <c r="Y847" s="225"/>
      <c r="Z847" s="225"/>
      <c r="AA847" s="225"/>
      <c r="AB847" s="226"/>
      <c r="AC847" s="226"/>
      <c r="AD847" s="226"/>
      <c r="AE847" s="226"/>
      <c r="AF847" s="226"/>
      <c r="AG847" s="226"/>
      <c r="AH847" s="226"/>
      <c r="AI847" s="226"/>
      <c r="AJ847" s="226"/>
    </row>
    <row r="848" spans="11:36" ht="15.75" customHeight="1">
      <c r="K848" s="225"/>
      <c r="L848" s="225"/>
      <c r="M848" s="225"/>
      <c r="N848" s="225"/>
      <c r="O848" s="225"/>
      <c r="P848" s="225"/>
      <c r="Q848" s="225"/>
      <c r="R848" s="225"/>
      <c r="S848" s="225"/>
      <c r="T848" s="225"/>
      <c r="U848" s="225"/>
      <c r="V848" s="225"/>
      <c r="W848" s="225"/>
      <c r="X848" s="225"/>
      <c r="Y848" s="225"/>
      <c r="Z848" s="225"/>
      <c r="AA848" s="225"/>
      <c r="AB848" s="226"/>
      <c r="AC848" s="226"/>
      <c r="AD848" s="226"/>
      <c r="AE848" s="226"/>
      <c r="AF848" s="226"/>
      <c r="AG848" s="226"/>
      <c r="AH848" s="226"/>
      <c r="AI848" s="226"/>
      <c r="AJ848" s="226"/>
    </row>
    <row r="849" spans="11:36" ht="15.75" customHeight="1">
      <c r="K849" s="225"/>
      <c r="L849" s="225"/>
      <c r="M849" s="225"/>
      <c r="N849" s="225"/>
      <c r="O849" s="225"/>
      <c r="P849" s="225"/>
      <c r="Q849" s="225"/>
      <c r="R849" s="225"/>
      <c r="S849" s="225"/>
      <c r="T849" s="225"/>
      <c r="U849" s="225"/>
      <c r="V849" s="225"/>
      <c r="W849" s="225"/>
      <c r="X849" s="225"/>
      <c r="Y849" s="225"/>
      <c r="Z849" s="225"/>
      <c r="AA849" s="225"/>
      <c r="AB849" s="226"/>
      <c r="AC849" s="226"/>
      <c r="AD849" s="226"/>
      <c r="AE849" s="226"/>
      <c r="AF849" s="226"/>
      <c r="AG849" s="226"/>
      <c r="AH849" s="226"/>
      <c r="AI849" s="226"/>
      <c r="AJ849" s="226"/>
    </row>
    <row r="850" spans="11:36" ht="15.75" customHeight="1">
      <c r="K850" s="225"/>
      <c r="L850" s="225"/>
      <c r="M850" s="225"/>
      <c r="N850" s="225"/>
      <c r="O850" s="225"/>
      <c r="P850" s="225"/>
      <c r="Q850" s="225"/>
      <c r="R850" s="225"/>
      <c r="S850" s="225"/>
      <c r="T850" s="225"/>
      <c r="U850" s="225"/>
      <c r="V850" s="225"/>
      <c r="W850" s="225"/>
      <c r="X850" s="225"/>
      <c r="Y850" s="225"/>
      <c r="Z850" s="225"/>
      <c r="AA850" s="225"/>
      <c r="AB850" s="226"/>
      <c r="AC850" s="226"/>
      <c r="AD850" s="226"/>
      <c r="AE850" s="226"/>
      <c r="AF850" s="226"/>
      <c r="AG850" s="226"/>
      <c r="AH850" s="226"/>
      <c r="AI850" s="226"/>
      <c r="AJ850" s="226"/>
    </row>
    <row r="851" spans="11:36" ht="15.75" customHeight="1">
      <c r="K851" s="225"/>
      <c r="L851" s="225"/>
      <c r="M851" s="225"/>
      <c r="N851" s="225"/>
      <c r="O851" s="225"/>
      <c r="P851" s="225"/>
      <c r="Q851" s="225"/>
      <c r="R851" s="225"/>
      <c r="S851" s="225"/>
      <c r="T851" s="225"/>
      <c r="U851" s="225"/>
      <c r="V851" s="225"/>
      <c r="W851" s="225"/>
      <c r="X851" s="225"/>
      <c r="Y851" s="225"/>
      <c r="Z851" s="225"/>
      <c r="AA851" s="225"/>
      <c r="AB851" s="226"/>
      <c r="AC851" s="226"/>
      <c r="AD851" s="226"/>
      <c r="AE851" s="226"/>
      <c r="AF851" s="226"/>
      <c r="AG851" s="226"/>
      <c r="AH851" s="226"/>
      <c r="AI851" s="226"/>
      <c r="AJ851" s="226"/>
    </row>
    <row r="852" spans="11:36" ht="15.75" customHeight="1">
      <c r="K852" s="225"/>
      <c r="L852" s="225"/>
      <c r="M852" s="225"/>
      <c r="N852" s="225"/>
      <c r="O852" s="225"/>
      <c r="P852" s="225"/>
      <c r="Q852" s="225"/>
      <c r="R852" s="225"/>
      <c r="S852" s="225"/>
      <c r="T852" s="225"/>
      <c r="U852" s="225"/>
      <c r="V852" s="225"/>
      <c r="W852" s="225"/>
      <c r="X852" s="225"/>
      <c r="Y852" s="225"/>
      <c r="Z852" s="225"/>
      <c r="AA852" s="225"/>
      <c r="AB852" s="226"/>
      <c r="AC852" s="226"/>
      <c r="AD852" s="226"/>
      <c r="AE852" s="226"/>
      <c r="AF852" s="226"/>
      <c r="AG852" s="226"/>
      <c r="AH852" s="226"/>
      <c r="AI852" s="226"/>
      <c r="AJ852" s="226"/>
    </row>
    <row r="853" spans="11:36" ht="15.75" customHeight="1">
      <c r="K853" s="225"/>
      <c r="L853" s="225"/>
      <c r="M853" s="225"/>
      <c r="N853" s="225"/>
      <c r="O853" s="225"/>
      <c r="P853" s="225"/>
      <c r="Q853" s="225"/>
      <c r="R853" s="225"/>
      <c r="S853" s="225"/>
      <c r="T853" s="225"/>
      <c r="U853" s="225"/>
      <c r="V853" s="225"/>
      <c r="W853" s="225"/>
      <c r="X853" s="225"/>
      <c r="Y853" s="225"/>
      <c r="Z853" s="225"/>
      <c r="AA853" s="225"/>
      <c r="AB853" s="226"/>
      <c r="AC853" s="226"/>
      <c r="AD853" s="226"/>
      <c r="AE853" s="226"/>
      <c r="AF853" s="226"/>
      <c r="AG853" s="226"/>
      <c r="AH853" s="226"/>
      <c r="AI853" s="226"/>
      <c r="AJ853" s="226"/>
    </row>
    <row r="854" spans="11:36" ht="15.75" customHeight="1">
      <c r="K854" s="225"/>
      <c r="L854" s="225"/>
      <c r="M854" s="225"/>
      <c r="N854" s="225"/>
      <c r="O854" s="225"/>
      <c r="P854" s="225"/>
      <c r="Q854" s="225"/>
      <c r="R854" s="225"/>
      <c r="S854" s="225"/>
      <c r="T854" s="225"/>
      <c r="U854" s="225"/>
      <c r="V854" s="225"/>
      <c r="W854" s="225"/>
      <c r="X854" s="225"/>
      <c r="Y854" s="225"/>
      <c r="Z854" s="225"/>
      <c r="AA854" s="225"/>
      <c r="AB854" s="226"/>
      <c r="AC854" s="226"/>
      <c r="AD854" s="226"/>
      <c r="AE854" s="226"/>
      <c r="AF854" s="226"/>
      <c r="AG854" s="226"/>
      <c r="AH854" s="226"/>
      <c r="AI854" s="226"/>
      <c r="AJ854" s="226"/>
    </row>
    <row r="855" spans="11:36" ht="15.75" customHeight="1">
      <c r="K855" s="225"/>
      <c r="L855" s="225"/>
      <c r="M855" s="225"/>
      <c r="N855" s="225"/>
      <c r="O855" s="225"/>
      <c r="P855" s="225"/>
      <c r="Q855" s="225"/>
      <c r="R855" s="225"/>
      <c r="S855" s="225"/>
      <c r="T855" s="225"/>
      <c r="U855" s="225"/>
      <c r="V855" s="225"/>
      <c r="W855" s="225"/>
      <c r="X855" s="225"/>
      <c r="Y855" s="225"/>
      <c r="Z855" s="225"/>
      <c r="AA855" s="225"/>
      <c r="AB855" s="226"/>
      <c r="AC855" s="226"/>
      <c r="AD855" s="226"/>
      <c r="AE855" s="226"/>
      <c r="AF855" s="226"/>
      <c r="AG855" s="226"/>
      <c r="AH855" s="226"/>
      <c r="AI855" s="226"/>
      <c r="AJ855" s="226"/>
    </row>
    <row r="856" spans="11:36" ht="15.75" customHeight="1">
      <c r="K856" s="225"/>
      <c r="L856" s="225"/>
      <c r="M856" s="225"/>
      <c r="N856" s="225"/>
      <c r="O856" s="225"/>
      <c r="P856" s="225"/>
      <c r="Q856" s="225"/>
      <c r="R856" s="225"/>
      <c r="S856" s="225"/>
      <c r="T856" s="225"/>
      <c r="U856" s="225"/>
      <c r="V856" s="225"/>
      <c r="W856" s="225"/>
      <c r="X856" s="225"/>
      <c r="Y856" s="225"/>
      <c r="Z856" s="225"/>
      <c r="AA856" s="225"/>
      <c r="AB856" s="226"/>
      <c r="AC856" s="226"/>
      <c r="AD856" s="226"/>
      <c r="AE856" s="226"/>
      <c r="AF856" s="226"/>
      <c r="AG856" s="226"/>
      <c r="AH856" s="226"/>
      <c r="AI856" s="226"/>
      <c r="AJ856" s="226"/>
    </row>
    <row r="857" spans="11:36" ht="15.75" customHeight="1">
      <c r="K857" s="225"/>
      <c r="L857" s="225"/>
      <c r="M857" s="225"/>
      <c r="N857" s="225"/>
      <c r="O857" s="225"/>
      <c r="P857" s="225"/>
      <c r="Q857" s="225"/>
      <c r="R857" s="225"/>
      <c r="S857" s="225"/>
      <c r="T857" s="225"/>
      <c r="U857" s="225"/>
      <c r="V857" s="225"/>
      <c r="W857" s="225"/>
      <c r="X857" s="225"/>
      <c r="Y857" s="225"/>
      <c r="Z857" s="225"/>
      <c r="AA857" s="225"/>
      <c r="AB857" s="226"/>
      <c r="AC857" s="226"/>
      <c r="AD857" s="226"/>
      <c r="AE857" s="226"/>
      <c r="AF857" s="226"/>
      <c r="AG857" s="226"/>
      <c r="AH857" s="226"/>
      <c r="AI857" s="226"/>
      <c r="AJ857" s="226"/>
    </row>
    <row r="858" spans="11:36" ht="15.75" customHeight="1">
      <c r="K858" s="225"/>
      <c r="L858" s="225"/>
      <c r="M858" s="225"/>
      <c r="N858" s="225"/>
      <c r="O858" s="225"/>
      <c r="P858" s="225"/>
      <c r="Q858" s="225"/>
      <c r="R858" s="225"/>
      <c r="S858" s="225"/>
      <c r="T858" s="225"/>
      <c r="U858" s="225"/>
      <c r="V858" s="225"/>
      <c r="W858" s="225"/>
      <c r="X858" s="225"/>
      <c r="Y858" s="225"/>
      <c r="Z858" s="225"/>
      <c r="AA858" s="225"/>
      <c r="AB858" s="226"/>
      <c r="AC858" s="226"/>
      <c r="AD858" s="226"/>
      <c r="AE858" s="226"/>
      <c r="AF858" s="226"/>
      <c r="AG858" s="226"/>
      <c r="AH858" s="226"/>
      <c r="AI858" s="226"/>
      <c r="AJ858" s="226"/>
    </row>
    <row r="859" spans="11:36" ht="15.75" customHeight="1">
      <c r="K859" s="225"/>
      <c r="L859" s="225"/>
      <c r="M859" s="225"/>
      <c r="N859" s="225"/>
      <c r="O859" s="225"/>
      <c r="P859" s="225"/>
      <c r="Q859" s="225"/>
      <c r="R859" s="225"/>
      <c r="S859" s="225"/>
      <c r="T859" s="225"/>
      <c r="U859" s="225"/>
      <c r="V859" s="225"/>
      <c r="W859" s="225"/>
      <c r="X859" s="225"/>
      <c r="Y859" s="225"/>
      <c r="Z859" s="225"/>
      <c r="AA859" s="225"/>
      <c r="AB859" s="226"/>
      <c r="AC859" s="226"/>
      <c r="AD859" s="226"/>
      <c r="AE859" s="226"/>
      <c r="AF859" s="226"/>
      <c r="AG859" s="226"/>
      <c r="AH859" s="226"/>
      <c r="AI859" s="226"/>
      <c r="AJ859" s="226"/>
    </row>
    <row r="860" spans="11:36" ht="15.75" customHeight="1">
      <c r="K860" s="225"/>
      <c r="L860" s="225"/>
      <c r="M860" s="225"/>
      <c r="N860" s="225"/>
      <c r="O860" s="225"/>
      <c r="P860" s="225"/>
      <c r="Q860" s="225"/>
      <c r="R860" s="225"/>
      <c r="S860" s="225"/>
      <c r="T860" s="225"/>
      <c r="U860" s="225"/>
      <c r="V860" s="225"/>
      <c r="W860" s="225"/>
      <c r="X860" s="225"/>
      <c r="Y860" s="225"/>
      <c r="Z860" s="225"/>
      <c r="AA860" s="225"/>
      <c r="AB860" s="226"/>
      <c r="AC860" s="226"/>
      <c r="AD860" s="226"/>
      <c r="AE860" s="226"/>
      <c r="AF860" s="226"/>
      <c r="AG860" s="226"/>
      <c r="AH860" s="226"/>
      <c r="AI860" s="226"/>
      <c r="AJ860" s="226"/>
    </row>
    <row r="861" spans="11:36" ht="15.75" customHeight="1">
      <c r="K861" s="225"/>
      <c r="L861" s="225"/>
      <c r="M861" s="225"/>
      <c r="N861" s="225"/>
      <c r="O861" s="225"/>
      <c r="P861" s="225"/>
      <c r="Q861" s="225"/>
      <c r="R861" s="225"/>
      <c r="S861" s="225"/>
      <c r="T861" s="225"/>
      <c r="U861" s="225"/>
      <c r="V861" s="225"/>
      <c r="W861" s="225"/>
      <c r="X861" s="225"/>
      <c r="Y861" s="225"/>
      <c r="Z861" s="225"/>
      <c r="AA861" s="225"/>
      <c r="AB861" s="226"/>
      <c r="AC861" s="226"/>
      <c r="AD861" s="226"/>
      <c r="AE861" s="226"/>
      <c r="AF861" s="226"/>
      <c r="AG861" s="226"/>
      <c r="AH861" s="226"/>
      <c r="AI861" s="226"/>
      <c r="AJ861" s="226"/>
    </row>
    <row r="862" spans="11:36" ht="15.75" customHeight="1">
      <c r="K862" s="225"/>
      <c r="L862" s="225"/>
      <c r="M862" s="225"/>
      <c r="N862" s="225"/>
      <c r="O862" s="225"/>
      <c r="P862" s="225"/>
      <c r="Q862" s="225"/>
      <c r="R862" s="225"/>
      <c r="S862" s="225"/>
      <c r="T862" s="225"/>
      <c r="U862" s="225"/>
      <c r="V862" s="225"/>
      <c r="W862" s="225"/>
      <c r="X862" s="225"/>
      <c r="Y862" s="225"/>
      <c r="Z862" s="225"/>
      <c r="AA862" s="225"/>
      <c r="AB862" s="226"/>
      <c r="AC862" s="226"/>
      <c r="AD862" s="226"/>
      <c r="AE862" s="226"/>
      <c r="AF862" s="226"/>
      <c r="AG862" s="226"/>
      <c r="AH862" s="226"/>
      <c r="AI862" s="226"/>
      <c r="AJ862" s="226"/>
    </row>
    <row r="863" spans="11:36" ht="15.75" customHeight="1">
      <c r="K863" s="225"/>
      <c r="L863" s="225"/>
      <c r="M863" s="225"/>
      <c r="N863" s="225"/>
      <c r="O863" s="225"/>
      <c r="P863" s="225"/>
      <c r="Q863" s="225"/>
      <c r="R863" s="225"/>
      <c r="S863" s="225"/>
      <c r="T863" s="225"/>
      <c r="U863" s="225"/>
      <c r="V863" s="225"/>
      <c r="W863" s="225"/>
      <c r="X863" s="225"/>
      <c r="Y863" s="225"/>
      <c r="Z863" s="225"/>
      <c r="AA863" s="225"/>
      <c r="AB863" s="226"/>
      <c r="AC863" s="226"/>
      <c r="AD863" s="226"/>
      <c r="AE863" s="226"/>
      <c r="AF863" s="226"/>
      <c r="AG863" s="226"/>
      <c r="AH863" s="226"/>
      <c r="AI863" s="226"/>
      <c r="AJ863" s="226"/>
    </row>
    <row r="864" spans="11:36" ht="15.75" customHeight="1">
      <c r="K864" s="225"/>
      <c r="L864" s="225"/>
      <c r="M864" s="225"/>
      <c r="N864" s="225"/>
      <c r="O864" s="225"/>
      <c r="P864" s="225"/>
      <c r="Q864" s="225"/>
      <c r="R864" s="225"/>
      <c r="S864" s="225"/>
      <c r="T864" s="225"/>
      <c r="U864" s="225"/>
      <c r="V864" s="225"/>
      <c r="W864" s="225"/>
      <c r="X864" s="225"/>
      <c r="Y864" s="225"/>
      <c r="Z864" s="225"/>
      <c r="AA864" s="225"/>
      <c r="AB864" s="226"/>
      <c r="AC864" s="226"/>
      <c r="AD864" s="226"/>
      <c r="AE864" s="226"/>
      <c r="AF864" s="226"/>
      <c r="AG864" s="226"/>
      <c r="AH864" s="226"/>
      <c r="AI864" s="226"/>
      <c r="AJ864" s="226"/>
    </row>
    <row r="865" spans="11:36" ht="15.75" customHeight="1">
      <c r="K865" s="225"/>
      <c r="L865" s="225"/>
      <c r="M865" s="225"/>
      <c r="N865" s="225"/>
      <c r="O865" s="225"/>
      <c r="P865" s="225"/>
      <c r="Q865" s="225"/>
      <c r="R865" s="225"/>
      <c r="S865" s="225"/>
      <c r="T865" s="225"/>
      <c r="U865" s="225"/>
      <c r="V865" s="225"/>
      <c r="W865" s="225"/>
      <c r="X865" s="225"/>
      <c r="Y865" s="225"/>
      <c r="Z865" s="225"/>
      <c r="AA865" s="225"/>
      <c r="AB865" s="226"/>
      <c r="AC865" s="226"/>
      <c r="AD865" s="226"/>
      <c r="AE865" s="226"/>
      <c r="AF865" s="226"/>
      <c r="AG865" s="226"/>
      <c r="AH865" s="226"/>
      <c r="AI865" s="226"/>
      <c r="AJ865" s="226"/>
    </row>
    <row r="866" spans="11:36" ht="15.75" customHeight="1">
      <c r="K866" s="225"/>
      <c r="L866" s="225"/>
      <c r="M866" s="225"/>
      <c r="N866" s="225"/>
      <c r="O866" s="225"/>
      <c r="P866" s="225"/>
      <c r="Q866" s="225"/>
      <c r="R866" s="225"/>
      <c r="S866" s="225"/>
      <c r="T866" s="225"/>
      <c r="U866" s="225"/>
      <c r="V866" s="225"/>
      <c r="W866" s="225"/>
      <c r="X866" s="225"/>
      <c r="Y866" s="225"/>
      <c r="Z866" s="225"/>
      <c r="AA866" s="225"/>
      <c r="AB866" s="226"/>
      <c r="AC866" s="226"/>
      <c r="AD866" s="226"/>
      <c r="AE866" s="226"/>
      <c r="AF866" s="226"/>
      <c r="AG866" s="226"/>
      <c r="AH866" s="226"/>
      <c r="AI866" s="226"/>
      <c r="AJ866" s="226"/>
    </row>
    <row r="867" spans="11:36" ht="15.75" customHeight="1">
      <c r="K867" s="225"/>
      <c r="L867" s="225"/>
      <c r="M867" s="225"/>
      <c r="N867" s="225"/>
      <c r="O867" s="225"/>
      <c r="P867" s="225"/>
      <c r="Q867" s="225"/>
      <c r="R867" s="225"/>
      <c r="S867" s="225"/>
      <c r="T867" s="225"/>
      <c r="U867" s="225"/>
      <c r="V867" s="225"/>
      <c r="W867" s="225"/>
      <c r="X867" s="225"/>
      <c r="Y867" s="225"/>
      <c r="Z867" s="225"/>
      <c r="AA867" s="225"/>
      <c r="AB867" s="226"/>
      <c r="AC867" s="226"/>
      <c r="AD867" s="226"/>
      <c r="AE867" s="226"/>
      <c r="AF867" s="226"/>
      <c r="AG867" s="226"/>
      <c r="AH867" s="226"/>
      <c r="AI867" s="226"/>
      <c r="AJ867" s="226"/>
    </row>
    <row r="868" spans="11:36" ht="15.75" customHeight="1">
      <c r="K868" s="225"/>
      <c r="L868" s="225"/>
      <c r="M868" s="225"/>
      <c r="N868" s="225"/>
      <c r="O868" s="225"/>
      <c r="P868" s="225"/>
      <c r="Q868" s="225"/>
      <c r="R868" s="225"/>
      <c r="S868" s="225"/>
      <c r="T868" s="225"/>
      <c r="U868" s="225"/>
      <c r="V868" s="225"/>
      <c r="W868" s="225"/>
      <c r="X868" s="225"/>
      <c r="Y868" s="225"/>
      <c r="Z868" s="225"/>
      <c r="AA868" s="225"/>
      <c r="AB868" s="226"/>
      <c r="AC868" s="226"/>
      <c r="AD868" s="226"/>
      <c r="AE868" s="226"/>
      <c r="AF868" s="226"/>
      <c r="AG868" s="226"/>
      <c r="AH868" s="226"/>
      <c r="AI868" s="226"/>
      <c r="AJ868" s="226"/>
    </row>
    <row r="869" spans="11:36" ht="15.75" customHeight="1">
      <c r="K869" s="225"/>
      <c r="L869" s="225"/>
      <c r="M869" s="225"/>
      <c r="N869" s="225"/>
      <c r="O869" s="225"/>
      <c r="P869" s="225"/>
      <c r="Q869" s="225"/>
      <c r="R869" s="225"/>
      <c r="S869" s="225"/>
      <c r="T869" s="225"/>
      <c r="U869" s="225"/>
      <c r="V869" s="225"/>
      <c r="W869" s="225"/>
      <c r="X869" s="225"/>
      <c r="Y869" s="225"/>
      <c r="Z869" s="225"/>
      <c r="AA869" s="225"/>
      <c r="AB869" s="226"/>
      <c r="AC869" s="226"/>
      <c r="AD869" s="226"/>
      <c r="AE869" s="226"/>
      <c r="AF869" s="226"/>
      <c r="AG869" s="226"/>
      <c r="AH869" s="226"/>
      <c r="AI869" s="226"/>
      <c r="AJ869" s="226"/>
    </row>
    <row r="870" spans="11:36" ht="15.75" customHeight="1">
      <c r="K870" s="225"/>
      <c r="L870" s="225"/>
      <c r="M870" s="225"/>
      <c r="N870" s="225"/>
      <c r="O870" s="225"/>
      <c r="P870" s="225"/>
      <c r="Q870" s="225"/>
      <c r="R870" s="225"/>
      <c r="S870" s="225"/>
      <c r="T870" s="225"/>
      <c r="U870" s="225"/>
      <c r="V870" s="225"/>
      <c r="W870" s="225"/>
      <c r="X870" s="225"/>
      <c r="Y870" s="225"/>
      <c r="Z870" s="225"/>
      <c r="AA870" s="225"/>
      <c r="AB870" s="226"/>
      <c r="AC870" s="226"/>
      <c r="AD870" s="226"/>
      <c r="AE870" s="226"/>
      <c r="AF870" s="226"/>
      <c r="AG870" s="226"/>
      <c r="AH870" s="226"/>
      <c r="AI870" s="226"/>
      <c r="AJ870" s="226"/>
    </row>
    <row r="871" spans="11:36" ht="15.75" customHeight="1">
      <c r="K871" s="225"/>
      <c r="L871" s="225"/>
      <c r="M871" s="225"/>
      <c r="N871" s="225"/>
      <c r="O871" s="225"/>
      <c r="P871" s="225"/>
      <c r="Q871" s="225"/>
      <c r="R871" s="225"/>
      <c r="S871" s="225"/>
      <c r="T871" s="225"/>
      <c r="U871" s="225"/>
      <c r="V871" s="225"/>
      <c r="W871" s="225"/>
      <c r="X871" s="225"/>
      <c r="Y871" s="225"/>
      <c r="Z871" s="225"/>
      <c r="AA871" s="225"/>
      <c r="AB871" s="226"/>
      <c r="AC871" s="226"/>
      <c r="AD871" s="226"/>
      <c r="AE871" s="226"/>
      <c r="AF871" s="226"/>
      <c r="AG871" s="226"/>
      <c r="AH871" s="226"/>
      <c r="AI871" s="226"/>
      <c r="AJ871" s="226"/>
    </row>
    <row r="872" spans="11:36" ht="15.75" customHeight="1">
      <c r="K872" s="225"/>
      <c r="L872" s="225"/>
      <c r="M872" s="225"/>
      <c r="N872" s="225"/>
      <c r="O872" s="225"/>
      <c r="P872" s="225"/>
      <c r="Q872" s="225"/>
      <c r="R872" s="225"/>
      <c r="S872" s="225"/>
      <c r="T872" s="225"/>
      <c r="U872" s="225"/>
      <c r="V872" s="225"/>
      <c r="W872" s="225"/>
      <c r="X872" s="225"/>
      <c r="Y872" s="225"/>
      <c r="Z872" s="225"/>
      <c r="AA872" s="225"/>
      <c r="AB872" s="226"/>
      <c r="AC872" s="226"/>
      <c r="AD872" s="226"/>
      <c r="AE872" s="226"/>
      <c r="AF872" s="226"/>
      <c r="AG872" s="226"/>
      <c r="AH872" s="226"/>
      <c r="AI872" s="226"/>
      <c r="AJ872" s="226"/>
    </row>
    <row r="873" spans="11:36" ht="15.75" customHeight="1">
      <c r="K873" s="225"/>
      <c r="L873" s="225"/>
      <c r="M873" s="225"/>
      <c r="N873" s="225"/>
      <c r="O873" s="225"/>
      <c r="P873" s="225"/>
      <c r="Q873" s="225"/>
      <c r="R873" s="225"/>
      <c r="S873" s="225"/>
      <c r="T873" s="225"/>
      <c r="U873" s="225"/>
      <c r="V873" s="225"/>
      <c r="W873" s="225"/>
      <c r="X873" s="225"/>
      <c r="Y873" s="225"/>
      <c r="Z873" s="225"/>
      <c r="AA873" s="225"/>
      <c r="AB873" s="226"/>
      <c r="AC873" s="226"/>
      <c r="AD873" s="226"/>
      <c r="AE873" s="226"/>
      <c r="AF873" s="226"/>
      <c r="AG873" s="226"/>
      <c r="AH873" s="226"/>
      <c r="AI873" s="226"/>
      <c r="AJ873" s="226"/>
    </row>
    <row r="874" spans="11:36" ht="15.75" customHeight="1">
      <c r="K874" s="225"/>
      <c r="L874" s="225"/>
      <c r="M874" s="225"/>
      <c r="N874" s="225"/>
      <c r="O874" s="225"/>
      <c r="P874" s="225"/>
      <c r="Q874" s="225"/>
      <c r="R874" s="225"/>
      <c r="S874" s="225"/>
      <c r="T874" s="225"/>
      <c r="U874" s="225"/>
      <c r="V874" s="225"/>
      <c r="W874" s="225"/>
      <c r="X874" s="225"/>
      <c r="Y874" s="225"/>
      <c r="Z874" s="225"/>
      <c r="AA874" s="225"/>
      <c r="AB874" s="226"/>
      <c r="AC874" s="226"/>
      <c r="AD874" s="226"/>
      <c r="AE874" s="226"/>
      <c r="AF874" s="226"/>
      <c r="AG874" s="226"/>
      <c r="AH874" s="226"/>
      <c r="AI874" s="226"/>
      <c r="AJ874" s="226"/>
    </row>
    <row r="875" spans="11:36" ht="15.75" customHeight="1">
      <c r="K875" s="225"/>
      <c r="L875" s="225"/>
      <c r="M875" s="225"/>
      <c r="N875" s="225"/>
      <c r="O875" s="225"/>
      <c r="P875" s="225"/>
      <c r="Q875" s="225"/>
      <c r="R875" s="225"/>
      <c r="S875" s="225"/>
      <c r="T875" s="225"/>
      <c r="U875" s="225"/>
      <c r="V875" s="225"/>
      <c r="W875" s="225"/>
      <c r="X875" s="225"/>
      <c r="Y875" s="225"/>
      <c r="Z875" s="225"/>
      <c r="AA875" s="225"/>
      <c r="AB875" s="226"/>
      <c r="AC875" s="226"/>
      <c r="AD875" s="226"/>
      <c r="AE875" s="226"/>
      <c r="AF875" s="226"/>
      <c r="AG875" s="226"/>
      <c r="AH875" s="226"/>
      <c r="AI875" s="226"/>
      <c r="AJ875" s="226"/>
    </row>
    <row r="876" spans="11:36" ht="15.75" customHeight="1">
      <c r="K876" s="225"/>
      <c r="L876" s="225"/>
      <c r="M876" s="225"/>
      <c r="N876" s="225"/>
      <c r="O876" s="225"/>
      <c r="P876" s="225"/>
      <c r="Q876" s="225"/>
      <c r="R876" s="225"/>
      <c r="S876" s="225"/>
      <c r="T876" s="225"/>
      <c r="U876" s="225"/>
      <c r="V876" s="225"/>
      <c r="W876" s="225"/>
      <c r="X876" s="225"/>
      <c r="Y876" s="225"/>
      <c r="Z876" s="225"/>
      <c r="AA876" s="225"/>
      <c r="AB876" s="226"/>
      <c r="AC876" s="226"/>
      <c r="AD876" s="226"/>
      <c r="AE876" s="226"/>
      <c r="AF876" s="226"/>
      <c r="AG876" s="226"/>
      <c r="AH876" s="226"/>
      <c r="AI876" s="226"/>
      <c r="AJ876" s="226"/>
    </row>
    <row r="877" spans="11:36" ht="15.75" customHeight="1">
      <c r="K877" s="225"/>
      <c r="L877" s="225"/>
      <c r="M877" s="225"/>
      <c r="N877" s="225"/>
      <c r="O877" s="225"/>
      <c r="P877" s="225"/>
      <c r="Q877" s="225"/>
      <c r="R877" s="225"/>
      <c r="S877" s="225"/>
      <c r="T877" s="225"/>
      <c r="U877" s="225"/>
      <c r="V877" s="225"/>
      <c r="W877" s="225"/>
      <c r="X877" s="225"/>
      <c r="Y877" s="225"/>
      <c r="Z877" s="225"/>
      <c r="AA877" s="225"/>
      <c r="AB877" s="226"/>
      <c r="AC877" s="226"/>
      <c r="AD877" s="226"/>
      <c r="AE877" s="226"/>
      <c r="AF877" s="226"/>
      <c r="AG877" s="226"/>
      <c r="AH877" s="226"/>
      <c r="AI877" s="226"/>
      <c r="AJ877" s="226"/>
    </row>
    <row r="878" spans="11:36" ht="15.75" customHeight="1">
      <c r="K878" s="225"/>
      <c r="L878" s="225"/>
      <c r="M878" s="225"/>
      <c r="N878" s="225"/>
      <c r="O878" s="225"/>
      <c r="P878" s="225"/>
      <c r="Q878" s="225"/>
      <c r="R878" s="225"/>
      <c r="S878" s="225"/>
      <c r="T878" s="225"/>
      <c r="U878" s="225"/>
      <c r="V878" s="225"/>
      <c r="W878" s="225"/>
      <c r="X878" s="225"/>
      <c r="Y878" s="225"/>
      <c r="Z878" s="225"/>
      <c r="AA878" s="225"/>
      <c r="AB878" s="226"/>
      <c r="AC878" s="226"/>
      <c r="AD878" s="226"/>
      <c r="AE878" s="226"/>
      <c r="AF878" s="226"/>
      <c r="AG878" s="226"/>
      <c r="AH878" s="226"/>
      <c r="AI878" s="226"/>
      <c r="AJ878" s="226"/>
    </row>
    <row r="879" spans="11:36" ht="15.75" customHeight="1">
      <c r="K879" s="225"/>
      <c r="L879" s="225"/>
      <c r="M879" s="225"/>
      <c r="N879" s="225"/>
      <c r="O879" s="225"/>
      <c r="P879" s="225"/>
      <c r="Q879" s="225"/>
      <c r="R879" s="225"/>
      <c r="S879" s="225"/>
      <c r="T879" s="225"/>
      <c r="U879" s="225"/>
      <c r="V879" s="225"/>
      <c r="W879" s="225"/>
      <c r="X879" s="225"/>
      <c r="Y879" s="225"/>
      <c r="Z879" s="225"/>
      <c r="AA879" s="225"/>
      <c r="AB879" s="226"/>
      <c r="AC879" s="226"/>
      <c r="AD879" s="226"/>
      <c r="AE879" s="226"/>
      <c r="AF879" s="226"/>
      <c r="AG879" s="226"/>
      <c r="AH879" s="226"/>
      <c r="AI879" s="226"/>
      <c r="AJ879" s="226"/>
    </row>
    <row r="880" spans="11:36" ht="15.75" customHeight="1">
      <c r="K880" s="225"/>
      <c r="L880" s="225"/>
      <c r="M880" s="225"/>
      <c r="N880" s="225"/>
      <c r="O880" s="225"/>
      <c r="P880" s="225"/>
      <c r="Q880" s="225"/>
      <c r="R880" s="225"/>
      <c r="S880" s="225"/>
      <c r="T880" s="225"/>
      <c r="U880" s="225"/>
      <c r="V880" s="225"/>
      <c r="W880" s="225"/>
      <c r="X880" s="225"/>
      <c r="Y880" s="225"/>
      <c r="Z880" s="225"/>
      <c r="AA880" s="225"/>
      <c r="AB880" s="226"/>
      <c r="AC880" s="226"/>
      <c r="AD880" s="226"/>
      <c r="AE880" s="226"/>
      <c r="AF880" s="226"/>
      <c r="AG880" s="226"/>
      <c r="AH880" s="226"/>
      <c r="AI880" s="226"/>
      <c r="AJ880" s="226"/>
    </row>
    <row r="881" spans="11:36" ht="15.75" customHeight="1">
      <c r="K881" s="225"/>
      <c r="L881" s="225"/>
      <c r="M881" s="225"/>
      <c r="N881" s="225"/>
      <c r="O881" s="225"/>
      <c r="P881" s="225"/>
      <c r="Q881" s="225"/>
      <c r="R881" s="225"/>
      <c r="S881" s="225"/>
      <c r="T881" s="225"/>
      <c r="U881" s="225"/>
      <c r="V881" s="225"/>
      <c r="W881" s="225"/>
      <c r="X881" s="225"/>
      <c r="Y881" s="225"/>
      <c r="Z881" s="225"/>
      <c r="AA881" s="225"/>
      <c r="AB881" s="226"/>
      <c r="AC881" s="226"/>
      <c r="AD881" s="226"/>
      <c r="AE881" s="226"/>
      <c r="AF881" s="226"/>
      <c r="AG881" s="226"/>
      <c r="AH881" s="226"/>
      <c r="AI881" s="226"/>
      <c r="AJ881" s="226"/>
    </row>
    <row r="882" spans="11:36" ht="15.75" customHeight="1">
      <c r="K882" s="225"/>
      <c r="L882" s="225"/>
      <c r="M882" s="225"/>
      <c r="N882" s="225"/>
      <c r="O882" s="225"/>
      <c r="P882" s="225"/>
      <c r="Q882" s="225"/>
      <c r="R882" s="225"/>
      <c r="S882" s="225"/>
      <c r="T882" s="225"/>
      <c r="U882" s="225"/>
      <c r="V882" s="225"/>
      <c r="W882" s="225"/>
      <c r="X882" s="225"/>
      <c r="Y882" s="225"/>
      <c r="Z882" s="225"/>
      <c r="AA882" s="225"/>
      <c r="AB882" s="226"/>
      <c r="AC882" s="226"/>
      <c r="AD882" s="226"/>
      <c r="AE882" s="226"/>
      <c r="AF882" s="226"/>
      <c r="AG882" s="226"/>
      <c r="AH882" s="226"/>
      <c r="AI882" s="226"/>
      <c r="AJ882" s="226"/>
    </row>
    <row r="883" spans="11:36" ht="15.75" customHeight="1">
      <c r="K883" s="225"/>
      <c r="L883" s="225"/>
      <c r="M883" s="225"/>
      <c r="N883" s="225"/>
      <c r="O883" s="225"/>
      <c r="P883" s="225"/>
      <c r="Q883" s="225"/>
      <c r="R883" s="225"/>
      <c r="S883" s="225"/>
      <c r="T883" s="225"/>
      <c r="U883" s="225"/>
      <c r="V883" s="225"/>
      <c r="W883" s="225"/>
      <c r="X883" s="225"/>
      <c r="Y883" s="225"/>
      <c r="Z883" s="225"/>
      <c r="AA883" s="225"/>
      <c r="AB883" s="226"/>
      <c r="AC883" s="226"/>
      <c r="AD883" s="226"/>
      <c r="AE883" s="226"/>
      <c r="AF883" s="226"/>
      <c r="AG883" s="226"/>
      <c r="AH883" s="226"/>
      <c r="AI883" s="226"/>
      <c r="AJ883" s="226"/>
    </row>
    <row r="884" spans="11:36" ht="15.75" customHeight="1">
      <c r="K884" s="225"/>
      <c r="L884" s="225"/>
      <c r="M884" s="225"/>
      <c r="N884" s="225"/>
      <c r="O884" s="225"/>
      <c r="P884" s="225"/>
      <c r="Q884" s="225"/>
      <c r="R884" s="225"/>
      <c r="S884" s="225"/>
      <c r="T884" s="225"/>
      <c r="U884" s="225"/>
      <c r="V884" s="225"/>
      <c r="W884" s="225"/>
      <c r="X884" s="225"/>
      <c r="Y884" s="225"/>
      <c r="Z884" s="225"/>
      <c r="AA884" s="225"/>
      <c r="AB884" s="226"/>
      <c r="AC884" s="226"/>
      <c r="AD884" s="226"/>
      <c r="AE884" s="226"/>
      <c r="AF884" s="226"/>
      <c r="AG884" s="226"/>
      <c r="AH884" s="226"/>
      <c r="AI884" s="226"/>
      <c r="AJ884" s="226"/>
    </row>
    <row r="885" spans="11:36" ht="15.75" customHeight="1">
      <c r="K885" s="225"/>
      <c r="L885" s="225"/>
      <c r="M885" s="225"/>
      <c r="N885" s="225"/>
      <c r="O885" s="225"/>
      <c r="P885" s="225"/>
      <c r="Q885" s="225"/>
      <c r="R885" s="225"/>
      <c r="S885" s="225"/>
      <c r="T885" s="225"/>
      <c r="U885" s="225"/>
      <c r="V885" s="225"/>
      <c r="W885" s="225"/>
      <c r="X885" s="225"/>
      <c r="Y885" s="225"/>
      <c r="Z885" s="225"/>
      <c r="AA885" s="225"/>
      <c r="AB885" s="226"/>
      <c r="AC885" s="226"/>
      <c r="AD885" s="226"/>
      <c r="AE885" s="226"/>
      <c r="AF885" s="226"/>
      <c r="AG885" s="226"/>
      <c r="AH885" s="226"/>
      <c r="AI885" s="226"/>
      <c r="AJ885" s="226"/>
    </row>
    <row r="886" spans="11:36" ht="15.75" customHeight="1">
      <c r="K886" s="225"/>
      <c r="L886" s="225"/>
      <c r="M886" s="225"/>
      <c r="N886" s="225"/>
      <c r="O886" s="225"/>
      <c r="P886" s="225"/>
      <c r="Q886" s="225"/>
      <c r="R886" s="225"/>
      <c r="S886" s="225"/>
      <c r="T886" s="225"/>
      <c r="U886" s="225"/>
      <c r="V886" s="225"/>
      <c r="W886" s="225"/>
      <c r="X886" s="225"/>
      <c r="Y886" s="225"/>
      <c r="Z886" s="225"/>
      <c r="AA886" s="225"/>
      <c r="AB886" s="226"/>
      <c r="AC886" s="226"/>
      <c r="AD886" s="226"/>
      <c r="AE886" s="226"/>
      <c r="AF886" s="226"/>
      <c r="AG886" s="226"/>
      <c r="AH886" s="226"/>
      <c r="AI886" s="226"/>
      <c r="AJ886" s="226"/>
    </row>
    <row r="887" spans="11:36" ht="15.75" customHeight="1">
      <c r="K887" s="225"/>
      <c r="L887" s="225"/>
      <c r="M887" s="225"/>
      <c r="N887" s="225"/>
      <c r="O887" s="225"/>
      <c r="P887" s="225"/>
      <c r="Q887" s="225"/>
      <c r="R887" s="225"/>
      <c r="S887" s="225"/>
      <c r="T887" s="225"/>
      <c r="U887" s="225"/>
      <c r="V887" s="225"/>
      <c r="W887" s="225"/>
      <c r="X887" s="225"/>
      <c r="Y887" s="225"/>
      <c r="Z887" s="225"/>
      <c r="AA887" s="225"/>
      <c r="AB887" s="226"/>
      <c r="AC887" s="226"/>
      <c r="AD887" s="226"/>
      <c r="AE887" s="226"/>
      <c r="AF887" s="226"/>
      <c r="AG887" s="226"/>
      <c r="AH887" s="226"/>
      <c r="AI887" s="226"/>
      <c r="AJ887" s="226"/>
    </row>
    <row r="888" spans="11:36" ht="15.75" customHeight="1">
      <c r="K888" s="225"/>
      <c r="L888" s="225"/>
      <c r="M888" s="225"/>
      <c r="N888" s="225"/>
      <c r="O888" s="225"/>
      <c r="P888" s="225"/>
      <c r="Q888" s="225"/>
      <c r="R888" s="225"/>
      <c r="S888" s="225"/>
      <c r="T888" s="225"/>
      <c r="U888" s="225"/>
      <c r="V888" s="225"/>
      <c r="W888" s="225"/>
      <c r="X888" s="225"/>
      <c r="Y888" s="225"/>
      <c r="Z888" s="225"/>
      <c r="AA888" s="225"/>
      <c r="AB888" s="226"/>
      <c r="AC888" s="226"/>
      <c r="AD888" s="226"/>
      <c r="AE888" s="226"/>
      <c r="AF888" s="226"/>
      <c r="AG888" s="226"/>
      <c r="AH888" s="226"/>
      <c r="AI888" s="226"/>
      <c r="AJ888" s="226"/>
    </row>
    <row r="889" spans="11:36" ht="15.75" customHeight="1">
      <c r="K889" s="225"/>
      <c r="L889" s="225"/>
      <c r="M889" s="225"/>
      <c r="N889" s="225"/>
      <c r="O889" s="225"/>
      <c r="P889" s="225"/>
      <c r="Q889" s="225"/>
      <c r="R889" s="225"/>
      <c r="S889" s="225"/>
      <c r="T889" s="225"/>
      <c r="U889" s="225"/>
      <c r="V889" s="225"/>
      <c r="W889" s="225"/>
      <c r="X889" s="225"/>
      <c r="Y889" s="225"/>
      <c r="Z889" s="225"/>
      <c r="AA889" s="225"/>
      <c r="AB889" s="226"/>
      <c r="AC889" s="226"/>
      <c r="AD889" s="226"/>
      <c r="AE889" s="226"/>
      <c r="AF889" s="226"/>
      <c r="AG889" s="226"/>
      <c r="AH889" s="226"/>
      <c r="AI889" s="226"/>
      <c r="AJ889" s="226"/>
    </row>
    <row r="890" spans="11:36" ht="15.75" customHeight="1">
      <c r="K890" s="225"/>
      <c r="L890" s="225"/>
      <c r="M890" s="225"/>
      <c r="N890" s="225"/>
      <c r="O890" s="225"/>
      <c r="P890" s="225"/>
      <c r="Q890" s="225"/>
      <c r="R890" s="225"/>
      <c r="S890" s="225"/>
      <c r="T890" s="225"/>
      <c r="U890" s="225"/>
      <c r="V890" s="225"/>
      <c r="W890" s="225"/>
      <c r="X890" s="225"/>
      <c r="Y890" s="225"/>
      <c r="Z890" s="225"/>
      <c r="AA890" s="225"/>
      <c r="AB890" s="226"/>
      <c r="AC890" s="226"/>
      <c r="AD890" s="226"/>
      <c r="AE890" s="226"/>
      <c r="AF890" s="226"/>
      <c r="AG890" s="226"/>
      <c r="AH890" s="226"/>
      <c r="AI890" s="226"/>
      <c r="AJ890" s="226"/>
    </row>
    <row r="891" spans="11:36" ht="15.75" customHeight="1">
      <c r="K891" s="225"/>
      <c r="L891" s="225"/>
      <c r="M891" s="225"/>
      <c r="N891" s="225"/>
      <c r="O891" s="225"/>
      <c r="P891" s="225"/>
      <c r="Q891" s="225"/>
      <c r="R891" s="225"/>
      <c r="S891" s="225"/>
      <c r="T891" s="225"/>
      <c r="U891" s="225"/>
      <c r="V891" s="225"/>
      <c r="W891" s="225"/>
      <c r="X891" s="225"/>
      <c r="Y891" s="225"/>
      <c r="Z891" s="225"/>
      <c r="AA891" s="225"/>
      <c r="AB891" s="226"/>
      <c r="AC891" s="226"/>
      <c r="AD891" s="226"/>
      <c r="AE891" s="226"/>
      <c r="AF891" s="226"/>
      <c r="AG891" s="226"/>
      <c r="AH891" s="226"/>
      <c r="AI891" s="226"/>
      <c r="AJ891" s="226"/>
    </row>
    <row r="892" spans="11:36" ht="15.75" customHeight="1">
      <c r="K892" s="225"/>
      <c r="L892" s="225"/>
      <c r="M892" s="225"/>
      <c r="N892" s="225"/>
      <c r="O892" s="225"/>
      <c r="P892" s="225"/>
      <c r="Q892" s="225"/>
      <c r="R892" s="225"/>
      <c r="S892" s="225"/>
      <c r="T892" s="225"/>
      <c r="U892" s="225"/>
      <c r="V892" s="225"/>
      <c r="W892" s="225"/>
      <c r="X892" s="225"/>
      <c r="Y892" s="225"/>
      <c r="Z892" s="225"/>
      <c r="AA892" s="225"/>
      <c r="AB892" s="226"/>
      <c r="AC892" s="226"/>
      <c r="AD892" s="226"/>
      <c r="AE892" s="226"/>
      <c r="AF892" s="226"/>
      <c r="AG892" s="226"/>
      <c r="AH892" s="226"/>
      <c r="AI892" s="226"/>
      <c r="AJ892" s="226"/>
    </row>
    <row r="893" spans="11:36" ht="15.75" customHeight="1">
      <c r="K893" s="225"/>
      <c r="L893" s="225"/>
      <c r="M893" s="225"/>
      <c r="N893" s="225"/>
      <c r="O893" s="225"/>
      <c r="P893" s="225"/>
      <c r="Q893" s="225"/>
      <c r="R893" s="225"/>
      <c r="S893" s="225"/>
      <c r="T893" s="225"/>
      <c r="U893" s="225"/>
      <c r="V893" s="225"/>
      <c r="W893" s="225"/>
      <c r="X893" s="225"/>
      <c r="Y893" s="225"/>
      <c r="Z893" s="225"/>
      <c r="AA893" s="225"/>
      <c r="AB893" s="226"/>
      <c r="AC893" s="226"/>
      <c r="AD893" s="226"/>
      <c r="AE893" s="226"/>
      <c r="AF893" s="226"/>
      <c r="AG893" s="226"/>
      <c r="AH893" s="226"/>
      <c r="AI893" s="226"/>
      <c r="AJ893" s="226"/>
    </row>
    <row r="894" spans="11:36" ht="15.75" customHeight="1">
      <c r="K894" s="225"/>
      <c r="L894" s="225"/>
      <c r="M894" s="225"/>
      <c r="N894" s="225"/>
      <c r="O894" s="225"/>
      <c r="P894" s="225"/>
      <c r="Q894" s="225"/>
      <c r="R894" s="225"/>
      <c r="S894" s="225"/>
      <c r="T894" s="225"/>
      <c r="U894" s="225"/>
      <c r="V894" s="225"/>
      <c r="W894" s="225"/>
      <c r="X894" s="225"/>
      <c r="Y894" s="225"/>
      <c r="Z894" s="225"/>
      <c r="AA894" s="225"/>
      <c r="AB894" s="226"/>
      <c r="AC894" s="226"/>
      <c r="AD894" s="226"/>
      <c r="AE894" s="226"/>
      <c r="AF894" s="226"/>
      <c r="AG894" s="226"/>
      <c r="AH894" s="226"/>
      <c r="AI894" s="226"/>
      <c r="AJ894" s="226"/>
    </row>
    <row r="895" spans="11:36" ht="15.75" customHeight="1">
      <c r="K895" s="225"/>
      <c r="L895" s="225"/>
      <c r="M895" s="225"/>
      <c r="N895" s="225"/>
      <c r="O895" s="225"/>
      <c r="P895" s="225"/>
      <c r="Q895" s="225"/>
      <c r="R895" s="225"/>
      <c r="S895" s="225"/>
      <c r="T895" s="225"/>
      <c r="U895" s="225"/>
      <c r="V895" s="225"/>
      <c r="W895" s="225"/>
      <c r="X895" s="225"/>
      <c r="Y895" s="225"/>
      <c r="Z895" s="225"/>
      <c r="AA895" s="225"/>
      <c r="AB895" s="226"/>
      <c r="AC895" s="226"/>
      <c r="AD895" s="226"/>
      <c r="AE895" s="226"/>
      <c r="AF895" s="226"/>
      <c r="AG895" s="226"/>
      <c r="AH895" s="226"/>
      <c r="AI895" s="226"/>
      <c r="AJ895" s="226"/>
    </row>
    <row r="896" spans="11:36" ht="15.75" customHeight="1">
      <c r="K896" s="225"/>
      <c r="L896" s="225"/>
      <c r="M896" s="225"/>
      <c r="N896" s="225"/>
      <c r="O896" s="225"/>
      <c r="P896" s="225"/>
      <c r="Q896" s="225"/>
      <c r="R896" s="225"/>
      <c r="S896" s="225"/>
      <c r="T896" s="225"/>
      <c r="U896" s="225"/>
      <c r="V896" s="225"/>
      <c r="W896" s="225"/>
      <c r="X896" s="225"/>
      <c r="Y896" s="225"/>
      <c r="Z896" s="225"/>
      <c r="AA896" s="225"/>
      <c r="AB896" s="226"/>
      <c r="AC896" s="226"/>
      <c r="AD896" s="226"/>
      <c r="AE896" s="226"/>
      <c r="AF896" s="226"/>
      <c r="AG896" s="226"/>
      <c r="AH896" s="226"/>
      <c r="AI896" s="226"/>
      <c r="AJ896" s="226"/>
    </row>
    <row r="897" spans="11:36" ht="15.75" customHeight="1">
      <c r="K897" s="225"/>
      <c r="L897" s="225"/>
      <c r="M897" s="225"/>
      <c r="N897" s="225"/>
      <c r="O897" s="225"/>
      <c r="P897" s="225"/>
      <c r="Q897" s="225"/>
      <c r="R897" s="225"/>
      <c r="S897" s="225"/>
      <c r="T897" s="225"/>
      <c r="U897" s="225"/>
      <c r="V897" s="225"/>
      <c r="W897" s="225"/>
      <c r="X897" s="225"/>
      <c r="Y897" s="225"/>
      <c r="Z897" s="225"/>
      <c r="AA897" s="225"/>
      <c r="AB897" s="226"/>
      <c r="AC897" s="226"/>
      <c r="AD897" s="226"/>
      <c r="AE897" s="226"/>
      <c r="AF897" s="226"/>
      <c r="AG897" s="226"/>
      <c r="AH897" s="226"/>
      <c r="AI897" s="226"/>
      <c r="AJ897" s="226"/>
    </row>
    <row r="898" spans="11:36" ht="15.75" customHeight="1">
      <c r="K898" s="225"/>
      <c r="L898" s="225"/>
      <c r="M898" s="225"/>
      <c r="N898" s="225"/>
      <c r="O898" s="225"/>
      <c r="P898" s="225"/>
      <c r="Q898" s="225"/>
      <c r="R898" s="225"/>
      <c r="S898" s="225"/>
      <c r="T898" s="225"/>
      <c r="U898" s="225"/>
      <c r="V898" s="225"/>
      <c r="W898" s="225"/>
      <c r="X898" s="225"/>
      <c r="Y898" s="225"/>
      <c r="Z898" s="225"/>
      <c r="AA898" s="225"/>
      <c r="AB898" s="226"/>
      <c r="AC898" s="226"/>
      <c r="AD898" s="226"/>
      <c r="AE898" s="226"/>
      <c r="AF898" s="226"/>
      <c r="AG898" s="226"/>
      <c r="AH898" s="226"/>
      <c r="AI898" s="226"/>
      <c r="AJ898" s="226"/>
    </row>
    <row r="899" spans="11:36" ht="15.75" customHeight="1">
      <c r="K899" s="225"/>
      <c r="L899" s="225"/>
      <c r="M899" s="225"/>
      <c r="N899" s="225"/>
      <c r="O899" s="225"/>
      <c r="P899" s="225"/>
      <c r="Q899" s="225"/>
      <c r="R899" s="225"/>
      <c r="S899" s="225"/>
      <c r="T899" s="225"/>
      <c r="U899" s="225"/>
      <c r="V899" s="225"/>
      <c r="W899" s="225"/>
      <c r="X899" s="225"/>
      <c r="Y899" s="225"/>
      <c r="Z899" s="225"/>
      <c r="AA899" s="225"/>
      <c r="AB899" s="226"/>
      <c r="AC899" s="226"/>
      <c r="AD899" s="226"/>
      <c r="AE899" s="226"/>
      <c r="AF899" s="226"/>
      <c r="AG899" s="226"/>
      <c r="AH899" s="226"/>
      <c r="AI899" s="226"/>
      <c r="AJ899" s="226"/>
    </row>
    <row r="900" spans="11:36" ht="15.75" customHeight="1">
      <c r="K900" s="225"/>
      <c r="L900" s="225"/>
      <c r="M900" s="225"/>
      <c r="N900" s="225"/>
      <c r="O900" s="225"/>
      <c r="P900" s="225"/>
      <c r="Q900" s="225"/>
      <c r="R900" s="225"/>
      <c r="S900" s="225"/>
      <c r="T900" s="225"/>
      <c r="U900" s="225"/>
      <c r="V900" s="225"/>
      <c r="W900" s="225"/>
      <c r="X900" s="225"/>
      <c r="Y900" s="225"/>
      <c r="Z900" s="225"/>
      <c r="AA900" s="225"/>
      <c r="AB900" s="226"/>
      <c r="AC900" s="226"/>
      <c r="AD900" s="226"/>
      <c r="AE900" s="226"/>
      <c r="AF900" s="226"/>
      <c r="AG900" s="226"/>
      <c r="AH900" s="226"/>
      <c r="AI900" s="226"/>
      <c r="AJ900" s="226"/>
    </row>
    <row r="901" spans="11:36" ht="15.75" customHeight="1">
      <c r="K901" s="225"/>
      <c r="L901" s="225"/>
      <c r="M901" s="225"/>
      <c r="N901" s="225"/>
      <c r="O901" s="225"/>
      <c r="P901" s="225"/>
      <c r="Q901" s="225"/>
      <c r="R901" s="225"/>
      <c r="S901" s="225"/>
      <c r="T901" s="225"/>
      <c r="U901" s="225"/>
      <c r="V901" s="225"/>
      <c r="W901" s="225"/>
      <c r="X901" s="225"/>
      <c r="Y901" s="225"/>
      <c r="Z901" s="225"/>
      <c r="AA901" s="225"/>
      <c r="AB901" s="226"/>
      <c r="AC901" s="226"/>
      <c r="AD901" s="226"/>
      <c r="AE901" s="226"/>
      <c r="AF901" s="226"/>
      <c r="AG901" s="226"/>
      <c r="AH901" s="226"/>
      <c r="AI901" s="226"/>
      <c r="AJ901" s="226"/>
    </row>
    <row r="902" spans="11:36" ht="15.75" customHeight="1">
      <c r="K902" s="225"/>
      <c r="L902" s="225"/>
      <c r="M902" s="225"/>
      <c r="N902" s="225"/>
      <c r="O902" s="225"/>
      <c r="P902" s="225"/>
      <c r="Q902" s="225"/>
      <c r="R902" s="225"/>
      <c r="S902" s="225"/>
      <c r="T902" s="225"/>
      <c r="U902" s="225"/>
      <c r="V902" s="225"/>
      <c r="W902" s="225"/>
      <c r="X902" s="225"/>
      <c r="Y902" s="225"/>
      <c r="Z902" s="225"/>
      <c r="AA902" s="225"/>
      <c r="AB902" s="226"/>
      <c r="AC902" s="226"/>
      <c r="AD902" s="226"/>
      <c r="AE902" s="226"/>
      <c r="AF902" s="226"/>
      <c r="AG902" s="226"/>
      <c r="AH902" s="226"/>
      <c r="AI902" s="226"/>
      <c r="AJ902" s="226"/>
    </row>
    <row r="903" spans="11:36" ht="15.75" customHeight="1">
      <c r="K903" s="225"/>
      <c r="L903" s="225"/>
      <c r="M903" s="225"/>
      <c r="N903" s="225"/>
      <c r="O903" s="225"/>
      <c r="P903" s="225"/>
      <c r="Q903" s="225"/>
      <c r="R903" s="225"/>
      <c r="S903" s="225"/>
      <c r="T903" s="225"/>
      <c r="U903" s="225"/>
      <c r="V903" s="225"/>
      <c r="W903" s="225"/>
      <c r="X903" s="225"/>
      <c r="Y903" s="225"/>
      <c r="Z903" s="225"/>
      <c r="AA903" s="225"/>
      <c r="AB903" s="226"/>
      <c r="AC903" s="226"/>
      <c r="AD903" s="226"/>
      <c r="AE903" s="226"/>
      <c r="AF903" s="226"/>
      <c r="AG903" s="226"/>
      <c r="AH903" s="226"/>
      <c r="AI903" s="226"/>
      <c r="AJ903" s="226"/>
    </row>
    <row r="904" spans="11:36" ht="15.75" customHeight="1">
      <c r="K904" s="225"/>
      <c r="L904" s="225"/>
      <c r="M904" s="225"/>
      <c r="N904" s="225"/>
      <c r="O904" s="225"/>
      <c r="P904" s="225"/>
      <c r="Q904" s="225"/>
      <c r="R904" s="225"/>
      <c r="S904" s="225"/>
      <c r="T904" s="225"/>
      <c r="U904" s="225"/>
      <c r="V904" s="225"/>
      <c r="W904" s="225"/>
      <c r="X904" s="225"/>
      <c r="Y904" s="225"/>
      <c r="Z904" s="225"/>
      <c r="AA904" s="225"/>
      <c r="AB904" s="226"/>
      <c r="AC904" s="226"/>
      <c r="AD904" s="226"/>
      <c r="AE904" s="226"/>
      <c r="AF904" s="226"/>
      <c r="AG904" s="226"/>
      <c r="AH904" s="226"/>
      <c r="AI904" s="226"/>
      <c r="AJ904" s="226"/>
    </row>
    <row r="905" spans="11:36" ht="15.75" customHeight="1">
      <c r="K905" s="225"/>
      <c r="L905" s="225"/>
      <c r="M905" s="225"/>
      <c r="N905" s="225"/>
      <c r="O905" s="225"/>
      <c r="P905" s="225"/>
      <c r="Q905" s="225"/>
      <c r="R905" s="225"/>
      <c r="S905" s="225"/>
      <c r="T905" s="225"/>
      <c r="U905" s="225"/>
      <c r="V905" s="225"/>
      <c r="W905" s="225"/>
      <c r="X905" s="225"/>
      <c r="Y905" s="225"/>
      <c r="Z905" s="225"/>
      <c r="AA905" s="225"/>
      <c r="AB905" s="226"/>
      <c r="AC905" s="226"/>
      <c r="AD905" s="226"/>
      <c r="AE905" s="226"/>
      <c r="AF905" s="226"/>
      <c r="AG905" s="226"/>
      <c r="AH905" s="226"/>
      <c r="AI905" s="226"/>
      <c r="AJ905" s="226"/>
    </row>
    <row r="906" spans="11:36" ht="15.75" customHeight="1">
      <c r="K906" s="225"/>
      <c r="L906" s="225"/>
      <c r="M906" s="225"/>
      <c r="N906" s="225"/>
      <c r="O906" s="225"/>
      <c r="P906" s="225"/>
      <c r="Q906" s="225"/>
      <c r="R906" s="225"/>
      <c r="S906" s="225"/>
      <c r="T906" s="225"/>
      <c r="U906" s="225"/>
      <c r="V906" s="225"/>
      <c r="W906" s="225"/>
      <c r="X906" s="225"/>
      <c r="Y906" s="225"/>
      <c r="Z906" s="225"/>
      <c r="AA906" s="225"/>
      <c r="AB906" s="226"/>
      <c r="AC906" s="226"/>
      <c r="AD906" s="226"/>
      <c r="AE906" s="226"/>
      <c r="AF906" s="226"/>
      <c r="AG906" s="226"/>
      <c r="AH906" s="226"/>
      <c r="AI906" s="226"/>
      <c r="AJ906" s="226"/>
    </row>
    <row r="907" spans="11:36" ht="15.75" customHeight="1">
      <c r="K907" s="225"/>
      <c r="L907" s="225"/>
      <c r="M907" s="225"/>
      <c r="N907" s="225"/>
      <c r="O907" s="225"/>
      <c r="P907" s="225"/>
      <c r="Q907" s="225"/>
      <c r="R907" s="225"/>
      <c r="S907" s="225"/>
      <c r="T907" s="225"/>
      <c r="U907" s="225"/>
      <c r="V907" s="225"/>
      <c r="W907" s="225"/>
      <c r="X907" s="225"/>
      <c r="Y907" s="225"/>
      <c r="Z907" s="225"/>
      <c r="AA907" s="225"/>
      <c r="AB907" s="226"/>
      <c r="AC907" s="226"/>
      <c r="AD907" s="226"/>
      <c r="AE907" s="226"/>
      <c r="AF907" s="226"/>
      <c r="AG907" s="226"/>
      <c r="AH907" s="226"/>
      <c r="AI907" s="226"/>
      <c r="AJ907" s="226"/>
    </row>
    <row r="908" spans="11:36" ht="15.75" customHeight="1">
      <c r="K908" s="225"/>
      <c r="L908" s="225"/>
      <c r="M908" s="225"/>
      <c r="N908" s="225"/>
      <c r="O908" s="225"/>
      <c r="P908" s="225"/>
      <c r="Q908" s="225"/>
      <c r="R908" s="225"/>
      <c r="S908" s="225"/>
      <c r="T908" s="225"/>
      <c r="U908" s="225"/>
      <c r="V908" s="225"/>
      <c r="W908" s="225"/>
      <c r="X908" s="225"/>
      <c r="Y908" s="225"/>
      <c r="Z908" s="225"/>
      <c r="AA908" s="225"/>
      <c r="AB908" s="226"/>
      <c r="AC908" s="226"/>
      <c r="AD908" s="226"/>
      <c r="AE908" s="226"/>
      <c r="AF908" s="226"/>
      <c r="AG908" s="226"/>
      <c r="AH908" s="226"/>
      <c r="AI908" s="226"/>
      <c r="AJ908" s="226"/>
    </row>
    <row r="909" spans="11:36" ht="15.75" customHeight="1">
      <c r="K909" s="225"/>
      <c r="L909" s="225"/>
      <c r="M909" s="225"/>
      <c r="N909" s="225"/>
      <c r="O909" s="225"/>
      <c r="P909" s="225"/>
      <c r="Q909" s="225"/>
      <c r="R909" s="225"/>
      <c r="S909" s="225"/>
      <c r="T909" s="225"/>
      <c r="U909" s="225"/>
      <c r="V909" s="225"/>
      <c r="W909" s="225"/>
      <c r="X909" s="225"/>
      <c r="Y909" s="225"/>
      <c r="Z909" s="225"/>
      <c r="AA909" s="225"/>
      <c r="AB909" s="226"/>
      <c r="AC909" s="226"/>
      <c r="AD909" s="226"/>
      <c r="AE909" s="226"/>
      <c r="AF909" s="226"/>
      <c r="AG909" s="226"/>
      <c r="AH909" s="226"/>
      <c r="AI909" s="226"/>
      <c r="AJ909" s="226"/>
    </row>
    <row r="910" spans="11:36" ht="15.75" customHeight="1">
      <c r="K910" s="225"/>
      <c r="L910" s="225"/>
      <c r="M910" s="225"/>
      <c r="N910" s="225"/>
      <c r="O910" s="225"/>
      <c r="P910" s="225"/>
      <c r="Q910" s="225"/>
      <c r="R910" s="225"/>
      <c r="S910" s="225"/>
      <c r="T910" s="225"/>
      <c r="U910" s="225"/>
      <c r="V910" s="225"/>
      <c r="W910" s="225"/>
      <c r="X910" s="225"/>
      <c r="Y910" s="225"/>
      <c r="Z910" s="225"/>
      <c r="AA910" s="225"/>
      <c r="AB910" s="226"/>
      <c r="AC910" s="226"/>
      <c r="AD910" s="226"/>
      <c r="AE910" s="226"/>
      <c r="AF910" s="226"/>
      <c r="AG910" s="226"/>
      <c r="AH910" s="226"/>
      <c r="AI910" s="226"/>
      <c r="AJ910" s="226"/>
    </row>
    <row r="911" spans="11:36" ht="15.75" customHeight="1">
      <c r="K911" s="225"/>
      <c r="L911" s="225"/>
      <c r="M911" s="225"/>
      <c r="N911" s="225"/>
      <c r="O911" s="225"/>
      <c r="P911" s="225"/>
      <c r="Q911" s="225"/>
      <c r="R911" s="225"/>
      <c r="S911" s="225"/>
      <c r="T911" s="225"/>
      <c r="U911" s="225"/>
      <c r="V911" s="225"/>
      <c r="W911" s="225"/>
      <c r="X911" s="225"/>
      <c r="Y911" s="225"/>
      <c r="Z911" s="225"/>
      <c r="AA911" s="225"/>
      <c r="AB911" s="226"/>
      <c r="AC911" s="226"/>
      <c r="AD911" s="226"/>
      <c r="AE911" s="226"/>
      <c r="AF911" s="226"/>
      <c r="AG911" s="226"/>
      <c r="AH911" s="226"/>
      <c r="AI911" s="226"/>
      <c r="AJ911" s="226"/>
    </row>
    <row r="912" spans="11:36" ht="15.75" customHeight="1">
      <c r="K912" s="225"/>
      <c r="L912" s="225"/>
      <c r="M912" s="225"/>
      <c r="N912" s="225"/>
      <c r="O912" s="225"/>
      <c r="P912" s="225"/>
      <c r="Q912" s="225"/>
      <c r="R912" s="225"/>
      <c r="S912" s="225"/>
      <c r="T912" s="225"/>
      <c r="U912" s="225"/>
      <c r="V912" s="225"/>
      <c r="W912" s="225"/>
      <c r="X912" s="225"/>
      <c r="Y912" s="225"/>
      <c r="Z912" s="225"/>
      <c r="AA912" s="225"/>
      <c r="AB912" s="226"/>
      <c r="AC912" s="226"/>
      <c r="AD912" s="226"/>
      <c r="AE912" s="226"/>
      <c r="AF912" s="226"/>
      <c r="AG912" s="226"/>
      <c r="AH912" s="226"/>
      <c r="AI912" s="226"/>
      <c r="AJ912" s="226"/>
    </row>
    <row r="913" spans="11:36" ht="15.75" customHeight="1">
      <c r="K913" s="225"/>
      <c r="L913" s="225"/>
      <c r="M913" s="225"/>
      <c r="N913" s="225"/>
      <c r="O913" s="225"/>
      <c r="P913" s="225"/>
      <c r="Q913" s="225"/>
      <c r="R913" s="225"/>
      <c r="S913" s="225"/>
      <c r="T913" s="225"/>
      <c r="U913" s="225"/>
      <c r="V913" s="225"/>
      <c r="W913" s="225"/>
      <c r="X913" s="225"/>
      <c r="Y913" s="225"/>
      <c r="Z913" s="225"/>
      <c r="AA913" s="225"/>
      <c r="AB913" s="226"/>
      <c r="AC913" s="226"/>
      <c r="AD913" s="226"/>
      <c r="AE913" s="226"/>
      <c r="AF913" s="226"/>
      <c r="AG913" s="226"/>
      <c r="AH913" s="226"/>
      <c r="AI913" s="226"/>
      <c r="AJ913" s="226"/>
    </row>
    <row r="914" spans="11:36" ht="15.75" customHeight="1">
      <c r="K914" s="225"/>
      <c r="L914" s="225"/>
      <c r="M914" s="225"/>
      <c r="N914" s="225"/>
      <c r="O914" s="225"/>
      <c r="P914" s="225"/>
      <c r="Q914" s="225"/>
      <c r="R914" s="225"/>
      <c r="S914" s="225"/>
      <c r="T914" s="225"/>
      <c r="U914" s="225"/>
      <c r="V914" s="225"/>
      <c r="W914" s="225"/>
      <c r="X914" s="225"/>
      <c r="Y914" s="225"/>
      <c r="Z914" s="225"/>
      <c r="AA914" s="225"/>
      <c r="AB914" s="226"/>
      <c r="AC914" s="226"/>
      <c r="AD914" s="226"/>
      <c r="AE914" s="226"/>
      <c r="AF914" s="226"/>
      <c r="AG914" s="226"/>
      <c r="AH914" s="226"/>
      <c r="AI914" s="226"/>
      <c r="AJ914" s="226"/>
    </row>
    <row r="915" spans="11:36" ht="15.75" customHeight="1">
      <c r="K915" s="225"/>
      <c r="L915" s="225"/>
      <c r="M915" s="225"/>
      <c r="N915" s="225"/>
      <c r="O915" s="225"/>
      <c r="P915" s="225"/>
      <c r="Q915" s="225"/>
      <c r="R915" s="225"/>
      <c r="S915" s="225"/>
      <c r="T915" s="225"/>
      <c r="U915" s="225"/>
      <c r="V915" s="225"/>
      <c r="W915" s="225"/>
      <c r="X915" s="225"/>
      <c r="Y915" s="225"/>
      <c r="Z915" s="225"/>
      <c r="AA915" s="225"/>
      <c r="AB915" s="226"/>
      <c r="AC915" s="226"/>
      <c r="AD915" s="226"/>
      <c r="AE915" s="226"/>
      <c r="AF915" s="226"/>
      <c r="AG915" s="226"/>
      <c r="AH915" s="226"/>
      <c r="AI915" s="226"/>
      <c r="AJ915" s="226"/>
    </row>
    <row r="916" spans="11:36" ht="15.75" customHeight="1">
      <c r="K916" s="225"/>
      <c r="L916" s="225"/>
      <c r="M916" s="225"/>
      <c r="N916" s="225"/>
      <c r="O916" s="225"/>
      <c r="P916" s="225"/>
      <c r="Q916" s="225"/>
      <c r="R916" s="225"/>
      <c r="S916" s="225"/>
      <c r="T916" s="225"/>
      <c r="U916" s="225"/>
      <c r="V916" s="225"/>
      <c r="W916" s="225"/>
      <c r="X916" s="225"/>
      <c r="Y916" s="225"/>
      <c r="Z916" s="225"/>
      <c r="AA916" s="225"/>
      <c r="AB916" s="226"/>
      <c r="AC916" s="226"/>
      <c r="AD916" s="226"/>
      <c r="AE916" s="226"/>
      <c r="AF916" s="226"/>
      <c r="AG916" s="226"/>
      <c r="AH916" s="226"/>
      <c r="AI916" s="226"/>
      <c r="AJ916" s="226"/>
    </row>
    <row r="917" spans="11:36" ht="15.75" customHeight="1">
      <c r="K917" s="225"/>
      <c r="L917" s="225"/>
      <c r="M917" s="225"/>
      <c r="N917" s="225"/>
      <c r="O917" s="225"/>
      <c r="P917" s="225"/>
      <c r="Q917" s="225"/>
      <c r="R917" s="225"/>
      <c r="S917" s="225"/>
      <c r="T917" s="225"/>
      <c r="U917" s="225"/>
      <c r="V917" s="225"/>
      <c r="W917" s="225"/>
      <c r="X917" s="225"/>
      <c r="Y917" s="225"/>
      <c r="Z917" s="225"/>
      <c r="AA917" s="225"/>
      <c r="AB917" s="226"/>
      <c r="AC917" s="226"/>
      <c r="AD917" s="226"/>
      <c r="AE917" s="226"/>
      <c r="AF917" s="226"/>
      <c r="AG917" s="226"/>
      <c r="AH917" s="226"/>
      <c r="AI917" s="226"/>
      <c r="AJ917" s="226"/>
    </row>
    <row r="918" spans="11:36" ht="15.75" customHeight="1">
      <c r="K918" s="225"/>
      <c r="L918" s="225"/>
      <c r="M918" s="225"/>
      <c r="N918" s="225"/>
      <c r="O918" s="225"/>
      <c r="P918" s="225"/>
      <c r="Q918" s="225"/>
      <c r="R918" s="225"/>
      <c r="S918" s="225"/>
      <c r="T918" s="225"/>
      <c r="U918" s="225"/>
      <c r="V918" s="225"/>
      <c r="W918" s="225"/>
      <c r="X918" s="225"/>
      <c r="Y918" s="225"/>
      <c r="Z918" s="225"/>
      <c r="AA918" s="225"/>
      <c r="AB918" s="226"/>
      <c r="AC918" s="226"/>
      <c r="AD918" s="226"/>
      <c r="AE918" s="226"/>
      <c r="AF918" s="226"/>
      <c r="AG918" s="226"/>
      <c r="AH918" s="226"/>
      <c r="AI918" s="226"/>
      <c r="AJ918" s="226"/>
    </row>
    <row r="919" spans="11:36" ht="15.75" customHeight="1">
      <c r="K919" s="225"/>
      <c r="L919" s="225"/>
      <c r="M919" s="225"/>
      <c r="N919" s="225"/>
      <c r="O919" s="225"/>
      <c r="P919" s="225"/>
      <c r="Q919" s="225"/>
      <c r="R919" s="225"/>
      <c r="S919" s="225"/>
      <c r="T919" s="225"/>
      <c r="U919" s="225"/>
      <c r="V919" s="225"/>
      <c r="W919" s="225"/>
      <c r="X919" s="225"/>
      <c r="Y919" s="225"/>
      <c r="Z919" s="225"/>
      <c r="AA919" s="225"/>
      <c r="AB919" s="226"/>
      <c r="AC919" s="226"/>
      <c r="AD919" s="226"/>
      <c r="AE919" s="226"/>
      <c r="AF919" s="226"/>
      <c r="AG919" s="226"/>
      <c r="AH919" s="226"/>
      <c r="AI919" s="226"/>
      <c r="AJ919" s="226"/>
    </row>
    <row r="920" spans="11:36" ht="15.75" customHeight="1">
      <c r="K920" s="225"/>
      <c r="L920" s="225"/>
      <c r="M920" s="225"/>
      <c r="N920" s="225"/>
      <c r="O920" s="225"/>
      <c r="P920" s="225"/>
      <c r="Q920" s="225"/>
      <c r="R920" s="225"/>
      <c r="S920" s="225"/>
      <c r="T920" s="225"/>
      <c r="U920" s="225"/>
      <c r="V920" s="225"/>
      <c r="W920" s="225"/>
      <c r="X920" s="225"/>
      <c r="Y920" s="225"/>
      <c r="Z920" s="225"/>
      <c r="AA920" s="225"/>
      <c r="AB920" s="226"/>
      <c r="AC920" s="226"/>
      <c r="AD920" s="226"/>
      <c r="AE920" s="226"/>
      <c r="AF920" s="226"/>
      <c r="AG920" s="226"/>
      <c r="AH920" s="226"/>
      <c r="AI920" s="226"/>
      <c r="AJ920" s="226"/>
    </row>
    <row r="921" spans="11:36" ht="15.75" customHeight="1">
      <c r="K921" s="225"/>
      <c r="L921" s="225"/>
      <c r="M921" s="225"/>
      <c r="N921" s="225"/>
      <c r="O921" s="225"/>
      <c r="P921" s="225"/>
      <c r="Q921" s="225"/>
      <c r="R921" s="225"/>
      <c r="S921" s="225"/>
      <c r="T921" s="225"/>
      <c r="U921" s="225"/>
      <c r="V921" s="225"/>
      <c r="W921" s="225"/>
      <c r="X921" s="225"/>
      <c r="Y921" s="225"/>
      <c r="Z921" s="225"/>
      <c r="AA921" s="225"/>
      <c r="AB921" s="226"/>
      <c r="AC921" s="226"/>
      <c r="AD921" s="226"/>
      <c r="AE921" s="226"/>
      <c r="AF921" s="226"/>
      <c r="AG921" s="226"/>
      <c r="AH921" s="226"/>
      <c r="AI921" s="226"/>
      <c r="AJ921" s="226"/>
    </row>
    <row r="922" spans="11:36" ht="15.75" customHeight="1">
      <c r="K922" s="225"/>
      <c r="L922" s="225"/>
      <c r="M922" s="225"/>
      <c r="N922" s="225"/>
      <c r="O922" s="225"/>
      <c r="P922" s="225"/>
      <c r="Q922" s="225"/>
      <c r="R922" s="225"/>
      <c r="S922" s="225"/>
      <c r="T922" s="225"/>
      <c r="U922" s="225"/>
      <c r="V922" s="225"/>
      <c r="W922" s="225"/>
      <c r="X922" s="225"/>
      <c r="Y922" s="225"/>
      <c r="Z922" s="225"/>
      <c r="AA922" s="225"/>
      <c r="AB922" s="226"/>
      <c r="AC922" s="226"/>
      <c r="AD922" s="226"/>
      <c r="AE922" s="226"/>
      <c r="AF922" s="226"/>
      <c r="AG922" s="226"/>
      <c r="AH922" s="226"/>
      <c r="AI922" s="226"/>
      <c r="AJ922" s="226"/>
    </row>
    <row r="923" spans="11:36" ht="15.75" customHeight="1">
      <c r="K923" s="225"/>
      <c r="L923" s="225"/>
      <c r="M923" s="225"/>
      <c r="N923" s="225"/>
      <c r="O923" s="225"/>
      <c r="P923" s="225"/>
      <c r="Q923" s="225"/>
      <c r="R923" s="225"/>
      <c r="S923" s="225"/>
      <c r="T923" s="225"/>
      <c r="U923" s="225"/>
      <c r="V923" s="225"/>
      <c r="W923" s="225"/>
      <c r="X923" s="225"/>
      <c r="Y923" s="225"/>
      <c r="Z923" s="225"/>
      <c r="AA923" s="225"/>
      <c r="AB923" s="226"/>
      <c r="AC923" s="226"/>
      <c r="AD923" s="226"/>
      <c r="AE923" s="226"/>
      <c r="AF923" s="226"/>
      <c r="AG923" s="226"/>
      <c r="AH923" s="226"/>
      <c r="AI923" s="226"/>
      <c r="AJ923" s="226"/>
    </row>
    <row r="924" spans="11:36" ht="15.75" customHeight="1">
      <c r="K924" s="225"/>
      <c r="L924" s="225"/>
      <c r="M924" s="225"/>
      <c r="N924" s="225"/>
      <c r="O924" s="225"/>
      <c r="P924" s="225"/>
      <c r="Q924" s="225"/>
      <c r="R924" s="225"/>
      <c r="S924" s="225"/>
      <c r="T924" s="225"/>
      <c r="U924" s="225"/>
      <c r="V924" s="225"/>
      <c r="W924" s="225"/>
      <c r="X924" s="225"/>
      <c r="Y924" s="225"/>
      <c r="Z924" s="225"/>
      <c r="AA924" s="225"/>
      <c r="AB924" s="226"/>
      <c r="AC924" s="226"/>
      <c r="AD924" s="226"/>
      <c r="AE924" s="226"/>
      <c r="AF924" s="226"/>
      <c r="AG924" s="226"/>
      <c r="AH924" s="226"/>
      <c r="AI924" s="226"/>
      <c r="AJ924" s="226"/>
    </row>
    <row r="925" spans="11:36" ht="15.75" customHeight="1">
      <c r="K925" s="225"/>
      <c r="L925" s="225"/>
      <c r="M925" s="225"/>
      <c r="N925" s="225"/>
      <c r="O925" s="225"/>
      <c r="P925" s="225"/>
      <c r="Q925" s="225"/>
      <c r="R925" s="225"/>
      <c r="S925" s="225"/>
      <c r="T925" s="225"/>
      <c r="U925" s="225"/>
      <c r="V925" s="225"/>
      <c r="W925" s="225"/>
      <c r="X925" s="225"/>
      <c r="Y925" s="225"/>
      <c r="Z925" s="225"/>
      <c r="AA925" s="225"/>
      <c r="AB925" s="226"/>
      <c r="AC925" s="226"/>
      <c r="AD925" s="226"/>
      <c r="AE925" s="226"/>
      <c r="AF925" s="226"/>
      <c r="AG925" s="226"/>
      <c r="AH925" s="226"/>
      <c r="AI925" s="226"/>
      <c r="AJ925" s="226"/>
    </row>
    <row r="926" spans="11:36" ht="15.75" customHeight="1">
      <c r="K926" s="225"/>
      <c r="L926" s="225"/>
      <c r="M926" s="225"/>
      <c r="N926" s="225"/>
      <c r="O926" s="225"/>
      <c r="P926" s="225"/>
      <c r="Q926" s="225"/>
      <c r="R926" s="225"/>
      <c r="S926" s="225"/>
      <c r="T926" s="225"/>
      <c r="U926" s="225"/>
      <c r="V926" s="225"/>
      <c r="W926" s="225"/>
      <c r="X926" s="225"/>
      <c r="Y926" s="225"/>
      <c r="Z926" s="225"/>
      <c r="AA926" s="225"/>
      <c r="AB926" s="226"/>
      <c r="AC926" s="226"/>
      <c r="AD926" s="226"/>
      <c r="AE926" s="226"/>
      <c r="AF926" s="226"/>
      <c r="AG926" s="226"/>
      <c r="AH926" s="226"/>
      <c r="AI926" s="226"/>
      <c r="AJ926" s="226"/>
    </row>
    <row r="927" spans="11:36" ht="15.75" customHeight="1">
      <c r="K927" s="225"/>
      <c r="L927" s="225"/>
      <c r="M927" s="225"/>
      <c r="N927" s="225"/>
      <c r="O927" s="225"/>
      <c r="P927" s="225"/>
      <c r="Q927" s="225"/>
      <c r="R927" s="225"/>
      <c r="S927" s="225"/>
      <c r="T927" s="225"/>
      <c r="U927" s="225"/>
      <c r="V927" s="225"/>
      <c r="W927" s="225"/>
      <c r="X927" s="225"/>
      <c r="Y927" s="225"/>
      <c r="Z927" s="225"/>
      <c r="AA927" s="225"/>
      <c r="AB927" s="226"/>
      <c r="AC927" s="226"/>
      <c r="AD927" s="226"/>
      <c r="AE927" s="226"/>
      <c r="AF927" s="226"/>
      <c r="AG927" s="226"/>
      <c r="AH927" s="226"/>
      <c r="AI927" s="226"/>
      <c r="AJ927" s="226"/>
    </row>
    <row r="928" spans="11:36" ht="15.75" customHeight="1">
      <c r="K928" s="225"/>
      <c r="L928" s="225"/>
      <c r="M928" s="225"/>
      <c r="N928" s="225"/>
      <c r="O928" s="225"/>
      <c r="P928" s="225"/>
      <c r="Q928" s="225"/>
      <c r="R928" s="225"/>
      <c r="S928" s="225"/>
      <c r="T928" s="225"/>
      <c r="U928" s="225"/>
      <c r="V928" s="225"/>
      <c r="W928" s="225"/>
      <c r="X928" s="225"/>
      <c r="Y928" s="225"/>
      <c r="Z928" s="225"/>
      <c r="AA928" s="225"/>
      <c r="AB928" s="226"/>
      <c r="AC928" s="226"/>
      <c r="AD928" s="226"/>
      <c r="AE928" s="226"/>
      <c r="AF928" s="226"/>
      <c r="AG928" s="226"/>
      <c r="AH928" s="226"/>
      <c r="AI928" s="226"/>
      <c r="AJ928" s="226"/>
    </row>
    <row r="929" spans="11:36" ht="15.75" customHeight="1">
      <c r="K929" s="225"/>
      <c r="L929" s="225"/>
      <c r="M929" s="225"/>
      <c r="N929" s="225"/>
      <c r="O929" s="225"/>
      <c r="P929" s="225"/>
      <c r="Q929" s="225"/>
      <c r="R929" s="225"/>
      <c r="S929" s="225"/>
      <c r="T929" s="225"/>
      <c r="U929" s="225"/>
      <c r="V929" s="225"/>
      <c r="W929" s="225"/>
      <c r="X929" s="225"/>
      <c r="Y929" s="225"/>
      <c r="Z929" s="225"/>
      <c r="AA929" s="225"/>
      <c r="AB929" s="226"/>
      <c r="AC929" s="226"/>
      <c r="AD929" s="226"/>
      <c r="AE929" s="226"/>
      <c r="AF929" s="226"/>
      <c r="AG929" s="226"/>
      <c r="AH929" s="226"/>
      <c r="AI929" s="226"/>
      <c r="AJ929" s="226"/>
    </row>
    <row r="930" spans="11:36" ht="15.75" customHeight="1">
      <c r="K930" s="225"/>
      <c r="L930" s="225"/>
      <c r="M930" s="225"/>
      <c r="N930" s="225"/>
      <c r="O930" s="225"/>
      <c r="P930" s="225"/>
      <c r="Q930" s="225"/>
      <c r="R930" s="225"/>
      <c r="S930" s="225"/>
      <c r="T930" s="225"/>
      <c r="U930" s="225"/>
      <c r="V930" s="225"/>
      <c r="W930" s="225"/>
      <c r="X930" s="225"/>
      <c r="Y930" s="225"/>
      <c r="Z930" s="225"/>
      <c r="AA930" s="225"/>
      <c r="AB930" s="226"/>
      <c r="AC930" s="226"/>
      <c r="AD930" s="226"/>
      <c r="AE930" s="226"/>
      <c r="AF930" s="226"/>
      <c r="AG930" s="226"/>
      <c r="AH930" s="226"/>
      <c r="AI930" s="226"/>
      <c r="AJ930" s="226"/>
    </row>
    <row r="931" spans="11:36" ht="15.75" customHeight="1">
      <c r="K931" s="225"/>
      <c r="L931" s="225"/>
      <c r="M931" s="225"/>
      <c r="N931" s="225"/>
      <c r="O931" s="225"/>
      <c r="P931" s="225"/>
      <c r="Q931" s="225"/>
      <c r="R931" s="225"/>
      <c r="S931" s="225"/>
      <c r="T931" s="225"/>
      <c r="U931" s="225"/>
      <c r="V931" s="225"/>
      <c r="W931" s="225"/>
      <c r="X931" s="225"/>
      <c r="Y931" s="225"/>
      <c r="Z931" s="225"/>
      <c r="AA931" s="225"/>
      <c r="AB931" s="226"/>
      <c r="AC931" s="226"/>
      <c r="AD931" s="226"/>
      <c r="AE931" s="226"/>
      <c r="AF931" s="226"/>
      <c r="AG931" s="226"/>
      <c r="AH931" s="226"/>
      <c r="AI931" s="226"/>
      <c r="AJ931" s="226"/>
    </row>
    <row r="932" spans="11:36" ht="15.75" customHeight="1">
      <c r="K932" s="225"/>
      <c r="L932" s="225"/>
      <c r="M932" s="225"/>
      <c r="N932" s="225"/>
      <c r="O932" s="225"/>
      <c r="P932" s="225"/>
      <c r="Q932" s="225"/>
      <c r="R932" s="225"/>
      <c r="S932" s="225"/>
      <c r="T932" s="225"/>
      <c r="U932" s="225"/>
      <c r="V932" s="225"/>
      <c r="W932" s="225"/>
      <c r="X932" s="225"/>
      <c r="Y932" s="225"/>
      <c r="Z932" s="225"/>
      <c r="AA932" s="225"/>
      <c r="AB932" s="226"/>
      <c r="AC932" s="226"/>
      <c r="AD932" s="226"/>
      <c r="AE932" s="226"/>
      <c r="AF932" s="226"/>
      <c r="AG932" s="226"/>
      <c r="AH932" s="226"/>
      <c r="AI932" s="226"/>
      <c r="AJ932" s="226"/>
    </row>
    <row r="933" spans="11:36" ht="15.75" customHeight="1">
      <c r="K933" s="225"/>
      <c r="L933" s="225"/>
      <c r="M933" s="225"/>
      <c r="N933" s="225"/>
      <c r="O933" s="225"/>
      <c r="P933" s="225"/>
      <c r="Q933" s="225"/>
      <c r="R933" s="225"/>
      <c r="S933" s="225"/>
      <c r="T933" s="225"/>
      <c r="U933" s="225"/>
      <c r="V933" s="225"/>
      <c r="W933" s="225"/>
      <c r="X933" s="225"/>
      <c r="Y933" s="225"/>
      <c r="Z933" s="225"/>
      <c r="AA933" s="225"/>
      <c r="AB933" s="226"/>
      <c r="AC933" s="226"/>
      <c r="AD933" s="226"/>
      <c r="AE933" s="226"/>
      <c r="AF933" s="226"/>
      <c r="AG933" s="226"/>
      <c r="AH933" s="226"/>
      <c r="AI933" s="226"/>
      <c r="AJ933" s="226"/>
    </row>
    <row r="934" spans="11:36" ht="15.75" customHeight="1">
      <c r="K934" s="225"/>
      <c r="L934" s="225"/>
      <c r="M934" s="225"/>
      <c r="N934" s="225"/>
      <c r="O934" s="225"/>
      <c r="P934" s="225"/>
      <c r="Q934" s="225"/>
      <c r="R934" s="225"/>
      <c r="S934" s="225"/>
      <c r="T934" s="225"/>
      <c r="U934" s="225"/>
      <c r="V934" s="225"/>
      <c r="W934" s="225"/>
      <c r="X934" s="225"/>
      <c r="Y934" s="225"/>
      <c r="Z934" s="225"/>
      <c r="AA934" s="225"/>
      <c r="AB934" s="226"/>
      <c r="AC934" s="226"/>
      <c r="AD934" s="226"/>
      <c r="AE934" s="226"/>
      <c r="AF934" s="226"/>
      <c r="AG934" s="226"/>
      <c r="AH934" s="226"/>
      <c r="AI934" s="226"/>
      <c r="AJ934" s="226"/>
    </row>
    <row r="935" spans="11:36" ht="15.75" customHeight="1">
      <c r="K935" s="225"/>
      <c r="L935" s="225"/>
      <c r="M935" s="225"/>
      <c r="N935" s="225"/>
      <c r="O935" s="225"/>
      <c r="P935" s="225"/>
      <c r="Q935" s="225"/>
      <c r="R935" s="225"/>
      <c r="S935" s="225"/>
      <c r="T935" s="225"/>
      <c r="U935" s="225"/>
      <c r="V935" s="225"/>
      <c r="W935" s="225"/>
      <c r="X935" s="225"/>
      <c r="Y935" s="225"/>
      <c r="Z935" s="225"/>
      <c r="AA935" s="225"/>
      <c r="AB935" s="226"/>
      <c r="AC935" s="226"/>
      <c r="AD935" s="226"/>
      <c r="AE935" s="226"/>
      <c r="AF935" s="226"/>
      <c r="AG935" s="226"/>
      <c r="AH935" s="226"/>
      <c r="AI935" s="226"/>
      <c r="AJ935" s="226"/>
    </row>
    <row r="936" spans="11:36" ht="15.75" customHeight="1">
      <c r="K936" s="225"/>
      <c r="L936" s="225"/>
      <c r="M936" s="225"/>
      <c r="N936" s="225"/>
      <c r="O936" s="225"/>
      <c r="P936" s="225"/>
      <c r="Q936" s="225"/>
      <c r="R936" s="225"/>
      <c r="S936" s="225"/>
      <c r="T936" s="225"/>
      <c r="U936" s="225"/>
      <c r="V936" s="225"/>
      <c r="W936" s="225"/>
      <c r="X936" s="225"/>
      <c r="Y936" s="225"/>
      <c r="Z936" s="225"/>
      <c r="AA936" s="225"/>
      <c r="AB936" s="226"/>
      <c r="AC936" s="226"/>
      <c r="AD936" s="226"/>
      <c r="AE936" s="226"/>
      <c r="AF936" s="226"/>
      <c r="AG936" s="226"/>
      <c r="AH936" s="226"/>
      <c r="AI936" s="226"/>
      <c r="AJ936" s="226"/>
    </row>
    <row r="937" spans="11:36" ht="15.75" customHeight="1">
      <c r="K937" s="225"/>
      <c r="L937" s="225"/>
      <c r="M937" s="225"/>
      <c r="N937" s="225"/>
      <c r="O937" s="225"/>
      <c r="P937" s="225"/>
      <c r="Q937" s="225"/>
      <c r="R937" s="225"/>
      <c r="S937" s="225"/>
      <c r="T937" s="225"/>
      <c r="U937" s="225"/>
      <c r="V937" s="225"/>
      <c r="W937" s="225"/>
      <c r="X937" s="225"/>
      <c r="Y937" s="225"/>
      <c r="Z937" s="225"/>
      <c r="AA937" s="225"/>
      <c r="AB937" s="226"/>
      <c r="AC937" s="226"/>
      <c r="AD937" s="226"/>
      <c r="AE937" s="226"/>
      <c r="AF937" s="226"/>
      <c r="AG937" s="226"/>
      <c r="AH937" s="226"/>
      <c r="AI937" s="226"/>
      <c r="AJ937" s="226"/>
    </row>
    <row r="938" spans="11:36" ht="15.75" customHeight="1">
      <c r="K938" s="225"/>
      <c r="L938" s="225"/>
      <c r="M938" s="225"/>
      <c r="N938" s="225"/>
      <c r="O938" s="225"/>
      <c r="P938" s="225"/>
      <c r="Q938" s="225"/>
      <c r="R938" s="225"/>
      <c r="S938" s="225"/>
      <c r="T938" s="225"/>
      <c r="U938" s="225"/>
      <c r="V938" s="225"/>
      <c r="W938" s="225"/>
      <c r="X938" s="225"/>
      <c r="Y938" s="225"/>
      <c r="Z938" s="225"/>
      <c r="AA938" s="225"/>
      <c r="AB938" s="226"/>
      <c r="AC938" s="226"/>
      <c r="AD938" s="226"/>
      <c r="AE938" s="226"/>
      <c r="AF938" s="226"/>
      <c r="AG938" s="226"/>
      <c r="AH938" s="226"/>
      <c r="AI938" s="226"/>
      <c r="AJ938" s="226"/>
    </row>
    <row r="939" spans="11:36" ht="15.75" customHeight="1">
      <c r="K939" s="225"/>
      <c r="L939" s="225"/>
      <c r="M939" s="225"/>
      <c r="N939" s="225"/>
      <c r="O939" s="225"/>
      <c r="P939" s="225"/>
      <c r="Q939" s="225"/>
      <c r="R939" s="225"/>
      <c r="S939" s="225"/>
      <c r="T939" s="225"/>
      <c r="U939" s="225"/>
      <c r="V939" s="225"/>
      <c r="W939" s="225"/>
      <c r="X939" s="225"/>
      <c r="Y939" s="225"/>
      <c r="Z939" s="225"/>
      <c r="AA939" s="225"/>
      <c r="AB939" s="226"/>
      <c r="AC939" s="226"/>
      <c r="AD939" s="226"/>
      <c r="AE939" s="226"/>
      <c r="AF939" s="226"/>
      <c r="AG939" s="226"/>
      <c r="AH939" s="226"/>
      <c r="AI939" s="226"/>
      <c r="AJ939" s="226"/>
    </row>
    <row r="940" spans="11:36" ht="15.75" customHeight="1">
      <c r="K940" s="225"/>
      <c r="L940" s="225"/>
      <c r="M940" s="225"/>
      <c r="N940" s="225"/>
      <c r="O940" s="225"/>
      <c r="P940" s="225"/>
      <c r="Q940" s="225"/>
      <c r="R940" s="225"/>
      <c r="S940" s="225"/>
      <c r="T940" s="225"/>
      <c r="U940" s="225"/>
      <c r="V940" s="225"/>
      <c r="W940" s="225"/>
      <c r="X940" s="225"/>
      <c r="Y940" s="225"/>
      <c r="Z940" s="225"/>
      <c r="AA940" s="225"/>
      <c r="AB940" s="226"/>
      <c r="AC940" s="226"/>
      <c r="AD940" s="226"/>
      <c r="AE940" s="226"/>
      <c r="AF940" s="226"/>
      <c r="AG940" s="226"/>
      <c r="AH940" s="226"/>
      <c r="AI940" s="226"/>
      <c r="AJ940" s="226"/>
    </row>
    <row r="941" spans="11:36" ht="15.75" customHeight="1">
      <c r="K941" s="225"/>
      <c r="L941" s="225"/>
      <c r="M941" s="225"/>
      <c r="N941" s="225"/>
      <c r="O941" s="225"/>
      <c r="P941" s="225"/>
      <c r="Q941" s="225"/>
      <c r="R941" s="225"/>
      <c r="S941" s="225"/>
      <c r="T941" s="225"/>
      <c r="U941" s="225"/>
      <c r="V941" s="225"/>
      <c r="W941" s="225"/>
      <c r="X941" s="225"/>
      <c r="Y941" s="225"/>
      <c r="Z941" s="225"/>
      <c r="AA941" s="225"/>
      <c r="AB941" s="226"/>
      <c r="AC941" s="226"/>
      <c r="AD941" s="226"/>
      <c r="AE941" s="226"/>
      <c r="AF941" s="226"/>
      <c r="AG941" s="226"/>
      <c r="AH941" s="226"/>
      <c r="AI941" s="226"/>
      <c r="AJ941" s="226"/>
    </row>
    <row r="942" spans="11:36" ht="15.75" customHeight="1">
      <c r="K942" s="225"/>
      <c r="L942" s="225"/>
      <c r="M942" s="225"/>
      <c r="N942" s="225"/>
      <c r="O942" s="225"/>
      <c r="P942" s="225"/>
      <c r="Q942" s="225"/>
      <c r="R942" s="225"/>
      <c r="S942" s="225"/>
      <c r="T942" s="225"/>
      <c r="U942" s="225"/>
      <c r="V942" s="225"/>
      <c r="W942" s="225"/>
      <c r="X942" s="225"/>
      <c r="Y942" s="225"/>
      <c r="Z942" s="225"/>
      <c r="AA942" s="225"/>
      <c r="AB942" s="226"/>
      <c r="AC942" s="226"/>
      <c r="AD942" s="226"/>
      <c r="AE942" s="226"/>
      <c r="AF942" s="226"/>
      <c r="AG942" s="226"/>
      <c r="AH942" s="226"/>
      <c r="AI942" s="226"/>
      <c r="AJ942" s="226"/>
    </row>
    <row r="943" spans="11:36" ht="15.75" customHeight="1">
      <c r="K943" s="225"/>
      <c r="L943" s="225"/>
      <c r="M943" s="225"/>
      <c r="N943" s="225"/>
      <c r="O943" s="225"/>
      <c r="P943" s="225"/>
      <c r="Q943" s="225"/>
      <c r="R943" s="225"/>
      <c r="S943" s="225"/>
      <c r="T943" s="225"/>
      <c r="U943" s="225"/>
      <c r="V943" s="225"/>
      <c r="W943" s="225"/>
      <c r="X943" s="225"/>
      <c r="Y943" s="225"/>
      <c r="Z943" s="225"/>
      <c r="AA943" s="225"/>
      <c r="AB943" s="226"/>
      <c r="AC943" s="226"/>
      <c r="AD943" s="226"/>
      <c r="AE943" s="226"/>
      <c r="AF943" s="226"/>
      <c r="AG943" s="226"/>
      <c r="AH943" s="226"/>
      <c r="AI943" s="226"/>
      <c r="AJ943" s="226"/>
    </row>
    <row r="944" spans="11:36" ht="15.75" customHeight="1">
      <c r="K944" s="225"/>
      <c r="L944" s="225"/>
      <c r="M944" s="225"/>
      <c r="N944" s="225"/>
      <c r="O944" s="225"/>
      <c r="P944" s="225"/>
      <c r="Q944" s="225"/>
      <c r="R944" s="225"/>
      <c r="S944" s="225"/>
      <c r="T944" s="225"/>
      <c r="U944" s="225"/>
      <c r="V944" s="225"/>
      <c r="W944" s="225"/>
      <c r="X944" s="225"/>
      <c r="Y944" s="225"/>
      <c r="Z944" s="225"/>
      <c r="AA944" s="225"/>
      <c r="AB944" s="226"/>
      <c r="AC944" s="226"/>
      <c r="AD944" s="226"/>
      <c r="AE944" s="226"/>
      <c r="AF944" s="226"/>
      <c r="AG944" s="226"/>
      <c r="AH944" s="226"/>
      <c r="AI944" s="226"/>
      <c r="AJ944" s="226"/>
    </row>
    <row r="945" spans="11:36" ht="15.75" customHeight="1">
      <c r="K945" s="225"/>
      <c r="L945" s="225"/>
      <c r="M945" s="225"/>
      <c r="N945" s="225"/>
      <c r="O945" s="225"/>
      <c r="P945" s="225"/>
      <c r="Q945" s="225"/>
      <c r="R945" s="225"/>
      <c r="S945" s="225"/>
      <c r="T945" s="225"/>
      <c r="U945" s="225"/>
      <c r="V945" s="225"/>
      <c r="W945" s="225"/>
      <c r="X945" s="225"/>
      <c r="Y945" s="225"/>
      <c r="Z945" s="225"/>
      <c r="AA945" s="225"/>
      <c r="AB945" s="226"/>
      <c r="AC945" s="226"/>
      <c r="AD945" s="226"/>
      <c r="AE945" s="226"/>
      <c r="AF945" s="226"/>
      <c r="AG945" s="226"/>
      <c r="AH945" s="226"/>
      <c r="AI945" s="226"/>
      <c r="AJ945" s="226"/>
    </row>
    <row r="946" spans="11:36" ht="15.75" customHeight="1">
      <c r="K946" s="225"/>
      <c r="L946" s="225"/>
      <c r="M946" s="225"/>
      <c r="N946" s="225"/>
      <c r="O946" s="225"/>
      <c r="P946" s="225"/>
      <c r="Q946" s="225"/>
      <c r="R946" s="225"/>
      <c r="S946" s="225"/>
      <c r="T946" s="225"/>
      <c r="U946" s="225"/>
      <c r="V946" s="225"/>
      <c r="W946" s="225"/>
      <c r="X946" s="225"/>
      <c r="Y946" s="225"/>
      <c r="Z946" s="225"/>
      <c r="AA946" s="225"/>
      <c r="AB946" s="226"/>
      <c r="AC946" s="226"/>
      <c r="AD946" s="226"/>
      <c r="AE946" s="226"/>
      <c r="AF946" s="226"/>
      <c r="AG946" s="226"/>
      <c r="AH946" s="226"/>
      <c r="AI946" s="226"/>
      <c r="AJ946" s="226"/>
    </row>
    <row r="947" spans="11:36" ht="15.75" customHeight="1">
      <c r="K947" s="225"/>
      <c r="L947" s="225"/>
      <c r="M947" s="225"/>
      <c r="N947" s="225"/>
      <c r="O947" s="225"/>
      <c r="P947" s="225"/>
      <c r="Q947" s="225"/>
      <c r="R947" s="225"/>
      <c r="S947" s="225"/>
      <c r="T947" s="225"/>
      <c r="U947" s="225"/>
      <c r="V947" s="225"/>
      <c r="W947" s="225"/>
      <c r="X947" s="225"/>
      <c r="Y947" s="225"/>
      <c r="Z947" s="225"/>
      <c r="AA947" s="225"/>
      <c r="AB947" s="226"/>
      <c r="AC947" s="226"/>
      <c r="AD947" s="226"/>
      <c r="AE947" s="226"/>
      <c r="AF947" s="226"/>
      <c r="AG947" s="226"/>
      <c r="AH947" s="226"/>
      <c r="AI947" s="226"/>
      <c r="AJ947" s="226"/>
    </row>
    <row r="948" spans="11:36" ht="15.75" customHeight="1">
      <c r="K948" s="225"/>
      <c r="L948" s="225"/>
      <c r="M948" s="225"/>
      <c r="N948" s="225"/>
      <c r="O948" s="225"/>
      <c r="P948" s="225"/>
      <c r="Q948" s="225"/>
      <c r="R948" s="225"/>
      <c r="S948" s="225"/>
      <c r="T948" s="225"/>
      <c r="U948" s="225"/>
      <c r="V948" s="225"/>
      <c r="W948" s="225"/>
      <c r="X948" s="225"/>
      <c r="Y948" s="225"/>
      <c r="Z948" s="225"/>
      <c r="AA948" s="225"/>
      <c r="AB948" s="226"/>
      <c r="AC948" s="226"/>
      <c r="AD948" s="226"/>
      <c r="AE948" s="226"/>
      <c r="AF948" s="226"/>
      <c r="AG948" s="226"/>
      <c r="AH948" s="226"/>
      <c r="AI948" s="226"/>
      <c r="AJ948" s="226"/>
    </row>
    <row r="949" spans="11:36" ht="15.75" customHeight="1">
      <c r="K949" s="225"/>
      <c r="L949" s="225"/>
      <c r="M949" s="225"/>
      <c r="N949" s="225"/>
      <c r="O949" s="225"/>
      <c r="P949" s="225"/>
      <c r="Q949" s="225"/>
      <c r="R949" s="225"/>
      <c r="S949" s="225"/>
      <c r="T949" s="225"/>
      <c r="U949" s="225"/>
      <c r="V949" s="225"/>
      <c r="W949" s="225"/>
      <c r="X949" s="225"/>
      <c r="Y949" s="225"/>
      <c r="Z949" s="225"/>
      <c r="AA949" s="225"/>
      <c r="AB949" s="226"/>
      <c r="AC949" s="226"/>
      <c r="AD949" s="226"/>
      <c r="AE949" s="226"/>
      <c r="AF949" s="226"/>
      <c r="AG949" s="226"/>
      <c r="AH949" s="226"/>
      <c r="AI949" s="226"/>
      <c r="AJ949" s="226"/>
    </row>
    <row r="950" spans="11:36" ht="15.75" customHeight="1">
      <c r="K950" s="225"/>
      <c r="L950" s="225"/>
      <c r="M950" s="225"/>
      <c r="N950" s="225"/>
      <c r="O950" s="225"/>
      <c r="P950" s="225"/>
      <c r="Q950" s="225"/>
      <c r="R950" s="225"/>
      <c r="S950" s="225"/>
      <c r="T950" s="225"/>
      <c r="U950" s="225"/>
      <c r="V950" s="225"/>
      <c r="W950" s="225"/>
      <c r="X950" s="225"/>
      <c r="Y950" s="225"/>
      <c r="Z950" s="225"/>
      <c r="AA950" s="225"/>
      <c r="AB950" s="226"/>
      <c r="AC950" s="226"/>
      <c r="AD950" s="226"/>
      <c r="AE950" s="226"/>
      <c r="AF950" s="226"/>
      <c r="AG950" s="226"/>
      <c r="AH950" s="226"/>
      <c r="AI950" s="226"/>
      <c r="AJ950" s="226"/>
    </row>
    <row r="951" spans="11:36" ht="15.75" customHeight="1">
      <c r="K951" s="225"/>
      <c r="L951" s="225"/>
      <c r="M951" s="225"/>
      <c r="N951" s="225"/>
      <c r="O951" s="225"/>
      <c r="P951" s="225"/>
      <c r="Q951" s="225"/>
      <c r="R951" s="225"/>
      <c r="S951" s="225"/>
      <c r="T951" s="225"/>
      <c r="U951" s="225"/>
      <c r="V951" s="225"/>
      <c r="W951" s="225"/>
      <c r="X951" s="225"/>
      <c r="Y951" s="225"/>
      <c r="Z951" s="225"/>
      <c r="AA951" s="225"/>
      <c r="AB951" s="226"/>
      <c r="AC951" s="226"/>
      <c r="AD951" s="226"/>
      <c r="AE951" s="226"/>
      <c r="AF951" s="226"/>
      <c r="AG951" s="226"/>
      <c r="AH951" s="226"/>
      <c r="AI951" s="226"/>
      <c r="AJ951" s="226"/>
    </row>
    <row r="952" spans="11:36" ht="15.75" customHeight="1">
      <c r="K952" s="225"/>
      <c r="L952" s="225"/>
      <c r="M952" s="225"/>
      <c r="N952" s="225"/>
      <c r="O952" s="225"/>
      <c r="P952" s="225"/>
      <c r="Q952" s="225"/>
      <c r="R952" s="225"/>
      <c r="S952" s="225"/>
      <c r="T952" s="225"/>
      <c r="U952" s="225"/>
      <c r="V952" s="225"/>
      <c r="W952" s="225"/>
      <c r="X952" s="225"/>
      <c r="Y952" s="225"/>
      <c r="Z952" s="225"/>
      <c r="AA952" s="225"/>
      <c r="AB952" s="226"/>
      <c r="AC952" s="226"/>
      <c r="AD952" s="226"/>
      <c r="AE952" s="226"/>
      <c r="AF952" s="226"/>
      <c r="AG952" s="226"/>
      <c r="AH952" s="226"/>
      <c r="AI952" s="226"/>
      <c r="AJ952" s="226"/>
    </row>
    <row r="953" spans="11:36" ht="15.75" customHeight="1">
      <c r="K953" s="225"/>
      <c r="L953" s="225"/>
      <c r="M953" s="225"/>
      <c r="N953" s="225"/>
      <c r="O953" s="225"/>
      <c r="P953" s="225"/>
      <c r="Q953" s="225"/>
      <c r="R953" s="225"/>
      <c r="S953" s="225"/>
      <c r="T953" s="225"/>
      <c r="U953" s="225"/>
      <c r="V953" s="225"/>
      <c r="W953" s="225"/>
      <c r="X953" s="225"/>
      <c r="Y953" s="225"/>
      <c r="Z953" s="225"/>
      <c r="AA953" s="225"/>
      <c r="AB953" s="226"/>
      <c r="AC953" s="226"/>
      <c r="AD953" s="226"/>
      <c r="AE953" s="226"/>
      <c r="AF953" s="226"/>
      <c r="AG953" s="226"/>
      <c r="AH953" s="226"/>
      <c r="AI953" s="226"/>
      <c r="AJ953" s="226"/>
    </row>
    <row r="954" spans="11:36" ht="15.75" customHeight="1">
      <c r="K954" s="225"/>
      <c r="L954" s="225"/>
      <c r="M954" s="225"/>
      <c r="N954" s="225"/>
      <c r="O954" s="225"/>
      <c r="P954" s="225"/>
      <c r="Q954" s="225"/>
      <c r="R954" s="225"/>
      <c r="S954" s="225"/>
      <c r="T954" s="225"/>
      <c r="U954" s="225"/>
      <c r="V954" s="225"/>
      <c r="W954" s="225"/>
      <c r="X954" s="225"/>
      <c r="Y954" s="225"/>
      <c r="Z954" s="225"/>
      <c r="AA954" s="225"/>
      <c r="AB954" s="226"/>
      <c r="AC954" s="226"/>
      <c r="AD954" s="226"/>
      <c r="AE954" s="226"/>
      <c r="AF954" s="226"/>
      <c r="AG954" s="226"/>
      <c r="AH954" s="226"/>
      <c r="AI954" s="226"/>
      <c r="AJ954" s="226"/>
    </row>
    <row r="955" spans="11:36" ht="15.75" customHeight="1">
      <c r="K955" s="225"/>
      <c r="L955" s="225"/>
      <c r="M955" s="225"/>
      <c r="N955" s="225"/>
      <c r="O955" s="225"/>
      <c r="P955" s="225"/>
      <c r="Q955" s="225"/>
      <c r="R955" s="225"/>
      <c r="S955" s="225"/>
      <c r="T955" s="225"/>
      <c r="U955" s="225"/>
      <c r="V955" s="225"/>
      <c r="W955" s="225"/>
      <c r="X955" s="225"/>
      <c r="Y955" s="225"/>
      <c r="Z955" s="225"/>
      <c r="AA955" s="225"/>
      <c r="AB955" s="226"/>
      <c r="AC955" s="226"/>
      <c r="AD955" s="226"/>
      <c r="AE955" s="226"/>
      <c r="AF955" s="226"/>
      <c r="AG955" s="226"/>
      <c r="AH955" s="226"/>
      <c r="AI955" s="226"/>
      <c r="AJ955" s="226"/>
    </row>
    <row r="956" spans="11:36" ht="15.75" customHeight="1">
      <c r="K956" s="225"/>
      <c r="L956" s="225"/>
      <c r="M956" s="225"/>
      <c r="N956" s="225"/>
      <c r="O956" s="225"/>
      <c r="P956" s="225"/>
      <c r="Q956" s="225"/>
      <c r="R956" s="225"/>
      <c r="S956" s="225"/>
      <c r="T956" s="225"/>
      <c r="U956" s="225"/>
      <c r="V956" s="225"/>
      <c r="W956" s="225"/>
      <c r="X956" s="225"/>
      <c r="Y956" s="225"/>
      <c r="Z956" s="225"/>
      <c r="AA956" s="225"/>
      <c r="AB956" s="226"/>
      <c r="AC956" s="226"/>
      <c r="AD956" s="226"/>
      <c r="AE956" s="226"/>
      <c r="AF956" s="226"/>
      <c r="AG956" s="226"/>
      <c r="AH956" s="226"/>
      <c r="AI956" s="226"/>
      <c r="AJ956" s="226"/>
    </row>
    <row r="957" spans="11:36" ht="15.75" customHeight="1">
      <c r="K957" s="225"/>
      <c r="L957" s="225"/>
      <c r="M957" s="225"/>
      <c r="N957" s="225"/>
      <c r="O957" s="225"/>
      <c r="P957" s="225"/>
      <c r="Q957" s="225"/>
      <c r="R957" s="225"/>
      <c r="S957" s="225"/>
      <c r="T957" s="225"/>
      <c r="U957" s="225"/>
      <c r="V957" s="225"/>
      <c r="W957" s="225"/>
      <c r="X957" s="225"/>
      <c r="Y957" s="225"/>
      <c r="Z957" s="225"/>
      <c r="AA957" s="225"/>
      <c r="AB957" s="226"/>
      <c r="AC957" s="226"/>
      <c r="AD957" s="226"/>
      <c r="AE957" s="226"/>
      <c r="AF957" s="226"/>
      <c r="AG957" s="226"/>
      <c r="AH957" s="226"/>
      <c r="AI957" s="226"/>
      <c r="AJ957" s="226"/>
    </row>
    <row r="958" spans="11:36" ht="15.75" customHeight="1">
      <c r="K958" s="225"/>
      <c r="L958" s="225"/>
      <c r="M958" s="225"/>
      <c r="N958" s="225"/>
      <c r="O958" s="225"/>
      <c r="P958" s="225"/>
      <c r="Q958" s="225"/>
      <c r="R958" s="225"/>
      <c r="S958" s="225"/>
      <c r="T958" s="225"/>
      <c r="U958" s="225"/>
      <c r="V958" s="225"/>
      <c r="W958" s="225"/>
      <c r="X958" s="225"/>
      <c r="Y958" s="225"/>
      <c r="Z958" s="225"/>
      <c r="AA958" s="225"/>
      <c r="AB958" s="226"/>
      <c r="AC958" s="226"/>
      <c r="AD958" s="226"/>
      <c r="AE958" s="226"/>
      <c r="AF958" s="226"/>
      <c r="AG958" s="226"/>
      <c r="AH958" s="226"/>
      <c r="AI958" s="226"/>
      <c r="AJ958" s="226"/>
    </row>
    <row r="959" spans="11:36" ht="15.75" customHeight="1">
      <c r="K959" s="225"/>
      <c r="L959" s="225"/>
      <c r="M959" s="225"/>
      <c r="N959" s="225"/>
      <c r="O959" s="225"/>
      <c r="P959" s="225"/>
      <c r="Q959" s="225"/>
      <c r="R959" s="225"/>
      <c r="S959" s="225"/>
      <c r="T959" s="225"/>
      <c r="U959" s="225"/>
      <c r="V959" s="225"/>
      <c r="W959" s="225"/>
      <c r="X959" s="225"/>
      <c r="Y959" s="225"/>
      <c r="Z959" s="225"/>
      <c r="AA959" s="225"/>
      <c r="AB959" s="226"/>
      <c r="AC959" s="226"/>
      <c r="AD959" s="226"/>
      <c r="AE959" s="226"/>
      <c r="AF959" s="226"/>
      <c r="AG959" s="226"/>
      <c r="AH959" s="226"/>
      <c r="AI959" s="226"/>
      <c r="AJ959" s="226"/>
    </row>
    <row r="960" spans="11:36" ht="15.75" customHeight="1">
      <c r="K960" s="225"/>
      <c r="L960" s="225"/>
      <c r="M960" s="225"/>
      <c r="N960" s="225"/>
      <c r="O960" s="225"/>
      <c r="P960" s="225"/>
      <c r="Q960" s="225"/>
      <c r="R960" s="225"/>
      <c r="S960" s="225"/>
      <c r="T960" s="225"/>
      <c r="U960" s="225"/>
      <c r="V960" s="225"/>
      <c r="W960" s="225"/>
      <c r="X960" s="225"/>
      <c r="Y960" s="225"/>
      <c r="Z960" s="225"/>
      <c r="AA960" s="225"/>
      <c r="AB960" s="226"/>
      <c r="AC960" s="226"/>
      <c r="AD960" s="226"/>
      <c r="AE960" s="226"/>
      <c r="AF960" s="226"/>
      <c r="AG960" s="226"/>
      <c r="AH960" s="226"/>
      <c r="AI960" s="226"/>
      <c r="AJ960" s="226"/>
    </row>
    <row r="961" spans="11:36" ht="15.75" customHeight="1">
      <c r="K961" s="225"/>
      <c r="L961" s="225"/>
      <c r="M961" s="225"/>
      <c r="N961" s="225"/>
      <c r="O961" s="225"/>
      <c r="P961" s="225"/>
      <c r="Q961" s="225"/>
      <c r="R961" s="225"/>
      <c r="S961" s="225"/>
      <c r="T961" s="225"/>
      <c r="U961" s="225"/>
      <c r="V961" s="225"/>
      <c r="W961" s="225"/>
      <c r="X961" s="225"/>
      <c r="Y961" s="225"/>
      <c r="Z961" s="225"/>
      <c r="AA961" s="225"/>
      <c r="AB961" s="226"/>
      <c r="AC961" s="226"/>
      <c r="AD961" s="226"/>
      <c r="AE961" s="226"/>
      <c r="AF961" s="226"/>
      <c r="AG961" s="226"/>
      <c r="AH961" s="226"/>
      <c r="AI961" s="226"/>
      <c r="AJ961" s="226"/>
    </row>
    <row r="962" spans="11:36" ht="15.75" customHeight="1">
      <c r="K962" s="225"/>
      <c r="L962" s="225"/>
      <c r="M962" s="225"/>
      <c r="N962" s="225"/>
      <c r="O962" s="225"/>
      <c r="P962" s="225"/>
      <c r="Q962" s="225"/>
      <c r="R962" s="225"/>
      <c r="S962" s="225"/>
      <c r="T962" s="225"/>
      <c r="U962" s="225"/>
      <c r="V962" s="225"/>
      <c r="W962" s="225"/>
      <c r="X962" s="225"/>
      <c r="Y962" s="225"/>
      <c r="Z962" s="225"/>
      <c r="AA962" s="225"/>
      <c r="AB962" s="226"/>
      <c r="AC962" s="226"/>
      <c r="AD962" s="226"/>
      <c r="AE962" s="226"/>
      <c r="AF962" s="226"/>
      <c r="AG962" s="226"/>
      <c r="AH962" s="226"/>
      <c r="AI962" s="226"/>
      <c r="AJ962" s="226"/>
    </row>
    <row r="963" spans="11:36" ht="15.75" customHeight="1">
      <c r="K963" s="225"/>
      <c r="L963" s="225"/>
      <c r="M963" s="225"/>
      <c r="N963" s="225"/>
      <c r="O963" s="225"/>
      <c r="P963" s="225"/>
      <c r="Q963" s="225"/>
      <c r="R963" s="225"/>
      <c r="S963" s="225"/>
      <c r="T963" s="225"/>
      <c r="U963" s="225"/>
      <c r="V963" s="225"/>
      <c r="W963" s="225"/>
      <c r="X963" s="225"/>
      <c r="Y963" s="225"/>
      <c r="Z963" s="225"/>
      <c r="AA963" s="225"/>
      <c r="AB963" s="226"/>
      <c r="AC963" s="226"/>
      <c r="AD963" s="226"/>
      <c r="AE963" s="226"/>
      <c r="AF963" s="226"/>
      <c r="AG963" s="226"/>
      <c r="AH963" s="226"/>
      <c r="AI963" s="226"/>
      <c r="AJ963" s="226"/>
    </row>
    <row r="964" spans="11:36" ht="15.75" customHeight="1">
      <c r="K964" s="225"/>
      <c r="L964" s="225"/>
      <c r="M964" s="225"/>
      <c r="N964" s="225"/>
      <c r="O964" s="225"/>
      <c r="P964" s="225"/>
      <c r="Q964" s="225"/>
      <c r="R964" s="225"/>
      <c r="S964" s="225"/>
      <c r="T964" s="225"/>
      <c r="U964" s="225"/>
      <c r="V964" s="225"/>
      <c r="W964" s="225"/>
      <c r="X964" s="225"/>
      <c r="Y964" s="225"/>
      <c r="Z964" s="225"/>
      <c r="AA964" s="225"/>
      <c r="AB964" s="226"/>
      <c r="AC964" s="226"/>
      <c r="AD964" s="226"/>
      <c r="AE964" s="226"/>
      <c r="AF964" s="226"/>
      <c r="AG964" s="226"/>
      <c r="AH964" s="226"/>
      <c r="AI964" s="226"/>
      <c r="AJ964" s="226"/>
    </row>
    <row r="965" spans="11:36" ht="15.75" customHeight="1">
      <c r="K965" s="225"/>
      <c r="L965" s="225"/>
      <c r="M965" s="225"/>
      <c r="N965" s="225"/>
      <c r="O965" s="225"/>
      <c r="P965" s="225"/>
      <c r="Q965" s="225"/>
      <c r="R965" s="225"/>
      <c r="S965" s="225"/>
      <c r="T965" s="225"/>
      <c r="U965" s="225"/>
      <c r="V965" s="225"/>
      <c r="W965" s="225"/>
      <c r="X965" s="225"/>
      <c r="Y965" s="225"/>
      <c r="Z965" s="225"/>
      <c r="AA965" s="225"/>
      <c r="AB965" s="226"/>
      <c r="AC965" s="226"/>
      <c r="AD965" s="226"/>
      <c r="AE965" s="226"/>
      <c r="AF965" s="226"/>
      <c r="AG965" s="226"/>
      <c r="AH965" s="226"/>
      <c r="AI965" s="226"/>
      <c r="AJ965" s="226"/>
    </row>
    <row r="966" spans="11:36" ht="15.75" customHeight="1">
      <c r="K966" s="225"/>
      <c r="L966" s="225"/>
      <c r="M966" s="225"/>
      <c r="N966" s="225"/>
      <c r="O966" s="225"/>
      <c r="P966" s="225"/>
      <c r="Q966" s="225"/>
      <c r="R966" s="225"/>
      <c r="S966" s="225"/>
      <c r="T966" s="225"/>
      <c r="U966" s="225"/>
      <c r="V966" s="225"/>
      <c r="W966" s="225"/>
      <c r="X966" s="225"/>
      <c r="Y966" s="225"/>
      <c r="Z966" s="225"/>
      <c r="AA966" s="225"/>
      <c r="AB966" s="226"/>
      <c r="AC966" s="226"/>
      <c r="AD966" s="226"/>
      <c r="AE966" s="226"/>
      <c r="AF966" s="226"/>
      <c r="AG966" s="226"/>
      <c r="AH966" s="226"/>
      <c r="AI966" s="226"/>
      <c r="AJ966" s="226"/>
    </row>
    <row r="967" spans="11:36" ht="15.75" customHeight="1">
      <c r="K967" s="225"/>
      <c r="L967" s="225"/>
      <c r="M967" s="225"/>
      <c r="N967" s="225"/>
      <c r="O967" s="225"/>
      <c r="P967" s="225"/>
      <c r="Q967" s="225"/>
      <c r="R967" s="225"/>
      <c r="S967" s="225"/>
      <c r="T967" s="225"/>
      <c r="U967" s="225"/>
      <c r="V967" s="225"/>
      <c r="W967" s="225"/>
      <c r="X967" s="225"/>
      <c r="Y967" s="225"/>
      <c r="Z967" s="225"/>
      <c r="AA967" s="225"/>
      <c r="AB967" s="226"/>
      <c r="AC967" s="226"/>
      <c r="AD967" s="226"/>
      <c r="AE967" s="226"/>
      <c r="AF967" s="226"/>
      <c r="AG967" s="226"/>
      <c r="AH967" s="226"/>
      <c r="AI967" s="226"/>
      <c r="AJ967" s="226"/>
    </row>
    <row r="968" spans="11:36" ht="15.75" customHeight="1">
      <c r="K968" s="225"/>
      <c r="L968" s="225"/>
      <c r="M968" s="225"/>
      <c r="N968" s="225"/>
      <c r="O968" s="225"/>
      <c r="P968" s="225"/>
      <c r="Q968" s="225"/>
      <c r="R968" s="225"/>
      <c r="S968" s="225"/>
      <c r="T968" s="225"/>
      <c r="U968" s="225"/>
      <c r="V968" s="225"/>
      <c r="W968" s="225"/>
      <c r="X968" s="225"/>
      <c r="Y968" s="225"/>
      <c r="Z968" s="225"/>
      <c r="AA968" s="225"/>
      <c r="AB968" s="226"/>
      <c r="AC968" s="226"/>
      <c r="AD968" s="226"/>
      <c r="AE968" s="226"/>
      <c r="AF968" s="226"/>
      <c r="AG968" s="226"/>
      <c r="AH968" s="226"/>
      <c r="AI968" s="226"/>
      <c r="AJ968" s="226"/>
    </row>
    <row r="969" spans="11:36" ht="15.75" customHeight="1">
      <c r="K969" s="225"/>
      <c r="L969" s="225"/>
      <c r="M969" s="225"/>
      <c r="N969" s="225"/>
      <c r="O969" s="225"/>
      <c r="P969" s="225"/>
      <c r="Q969" s="225"/>
      <c r="R969" s="225"/>
      <c r="S969" s="225"/>
      <c r="T969" s="225"/>
      <c r="U969" s="225"/>
      <c r="V969" s="225"/>
      <c r="W969" s="225"/>
      <c r="X969" s="225"/>
      <c r="Y969" s="225"/>
      <c r="Z969" s="225"/>
      <c r="AA969" s="225"/>
      <c r="AB969" s="226"/>
      <c r="AC969" s="226"/>
      <c r="AD969" s="226"/>
      <c r="AE969" s="226"/>
      <c r="AF969" s="226"/>
      <c r="AG969" s="226"/>
      <c r="AH969" s="226"/>
      <c r="AI969" s="226"/>
      <c r="AJ969" s="226"/>
    </row>
    <row r="970" spans="11:36" ht="15.75" customHeight="1">
      <c r="K970" s="225"/>
      <c r="L970" s="225"/>
      <c r="M970" s="225"/>
      <c r="N970" s="225"/>
      <c r="O970" s="225"/>
      <c r="P970" s="225"/>
      <c r="Q970" s="225"/>
      <c r="R970" s="225"/>
      <c r="S970" s="225"/>
      <c r="T970" s="225"/>
      <c r="U970" s="225"/>
      <c r="V970" s="225"/>
      <c r="W970" s="225"/>
      <c r="X970" s="225"/>
      <c r="Y970" s="225"/>
      <c r="Z970" s="225"/>
      <c r="AA970" s="225"/>
      <c r="AB970" s="226"/>
      <c r="AC970" s="226"/>
      <c r="AD970" s="226"/>
      <c r="AE970" s="226"/>
      <c r="AF970" s="226"/>
      <c r="AG970" s="226"/>
      <c r="AH970" s="226"/>
      <c r="AI970" s="226"/>
      <c r="AJ970" s="226"/>
    </row>
    <row r="971" spans="11:36" ht="15.75" customHeight="1">
      <c r="K971" s="225"/>
      <c r="L971" s="225"/>
      <c r="M971" s="225"/>
      <c r="N971" s="225"/>
      <c r="O971" s="225"/>
      <c r="P971" s="225"/>
      <c r="Q971" s="225"/>
      <c r="R971" s="225"/>
      <c r="S971" s="225"/>
      <c r="T971" s="225"/>
      <c r="U971" s="225"/>
      <c r="V971" s="225"/>
      <c r="W971" s="225"/>
      <c r="X971" s="225"/>
      <c r="Y971" s="225"/>
      <c r="Z971" s="225"/>
      <c r="AA971" s="225"/>
      <c r="AB971" s="226"/>
      <c r="AC971" s="226"/>
      <c r="AD971" s="226"/>
      <c r="AE971" s="226"/>
      <c r="AF971" s="226"/>
      <c r="AG971" s="226"/>
      <c r="AH971" s="226"/>
      <c r="AI971" s="226"/>
      <c r="AJ971" s="226"/>
    </row>
    <row r="972" spans="11:36" ht="15.75" customHeight="1">
      <c r="K972" s="225"/>
      <c r="L972" s="225"/>
      <c r="M972" s="225"/>
      <c r="N972" s="225"/>
      <c r="O972" s="225"/>
      <c r="P972" s="225"/>
      <c r="Q972" s="225"/>
      <c r="R972" s="225"/>
      <c r="S972" s="225"/>
      <c r="T972" s="225"/>
      <c r="U972" s="225"/>
      <c r="V972" s="225"/>
      <c r="W972" s="225"/>
      <c r="X972" s="225"/>
      <c r="Y972" s="225"/>
      <c r="Z972" s="225"/>
      <c r="AA972" s="225"/>
      <c r="AB972" s="226"/>
      <c r="AC972" s="226"/>
      <c r="AD972" s="226"/>
      <c r="AE972" s="226"/>
      <c r="AF972" s="226"/>
      <c r="AG972" s="226"/>
      <c r="AH972" s="226"/>
      <c r="AI972" s="226"/>
      <c r="AJ972" s="226"/>
    </row>
    <row r="973" spans="11:36" ht="15.75" customHeight="1">
      <c r="K973" s="225"/>
      <c r="L973" s="225"/>
      <c r="M973" s="225"/>
      <c r="N973" s="225"/>
      <c r="O973" s="225"/>
      <c r="P973" s="225"/>
      <c r="Q973" s="225"/>
      <c r="R973" s="225"/>
      <c r="S973" s="225"/>
      <c r="T973" s="225"/>
      <c r="U973" s="225"/>
      <c r="V973" s="225"/>
      <c r="W973" s="225"/>
      <c r="X973" s="225"/>
      <c r="Y973" s="225"/>
      <c r="Z973" s="225"/>
      <c r="AA973" s="225"/>
      <c r="AB973" s="226"/>
      <c r="AC973" s="226"/>
      <c r="AD973" s="226"/>
      <c r="AE973" s="226"/>
      <c r="AF973" s="226"/>
      <c r="AG973" s="226"/>
      <c r="AH973" s="226"/>
      <c r="AI973" s="226"/>
      <c r="AJ973" s="226"/>
    </row>
    <row r="974" spans="11:36" ht="15.75" customHeight="1">
      <c r="K974" s="225"/>
      <c r="L974" s="225"/>
      <c r="M974" s="225"/>
      <c r="N974" s="225"/>
      <c r="O974" s="225"/>
      <c r="P974" s="225"/>
      <c r="Q974" s="225"/>
      <c r="R974" s="225"/>
      <c r="S974" s="225"/>
      <c r="T974" s="225"/>
      <c r="U974" s="225"/>
      <c r="V974" s="225"/>
      <c r="W974" s="225"/>
      <c r="X974" s="225"/>
      <c r="Y974" s="225"/>
      <c r="Z974" s="225"/>
      <c r="AA974" s="225"/>
      <c r="AB974" s="226"/>
      <c r="AC974" s="226"/>
      <c r="AD974" s="226"/>
      <c r="AE974" s="226"/>
      <c r="AF974" s="226"/>
      <c r="AG974" s="226"/>
      <c r="AH974" s="226"/>
      <c r="AI974" s="226"/>
      <c r="AJ974" s="226"/>
    </row>
    <row r="975" spans="11:36" ht="15.75" customHeight="1">
      <c r="K975" s="225"/>
      <c r="L975" s="225"/>
      <c r="M975" s="225"/>
      <c r="N975" s="225"/>
      <c r="O975" s="225"/>
      <c r="P975" s="225"/>
      <c r="Q975" s="225"/>
      <c r="R975" s="225"/>
      <c r="S975" s="225"/>
      <c r="T975" s="225"/>
      <c r="U975" s="225"/>
      <c r="V975" s="225"/>
      <c r="W975" s="225"/>
      <c r="X975" s="225"/>
      <c r="Y975" s="225"/>
      <c r="Z975" s="225"/>
      <c r="AA975" s="225"/>
      <c r="AB975" s="226"/>
      <c r="AC975" s="226"/>
      <c r="AD975" s="226"/>
      <c r="AE975" s="226"/>
      <c r="AF975" s="226"/>
      <c r="AG975" s="226"/>
      <c r="AH975" s="226"/>
      <c r="AI975" s="226"/>
      <c r="AJ975" s="226"/>
    </row>
    <row r="976" spans="11:36" ht="15.75" customHeight="1">
      <c r="K976" s="225"/>
      <c r="L976" s="225"/>
      <c r="M976" s="225"/>
      <c r="N976" s="225"/>
      <c r="O976" s="225"/>
      <c r="P976" s="225"/>
      <c r="Q976" s="225"/>
      <c r="R976" s="225"/>
      <c r="S976" s="225"/>
      <c r="T976" s="225"/>
      <c r="U976" s="225"/>
      <c r="V976" s="225"/>
      <c r="W976" s="225"/>
      <c r="X976" s="225"/>
      <c r="Y976" s="225"/>
      <c r="Z976" s="225"/>
      <c r="AA976" s="225"/>
      <c r="AB976" s="226"/>
      <c r="AC976" s="226"/>
      <c r="AD976" s="226"/>
      <c r="AE976" s="226"/>
      <c r="AF976" s="226"/>
      <c r="AG976" s="226"/>
      <c r="AH976" s="226"/>
      <c r="AI976" s="226"/>
      <c r="AJ976" s="226"/>
    </row>
    <row r="977" spans="11:36" ht="15.75" customHeight="1">
      <c r="K977" s="225"/>
      <c r="L977" s="225"/>
      <c r="M977" s="225"/>
      <c r="N977" s="225"/>
      <c r="O977" s="225"/>
      <c r="P977" s="225"/>
      <c r="Q977" s="225"/>
      <c r="R977" s="225"/>
      <c r="S977" s="225"/>
      <c r="T977" s="225"/>
      <c r="U977" s="225"/>
      <c r="V977" s="225"/>
      <c r="W977" s="225"/>
      <c r="X977" s="225"/>
      <c r="Y977" s="225"/>
      <c r="Z977" s="225"/>
      <c r="AA977" s="225"/>
      <c r="AB977" s="226"/>
      <c r="AC977" s="226"/>
      <c r="AD977" s="226"/>
      <c r="AE977" s="226"/>
      <c r="AF977" s="226"/>
      <c r="AG977" s="226"/>
      <c r="AH977" s="226"/>
      <c r="AI977" s="226"/>
      <c r="AJ977" s="226"/>
    </row>
    <row r="978" spans="11:36" ht="15.75" customHeight="1">
      <c r="K978" s="225"/>
      <c r="L978" s="225"/>
      <c r="M978" s="225"/>
      <c r="N978" s="225"/>
      <c r="O978" s="225"/>
      <c r="P978" s="225"/>
      <c r="Q978" s="225"/>
      <c r="R978" s="225"/>
      <c r="S978" s="225"/>
      <c r="T978" s="225"/>
      <c r="U978" s="225"/>
      <c r="V978" s="225"/>
      <c r="W978" s="225"/>
      <c r="X978" s="225"/>
      <c r="Y978" s="225"/>
      <c r="Z978" s="225"/>
      <c r="AA978" s="225"/>
      <c r="AB978" s="226"/>
      <c r="AC978" s="226"/>
      <c r="AD978" s="226"/>
      <c r="AE978" s="226"/>
      <c r="AF978" s="226"/>
      <c r="AG978" s="226"/>
      <c r="AH978" s="226"/>
      <c r="AI978" s="226"/>
      <c r="AJ978" s="226"/>
    </row>
    <row r="979" spans="11:36" ht="15.75" customHeight="1">
      <c r="K979" s="225"/>
      <c r="L979" s="225"/>
      <c r="M979" s="225"/>
      <c r="N979" s="225"/>
      <c r="O979" s="225"/>
      <c r="P979" s="225"/>
      <c r="Q979" s="225"/>
      <c r="R979" s="225"/>
      <c r="S979" s="225"/>
      <c r="T979" s="225"/>
      <c r="U979" s="225"/>
      <c r="V979" s="225"/>
      <c r="W979" s="225"/>
      <c r="X979" s="225"/>
      <c r="Y979" s="225"/>
      <c r="Z979" s="225"/>
      <c r="AA979" s="225"/>
      <c r="AB979" s="226"/>
      <c r="AC979" s="226"/>
      <c r="AD979" s="226"/>
      <c r="AE979" s="226"/>
      <c r="AF979" s="226"/>
      <c r="AG979" s="226"/>
      <c r="AH979" s="226"/>
      <c r="AI979" s="226"/>
      <c r="AJ979" s="226"/>
    </row>
    <row r="980" spans="11:36" ht="15.75" customHeight="1">
      <c r="K980" s="225"/>
      <c r="L980" s="225"/>
      <c r="M980" s="225"/>
      <c r="N980" s="225"/>
      <c r="O980" s="225"/>
      <c r="P980" s="225"/>
      <c r="Q980" s="225"/>
      <c r="R980" s="225"/>
      <c r="S980" s="225"/>
      <c r="T980" s="225"/>
      <c r="U980" s="225"/>
      <c r="V980" s="225"/>
      <c r="W980" s="225"/>
      <c r="X980" s="225"/>
      <c r="Y980" s="225"/>
      <c r="Z980" s="225"/>
      <c r="AA980" s="225"/>
      <c r="AB980" s="226"/>
      <c r="AC980" s="226"/>
      <c r="AD980" s="226"/>
      <c r="AE980" s="226"/>
      <c r="AF980" s="226"/>
      <c r="AG980" s="226"/>
      <c r="AH980" s="226"/>
      <c r="AI980" s="226"/>
      <c r="AJ980" s="226"/>
    </row>
    <row r="981" spans="11:36" ht="15.75" customHeight="1">
      <c r="K981" s="225"/>
      <c r="L981" s="225"/>
      <c r="M981" s="225"/>
      <c r="N981" s="225"/>
      <c r="O981" s="225"/>
      <c r="P981" s="225"/>
      <c r="Q981" s="225"/>
      <c r="R981" s="225"/>
      <c r="S981" s="225"/>
      <c r="T981" s="225"/>
      <c r="U981" s="225"/>
      <c r="V981" s="225"/>
      <c r="W981" s="225"/>
      <c r="X981" s="225"/>
      <c r="Y981" s="225"/>
      <c r="Z981" s="225"/>
      <c r="AA981" s="225"/>
      <c r="AB981" s="226"/>
      <c r="AC981" s="226"/>
      <c r="AD981" s="226"/>
      <c r="AE981" s="226"/>
      <c r="AF981" s="226"/>
      <c r="AG981" s="226"/>
      <c r="AH981" s="226"/>
      <c r="AI981" s="226"/>
      <c r="AJ981" s="226"/>
    </row>
    <row r="982" spans="11:36" ht="15.75" customHeight="1">
      <c r="K982" s="225"/>
      <c r="L982" s="225"/>
      <c r="M982" s="225"/>
      <c r="N982" s="225"/>
      <c r="O982" s="225"/>
      <c r="P982" s="225"/>
      <c r="Q982" s="225"/>
      <c r="R982" s="225"/>
      <c r="S982" s="225"/>
      <c r="T982" s="225"/>
      <c r="U982" s="225"/>
      <c r="V982" s="225"/>
      <c r="W982" s="225"/>
      <c r="X982" s="225"/>
      <c r="Y982" s="225"/>
      <c r="Z982" s="225"/>
      <c r="AA982" s="225"/>
      <c r="AB982" s="226"/>
      <c r="AC982" s="226"/>
      <c r="AD982" s="226"/>
      <c r="AE982" s="226"/>
      <c r="AF982" s="226"/>
      <c r="AG982" s="226"/>
      <c r="AH982" s="226"/>
      <c r="AI982" s="226"/>
      <c r="AJ982" s="226"/>
    </row>
    <row r="983" spans="11:36" ht="15.75" customHeight="1">
      <c r="K983" s="225"/>
      <c r="L983" s="225"/>
      <c r="M983" s="225"/>
      <c r="N983" s="225"/>
      <c r="O983" s="225"/>
      <c r="P983" s="225"/>
      <c r="Q983" s="225"/>
      <c r="R983" s="225"/>
      <c r="S983" s="225"/>
      <c r="T983" s="225"/>
      <c r="U983" s="225"/>
      <c r="V983" s="225"/>
      <c r="W983" s="225"/>
      <c r="X983" s="225"/>
      <c r="Y983" s="225"/>
      <c r="Z983" s="225"/>
      <c r="AA983" s="225"/>
      <c r="AB983" s="226"/>
      <c r="AC983" s="226"/>
      <c r="AD983" s="226"/>
      <c r="AE983" s="226"/>
      <c r="AF983" s="226"/>
      <c r="AG983" s="226"/>
      <c r="AH983" s="226"/>
      <c r="AI983" s="226"/>
      <c r="AJ983" s="226"/>
    </row>
    <row r="984" spans="11:36" ht="15.75" customHeight="1">
      <c r="K984" s="225"/>
      <c r="L984" s="225"/>
      <c r="M984" s="225"/>
      <c r="N984" s="225"/>
      <c r="O984" s="225"/>
      <c r="P984" s="225"/>
      <c r="Q984" s="225"/>
      <c r="R984" s="225"/>
      <c r="S984" s="225"/>
      <c r="T984" s="225"/>
      <c r="U984" s="225"/>
      <c r="V984" s="225"/>
      <c r="W984" s="225"/>
      <c r="X984" s="225"/>
      <c r="Y984" s="225"/>
      <c r="Z984" s="225"/>
      <c r="AA984" s="225"/>
      <c r="AB984" s="226"/>
      <c r="AC984" s="226"/>
      <c r="AD984" s="226"/>
      <c r="AE984" s="226"/>
      <c r="AF984" s="226"/>
      <c r="AG984" s="226"/>
      <c r="AH984" s="226"/>
      <c r="AI984" s="226"/>
      <c r="AJ984" s="226"/>
    </row>
    <row r="985" spans="11:36" ht="15.75" customHeight="1">
      <c r="K985" s="225"/>
      <c r="L985" s="225"/>
      <c r="M985" s="225"/>
      <c r="N985" s="225"/>
      <c r="O985" s="225"/>
      <c r="P985" s="225"/>
      <c r="Q985" s="225"/>
      <c r="R985" s="225"/>
      <c r="S985" s="225"/>
      <c r="T985" s="225"/>
      <c r="U985" s="225"/>
      <c r="V985" s="225"/>
      <c r="W985" s="225"/>
      <c r="X985" s="225"/>
      <c r="Y985" s="225"/>
      <c r="Z985" s="225"/>
      <c r="AA985" s="225"/>
      <c r="AB985" s="226"/>
      <c r="AC985" s="226"/>
      <c r="AD985" s="226"/>
      <c r="AE985" s="226"/>
      <c r="AF985" s="226"/>
      <c r="AG985" s="226"/>
      <c r="AH985" s="226"/>
      <c r="AI985" s="226"/>
      <c r="AJ985" s="226"/>
    </row>
    <row r="986" spans="11:36" ht="15.75" customHeight="1">
      <c r="K986" s="225"/>
      <c r="L986" s="225"/>
      <c r="M986" s="225"/>
      <c r="N986" s="225"/>
      <c r="O986" s="225"/>
      <c r="P986" s="225"/>
      <c r="Q986" s="225"/>
      <c r="R986" s="225"/>
      <c r="S986" s="225"/>
      <c r="T986" s="225"/>
      <c r="U986" s="225"/>
      <c r="V986" s="225"/>
      <c r="W986" s="225"/>
      <c r="X986" s="225"/>
      <c r="Y986" s="225"/>
      <c r="Z986" s="225"/>
      <c r="AA986" s="225"/>
      <c r="AB986" s="226"/>
      <c r="AC986" s="226"/>
      <c r="AD986" s="226"/>
      <c r="AE986" s="226"/>
      <c r="AF986" s="226"/>
      <c r="AG986" s="226"/>
      <c r="AH986" s="226"/>
      <c r="AI986" s="226"/>
      <c r="AJ986" s="226"/>
    </row>
    <row r="987" spans="11:36" ht="15.75" customHeight="1">
      <c r="K987" s="225"/>
      <c r="L987" s="225"/>
      <c r="M987" s="225"/>
      <c r="N987" s="225"/>
      <c r="O987" s="225"/>
      <c r="P987" s="225"/>
      <c r="Q987" s="225"/>
      <c r="R987" s="225"/>
      <c r="S987" s="225"/>
      <c r="T987" s="225"/>
      <c r="U987" s="225"/>
      <c r="V987" s="225"/>
      <c r="W987" s="225"/>
      <c r="X987" s="225"/>
      <c r="Y987" s="225"/>
      <c r="Z987" s="225"/>
      <c r="AA987" s="225"/>
      <c r="AB987" s="226"/>
      <c r="AC987" s="226"/>
      <c r="AD987" s="226"/>
      <c r="AE987" s="226"/>
      <c r="AF987" s="226"/>
      <c r="AG987" s="226"/>
      <c r="AH987" s="226"/>
      <c r="AI987" s="226"/>
      <c r="AJ987" s="226"/>
    </row>
    <row r="988" spans="11:36" ht="15.75" customHeight="1">
      <c r="K988" s="225"/>
      <c r="L988" s="225"/>
      <c r="M988" s="225"/>
      <c r="N988" s="225"/>
      <c r="O988" s="225"/>
      <c r="P988" s="225"/>
      <c r="Q988" s="225"/>
      <c r="R988" s="225"/>
      <c r="S988" s="225"/>
      <c r="T988" s="225"/>
      <c r="U988" s="225"/>
      <c r="V988" s="225"/>
      <c r="W988" s="225"/>
      <c r="X988" s="225"/>
      <c r="Y988" s="225"/>
      <c r="Z988" s="225"/>
      <c r="AA988" s="225"/>
      <c r="AB988" s="226"/>
      <c r="AC988" s="226"/>
      <c r="AD988" s="226"/>
      <c r="AE988" s="226"/>
      <c r="AF988" s="226"/>
      <c r="AG988" s="226"/>
      <c r="AH988" s="226"/>
      <c r="AI988" s="226"/>
      <c r="AJ988" s="226"/>
    </row>
    <row r="989" spans="11:36" ht="15.75" customHeight="1">
      <c r="K989" s="225"/>
      <c r="L989" s="225"/>
      <c r="M989" s="225"/>
      <c r="N989" s="225"/>
      <c r="O989" s="225"/>
      <c r="P989" s="225"/>
      <c r="Q989" s="225"/>
      <c r="R989" s="225"/>
      <c r="S989" s="225"/>
      <c r="T989" s="225"/>
      <c r="U989" s="225"/>
      <c r="V989" s="225"/>
      <c r="W989" s="225"/>
      <c r="X989" s="225"/>
      <c r="Y989" s="225"/>
      <c r="Z989" s="225"/>
      <c r="AA989" s="225"/>
      <c r="AB989" s="226"/>
      <c r="AC989" s="226"/>
      <c r="AD989" s="226"/>
      <c r="AE989" s="226"/>
      <c r="AF989" s="226"/>
      <c r="AG989" s="226"/>
      <c r="AH989" s="226"/>
      <c r="AI989" s="226"/>
      <c r="AJ989" s="226"/>
    </row>
    <row r="990" spans="11:36" ht="15.75" customHeight="1">
      <c r="K990" s="225"/>
      <c r="L990" s="225"/>
      <c r="M990" s="225"/>
      <c r="N990" s="225"/>
      <c r="O990" s="225"/>
      <c r="P990" s="225"/>
      <c r="Q990" s="225"/>
      <c r="R990" s="225"/>
      <c r="S990" s="225"/>
      <c r="T990" s="225"/>
      <c r="U990" s="225"/>
      <c r="V990" s="225"/>
      <c r="W990" s="225"/>
      <c r="X990" s="225"/>
      <c r="Y990" s="225"/>
      <c r="Z990" s="225"/>
      <c r="AA990" s="225"/>
      <c r="AB990" s="226"/>
      <c r="AC990" s="226"/>
      <c r="AD990" s="226"/>
      <c r="AE990" s="226"/>
      <c r="AF990" s="226"/>
      <c r="AG990" s="226"/>
      <c r="AH990" s="226"/>
      <c r="AI990" s="226"/>
      <c r="AJ990" s="226"/>
    </row>
    <row r="991" spans="11:36" ht="15.75" customHeight="1">
      <c r="K991" s="225"/>
      <c r="L991" s="225"/>
      <c r="M991" s="225"/>
      <c r="N991" s="225"/>
      <c r="O991" s="225"/>
      <c r="P991" s="225"/>
      <c r="Q991" s="225"/>
      <c r="R991" s="225"/>
      <c r="S991" s="225"/>
      <c r="T991" s="225"/>
      <c r="U991" s="225"/>
      <c r="V991" s="225"/>
      <c r="W991" s="225"/>
      <c r="X991" s="225"/>
      <c r="Y991" s="225"/>
      <c r="Z991" s="225"/>
      <c r="AA991" s="225"/>
      <c r="AB991" s="226"/>
      <c r="AC991" s="226"/>
      <c r="AD991" s="226"/>
      <c r="AE991" s="226"/>
      <c r="AF991" s="226"/>
      <c r="AG991" s="226"/>
      <c r="AH991" s="226"/>
      <c r="AI991" s="226"/>
      <c r="AJ991" s="226"/>
    </row>
    <row r="992" spans="11:36" ht="15.75" customHeight="1">
      <c r="K992" s="225"/>
      <c r="L992" s="225"/>
      <c r="M992" s="225"/>
      <c r="N992" s="225"/>
      <c r="O992" s="225"/>
      <c r="P992" s="225"/>
      <c r="Q992" s="225"/>
      <c r="R992" s="225"/>
      <c r="S992" s="225"/>
      <c r="T992" s="225"/>
      <c r="U992" s="225"/>
      <c r="V992" s="225"/>
      <c r="W992" s="225"/>
      <c r="X992" s="225"/>
      <c r="Y992" s="225"/>
      <c r="Z992" s="225"/>
      <c r="AA992" s="225"/>
      <c r="AB992" s="226"/>
      <c r="AC992" s="226"/>
      <c r="AD992" s="226"/>
      <c r="AE992" s="226"/>
      <c r="AF992" s="226"/>
      <c r="AG992" s="226"/>
      <c r="AH992" s="226"/>
      <c r="AI992" s="226"/>
      <c r="AJ992" s="226"/>
    </row>
    <row r="993" spans="11:36" ht="15.75" customHeight="1">
      <c r="K993" s="225"/>
      <c r="L993" s="225"/>
      <c r="M993" s="225"/>
      <c r="N993" s="225"/>
      <c r="O993" s="225"/>
      <c r="P993" s="225"/>
      <c r="Q993" s="225"/>
      <c r="R993" s="225"/>
      <c r="S993" s="225"/>
      <c r="T993" s="225"/>
      <c r="U993" s="225"/>
      <c r="V993" s="225"/>
      <c r="W993" s="225"/>
      <c r="X993" s="225"/>
      <c r="Y993" s="225"/>
      <c r="Z993" s="225"/>
      <c r="AA993" s="225"/>
      <c r="AB993" s="226"/>
      <c r="AC993" s="226"/>
      <c r="AD993" s="226"/>
      <c r="AE993" s="226"/>
      <c r="AF993" s="226"/>
      <c r="AG993" s="226"/>
      <c r="AH993" s="226"/>
      <c r="AI993" s="226"/>
      <c r="AJ993" s="226"/>
    </row>
    <row r="994" spans="11:36" ht="15.75" customHeight="1">
      <c r="K994" s="225"/>
      <c r="L994" s="225"/>
      <c r="M994" s="225"/>
      <c r="N994" s="225"/>
      <c r="O994" s="225"/>
      <c r="P994" s="225"/>
      <c r="Q994" s="225"/>
      <c r="R994" s="225"/>
      <c r="S994" s="225"/>
      <c r="T994" s="225"/>
      <c r="U994" s="225"/>
      <c r="V994" s="225"/>
      <c r="W994" s="225"/>
      <c r="X994" s="225"/>
      <c r="Y994" s="225"/>
      <c r="Z994" s="225"/>
      <c r="AA994" s="225"/>
      <c r="AB994" s="226"/>
      <c r="AC994" s="226"/>
      <c r="AD994" s="226"/>
      <c r="AE994" s="226"/>
      <c r="AF994" s="226"/>
      <c r="AG994" s="226"/>
      <c r="AH994" s="226"/>
      <c r="AI994" s="226"/>
      <c r="AJ994" s="226"/>
    </row>
    <row r="995" spans="11:36" ht="15.75" customHeight="1">
      <c r="K995" s="225"/>
      <c r="L995" s="225"/>
      <c r="M995" s="225"/>
      <c r="N995" s="225"/>
      <c r="O995" s="225"/>
      <c r="P995" s="225"/>
      <c r="Q995" s="225"/>
      <c r="R995" s="225"/>
      <c r="S995" s="225"/>
      <c r="T995" s="225"/>
      <c r="U995" s="225"/>
      <c r="V995" s="225"/>
      <c r="W995" s="225"/>
      <c r="X995" s="225"/>
      <c r="Y995" s="225"/>
      <c r="Z995" s="225"/>
      <c r="AA995" s="225"/>
      <c r="AB995" s="226"/>
      <c r="AC995" s="226"/>
      <c r="AD995" s="226"/>
      <c r="AE995" s="226"/>
      <c r="AF995" s="226"/>
      <c r="AG995" s="226"/>
      <c r="AH995" s="226"/>
      <c r="AI995" s="226"/>
      <c r="AJ995" s="226"/>
    </row>
    <row r="996" spans="11:36" ht="15.75" customHeight="1">
      <c r="K996" s="225"/>
      <c r="L996" s="225"/>
      <c r="M996" s="225"/>
      <c r="N996" s="225"/>
      <c r="O996" s="225"/>
      <c r="P996" s="225"/>
      <c r="Q996" s="225"/>
      <c r="R996" s="225"/>
      <c r="S996" s="225"/>
      <c r="T996" s="225"/>
      <c r="U996" s="225"/>
      <c r="V996" s="225"/>
      <c r="W996" s="225"/>
      <c r="X996" s="225"/>
      <c r="Y996" s="225"/>
      <c r="Z996" s="225"/>
      <c r="AA996" s="225"/>
      <c r="AB996" s="226"/>
      <c r="AC996" s="226"/>
      <c r="AD996" s="226"/>
      <c r="AE996" s="226"/>
      <c r="AF996" s="226"/>
      <c r="AG996" s="226"/>
      <c r="AH996" s="226"/>
      <c r="AI996" s="226"/>
      <c r="AJ996" s="226"/>
    </row>
    <row r="997" spans="11:36" ht="15.75" customHeight="1">
      <c r="K997" s="225"/>
      <c r="L997" s="225"/>
      <c r="M997" s="225"/>
      <c r="N997" s="225"/>
      <c r="O997" s="225"/>
      <c r="P997" s="225"/>
      <c r="Q997" s="225"/>
      <c r="R997" s="225"/>
      <c r="S997" s="225"/>
      <c r="T997" s="225"/>
      <c r="U997" s="225"/>
      <c r="V997" s="225"/>
      <c r="W997" s="225"/>
      <c r="X997" s="225"/>
      <c r="Y997" s="225"/>
      <c r="Z997" s="225"/>
      <c r="AA997" s="225"/>
      <c r="AB997" s="226"/>
      <c r="AC997" s="226"/>
      <c r="AD997" s="226"/>
      <c r="AE997" s="226"/>
      <c r="AF997" s="226"/>
      <c r="AG997" s="226"/>
      <c r="AH997" s="226"/>
      <c r="AI997" s="226"/>
      <c r="AJ997" s="226"/>
    </row>
    <row r="998" spans="11:36" ht="15.75" customHeight="1">
      <c r="K998" s="225"/>
      <c r="L998" s="225"/>
      <c r="M998" s="225"/>
      <c r="N998" s="225"/>
      <c r="O998" s="225"/>
      <c r="P998" s="225"/>
      <c r="Q998" s="225"/>
      <c r="R998" s="225"/>
      <c r="S998" s="225"/>
      <c r="T998" s="225"/>
      <c r="U998" s="225"/>
      <c r="V998" s="225"/>
      <c r="W998" s="225"/>
      <c r="X998" s="225"/>
      <c r="Y998" s="225"/>
      <c r="Z998" s="225"/>
      <c r="AA998" s="225"/>
      <c r="AB998" s="226"/>
      <c r="AC998" s="226"/>
      <c r="AD998" s="226"/>
      <c r="AE998" s="226"/>
      <c r="AF998" s="226"/>
      <c r="AG998" s="226"/>
      <c r="AH998" s="226"/>
      <c r="AI998" s="226"/>
      <c r="AJ998" s="226"/>
    </row>
    <row r="999" spans="11:36" ht="15.75" customHeight="1">
      <c r="K999" s="225"/>
      <c r="L999" s="225"/>
      <c r="M999" s="225"/>
      <c r="N999" s="225"/>
      <c r="O999" s="225"/>
      <c r="P999" s="225"/>
      <c r="Q999" s="225"/>
      <c r="R999" s="225"/>
      <c r="S999" s="225"/>
      <c r="T999" s="225"/>
      <c r="U999" s="225"/>
      <c r="V999" s="225"/>
      <c r="W999" s="225"/>
      <c r="X999" s="225"/>
      <c r="Y999" s="225"/>
      <c r="Z999" s="225"/>
      <c r="AA999" s="225"/>
      <c r="AB999" s="226"/>
      <c r="AC999" s="226"/>
      <c r="AD999" s="226"/>
      <c r="AE999" s="226"/>
      <c r="AF999" s="226"/>
      <c r="AG999" s="226"/>
      <c r="AH999" s="226"/>
      <c r="AI999" s="226"/>
      <c r="AJ999" s="226"/>
    </row>
    <row r="1000" spans="11:36" ht="15.75" customHeight="1">
      <c r="K1000" s="225"/>
      <c r="L1000" s="225"/>
      <c r="M1000" s="225"/>
      <c r="N1000" s="225"/>
      <c r="O1000" s="225"/>
      <c r="P1000" s="225"/>
      <c r="Q1000" s="225"/>
      <c r="R1000" s="225"/>
      <c r="S1000" s="225"/>
      <c r="T1000" s="225"/>
      <c r="U1000" s="225"/>
      <c r="V1000" s="225"/>
      <c r="W1000" s="225"/>
      <c r="X1000" s="225"/>
      <c r="Y1000" s="225"/>
      <c r="Z1000" s="225"/>
      <c r="AA1000" s="225"/>
      <c r="AB1000" s="226"/>
      <c r="AC1000" s="226"/>
      <c r="AD1000" s="226"/>
      <c r="AE1000" s="226"/>
      <c r="AF1000" s="226"/>
      <c r="AG1000" s="226"/>
      <c r="AH1000" s="226"/>
      <c r="AI1000" s="226"/>
      <c r="AJ1000" s="226"/>
    </row>
  </sheetData>
  <mergeCells count="3">
    <mergeCell ref="L6:N6"/>
    <mergeCell ref="P6:Y6"/>
    <mergeCell ref="AA6:AH6"/>
  </mergeCells>
  <pageMargins left="0.7" right="0.7" top="0.75" bottom="0.75" header="0" footer="0"/>
  <pageSetup orientation="landscape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d7a1ef00-7fd7-4139-b9a1-d92d5ad0d15b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478385231BBA54F90550E890D813B73" ma:contentTypeVersion="15" ma:contentTypeDescription="Crear nuevo documento." ma:contentTypeScope="" ma:versionID="7ede06d46aed03a9c682d520ae8d34d6">
  <xsd:schema xmlns:xsd="http://www.w3.org/2001/XMLSchema" xmlns:xs="http://www.w3.org/2001/XMLSchema" xmlns:p="http://schemas.microsoft.com/office/2006/metadata/properties" xmlns:ns3="d7a1ef00-7fd7-4139-b9a1-d92d5ad0d15b" xmlns:ns4="55033120-4688-471f-8879-fe0efca485f1" targetNamespace="http://schemas.microsoft.com/office/2006/metadata/properties" ma:root="true" ma:fieldsID="3a01863eb54ae6674374d6a956cc87b4" ns3:_="" ns4:_="">
    <xsd:import namespace="d7a1ef00-7fd7-4139-b9a1-d92d5ad0d15b"/>
    <xsd:import namespace="55033120-4688-471f-8879-fe0efca485f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LengthInSeconds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7a1ef00-7fd7-4139-b9a1-d92d5ad0d15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_activity" ma:index="16" nillable="true" ma:displayName="_activity" ma:hidden="true" ma:internalName="_activity">
      <xsd:simpleType>
        <xsd:restriction base="dms:Note"/>
      </xsd:simpleType>
    </xsd:element>
    <xsd:element name="MediaServiceObjectDetectorVersions" ma:index="1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18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033120-4688-471f-8879-fe0efca485f1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1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34E3B06-BC37-45A5-871B-B6AE4770A234}">
  <ds:schemaRefs>
    <ds:schemaRef ds:uri="http://schemas.microsoft.com/office/2006/metadata/properties"/>
    <ds:schemaRef ds:uri="55033120-4688-471f-8879-fe0efca485f1"/>
    <ds:schemaRef ds:uri="http://www.w3.org/XML/1998/namespace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d7a1ef00-7fd7-4139-b9a1-d92d5ad0d15b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A47E050D-9305-44BE-B4CF-321AF69999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7a1ef00-7fd7-4139-b9a1-d92d5ad0d15b"/>
    <ds:schemaRef ds:uri="55033120-4688-471f-8879-fe0efca485f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4E8AF0C-5F09-4DAE-A702-87F4FF2879A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8</vt:i4>
      </vt:variant>
    </vt:vector>
  </HeadingPairs>
  <TitlesOfParts>
    <vt:vector size="20" baseType="lpstr">
      <vt:lpstr>INDICE</vt:lpstr>
      <vt:lpstr>INGRESOS</vt:lpstr>
      <vt:lpstr>EGRESOS X PARTI</vt:lpstr>
      <vt:lpstr>ESTRUCT PROGRAMATICA</vt:lpstr>
      <vt:lpstr>CLAS.FUNCIONAL</vt:lpstr>
      <vt:lpstr>CLASIF.OBJ AL GASTO X PROG.</vt:lpstr>
      <vt:lpstr>CLAS.ECONOMICO X PROG</vt:lpstr>
      <vt:lpstr>DETALLE PROG. III</vt:lpstr>
      <vt:lpstr>PROY.CAPITAL</vt:lpstr>
      <vt:lpstr>0BJ PROGR. I-II Y III</vt:lpstr>
      <vt:lpstr>Hoja1</vt:lpstr>
      <vt:lpstr>C.E PROG. I-II Y III</vt:lpstr>
      <vt:lpstr>'CLAS.ECONOMICO X PROG'!AREA</vt:lpstr>
      <vt:lpstr>pres</vt:lpstr>
      <vt:lpstr>'CLAS.ECONOMICO X PROG'!Títulos_a_imprimir</vt:lpstr>
      <vt:lpstr>CLAS.FUNCIONAL!Títulos_a_imprimir</vt:lpstr>
      <vt:lpstr>'CLASIF.OBJ AL GASTO X PROG.'!Títulos_a_imprimir</vt:lpstr>
      <vt:lpstr>'DETALLE PROG. III'!Títulos_a_imprimir</vt:lpstr>
      <vt:lpstr>'ESTRUCT PROGRAMATICA'!Títulos_a_imprimir</vt:lpstr>
      <vt:lpstr>INGRESOS!Títulos_a_imprimir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Presupuesto</dc:creator>
  <cp:lastModifiedBy>Xinia Chamorro</cp:lastModifiedBy>
  <cp:lastPrinted>2024-04-05T20:50:33Z</cp:lastPrinted>
  <dcterms:created xsi:type="dcterms:W3CDTF">2020-08-29T00:04:43Z</dcterms:created>
  <dcterms:modified xsi:type="dcterms:W3CDTF">2024-04-11T16:27:21Z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0x0101006478385231BBA54F90550E890D813B73</vt:lpwstr>
  </property>
</Properties>
</file>